
<file path=[Content_Types].xml><?xml version="1.0" encoding="utf-8"?>
<Types xmlns="http://schemas.openxmlformats.org/package/2006/content-types">
  <Override PartName="/xl/chartsheets/sheet15.xml" ContentType="application/vnd.openxmlformats-officedocument.spreadsheetml.chartsheet+xml"/>
  <Override PartName="/xl/drawings/drawing62.xml" ContentType="application/vnd.openxmlformats-officedocument.drawingml.chartshapes+xml"/>
  <Override PartName="/xl/charts/chart127.xml" ContentType="application/vnd.openxmlformats-officedocument.drawingml.chart+xml"/>
  <Override PartName="/xl/charts/chart36.xml" ContentType="application/vnd.openxmlformats-officedocument.drawingml.chart+xml"/>
  <Override PartName="/xl/drawings/drawing206.xml" ContentType="application/vnd.openxmlformats-officedocument.drawingml.chartshapes+xml"/>
  <Override PartName="/xl/drawings/drawing137.xml" ContentType="application/vnd.openxmlformats-officedocument.drawing+xml"/>
  <Override PartName="/xl/chartsheets/sheet76.xml" ContentType="application/vnd.openxmlformats-officedocument.spreadsheetml.chartsheet+xml"/>
  <Override PartName="/xl/drawings/drawing170.xml" ContentType="application/vnd.openxmlformats-officedocument.drawingml.chartshapes+xml"/>
  <Override PartName="/xl/chartsheets/sheet126.xml" ContentType="application/vnd.openxmlformats-officedocument.spreadsheetml.chartsheet+xml"/>
  <Override PartName="/xl/charts/chart97.xml" ContentType="application/vnd.openxmlformats-officedocument.drawingml.chart+xml"/>
  <Override PartName="/xl/drawings/drawing198.xml" ContentType="application/vnd.openxmlformats-officedocument.drawingml.chartshapes+xml"/>
  <Override PartName="/xl/drawings/drawing19.xml" ContentType="application/vnd.openxmlformats-officedocument.drawing+xml"/>
  <Override PartName="/xl/charts/chart133.xml" ContentType="application/vnd.openxmlformats-officedocument.drawingml.chart+xml"/>
  <Override PartName="/xl/drawings/drawing52.xml" ContentType="application/vnd.openxmlformats-officedocument.drawingml.chartshapes+xml"/>
  <Override PartName="/xl/charts/chart42.xml" ContentType="application/vnd.openxmlformats-officedocument.drawingml.chart+xml"/>
  <Override PartName="/xl/drawings/drawing212.xml" ContentType="application/vnd.openxmlformats-officedocument.drawingml.chartshapes+xml"/>
  <Override PartName="/xl/drawings/drawing143.xml" ContentType="application/vnd.openxmlformats-officedocument.drawing+xml"/>
  <Override PartName="/xl/charts/chart26.xml" ContentType="application/vnd.openxmlformats-officedocument.drawingml.chart+xml"/>
  <Override PartName="/xl/chartsheets/sheet82.xml" ContentType="application/vnd.openxmlformats-officedocument.spreadsheetml.chartsheet+xml"/>
  <Override PartName="/xl/chartsheets/sheet116.xml" ContentType="application/vnd.openxmlformats-officedocument.spreadsheetml.chartsheet+xml"/>
  <Override PartName="/xl/chartsheets/sheet11.xml" ContentType="application/vnd.openxmlformats-officedocument.spreadsheetml.chartsheet+xml"/>
  <Override PartName="/xl/charts/chart123.xml" ContentType="application/vnd.openxmlformats-officedocument.drawingml.chart+xml"/>
  <Override PartName="/xl/charts/chart32.xml" ContentType="application/vnd.openxmlformats-officedocument.drawingml.chart+xml"/>
  <Override PartName="/xl/drawings/drawing202.xml" ContentType="application/vnd.openxmlformats-officedocument.drawingml.chartshapes+xml"/>
  <Override PartName="/xl/chartsheets/sheet39.xml" ContentType="application/vnd.openxmlformats-officedocument.spreadsheetml.chartsheet+xml"/>
  <Override PartName="/xl/drawings/drawing86.xml" ContentType="application/vnd.openxmlformats-officedocument.drawingml.chartshapes+xml"/>
  <Override PartName="/xl/drawings/drawing133.xml" ContentType="application/vnd.openxmlformats-officedocument.drawing+xml"/>
  <Override PartName="/xl/chartsheets/sheet72.xml" ContentType="application/vnd.openxmlformats-officedocument.spreadsheetml.chartsheet+xml"/>
  <Override PartName="/xl/drawings/drawing246.xml" ContentType="application/vnd.openxmlformats-officedocument.drawingml.chartshapes+xml"/>
  <Default Extension="xml" ContentType="application/xml"/>
  <Override PartName="/docProps/app.xml" ContentType="application/vnd.openxmlformats-officedocument.extended-properties+xml"/>
  <Override PartName="/xl/chartsheets/sheet122.xml" ContentType="application/vnd.openxmlformats-officedocument.spreadsheetml.chartsheet+xml"/>
  <Override PartName="/xl/charts/chart93.xml" ContentType="application/vnd.openxmlformats-officedocument.drawingml.chart+xml"/>
  <Override PartName="/xl/drawings/drawing194.xml" ContentType="application/vnd.openxmlformats-officedocument.drawingml.chartshapes+xml"/>
  <Override PartName="/xl/drawings/drawing15.xml" ContentType="application/vnd.openxmlformats-officedocument.drawing+xml"/>
  <Override PartName="/xl/chartsheets/sheet29.xml" ContentType="application/vnd.openxmlformats-officedocument.spreadsheetml.chartsheet+xml"/>
  <Override PartName="/xl/drawings/drawing76.xml" ContentType="application/vnd.openxmlformats-officedocument.drawingml.chartshapes+xml"/>
  <Override PartName="/xl/charts/chart66.xml" ContentType="application/vnd.openxmlformats-officedocument.drawingml.chart+xml"/>
  <Override PartName="/xl/drawings/drawing9.xml" ContentType="application/vnd.openxmlformats-officedocument.drawing+xml"/>
  <Override PartName="/xl/drawings/drawing167.xml" ContentType="application/vnd.openxmlformats-officedocument.drawing+xml"/>
  <Override PartName="/xl/drawings/drawing236.xml" ContentType="application/vnd.openxmlformats-officedocument.drawingml.chartshapes+xml"/>
  <Override PartName="/xl/chartsheets/sheet112.xml" ContentType="application/vnd.openxmlformats-officedocument.spreadsheetml.chartsheet+xml"/>
  <Override PartName="/xl/drawings/drawing21.xml" ContentType="application/vnd.openxmlformats-officedocument.drawing+xml"/>
  <Override PartName="/xl/chartsheets/sheet7.xml" ContentType="application/vnd.openxmlformats-officedocument.spreadsheetml.chartsheet+xml"/>
  <Override PartName="/xl/drawings/drawing82.xml" ContentType="application/vnd.openxmlformats-officedocument.drawingml.chartshapes+xml"/>
  <Override PartName="/xl/chartsheets/sheet35.xml" ContentType="application/vnd.openxmlformats-officedocument.spreadsheetml.chartsheet+xml"/>
  <Override PartName="/xl/drawings/drawing242.xml" ContentType="application/vnd.openxmlformats-officedocument.drawingml.chartshapes+xml"/>
  <Override PartName="/xl/charts/chart56.xml" ContentType="application/vnd.openxmlformats-officedocument.drawingml.chart+xml"/>
  <Override PartName="/xl/drawings/drawing226.xml" ContentType="application/vnd.openxmlformats-officedocument.drawingml.chartshapes+xml"/>
  <Override PartName="/xl/drawings/drawing157.xml" ContentType="application/vnd.openxmlformats-officedocument.drawing+xml"/>
  <Override PartName="/xl/chartsheets/sheet96.xml" ContentType="application/vnd.openxmlformats-officedocument.spreadsheetml.chartsheet+xml"/>
  <Override PartName="/xl/drawings/drawing11.xml" ContentType="application/vnd.openxmlformats-officedocument.drawing+xml"/>
  <Override PartName="/xl/drawings/drawing102.xml" ContentType="application/vnd.openxmlformats-officedocument.drawingml.chartshapes+xml"/>
  <Override PartName="/xl/chartsheets/sheet41.xml" ContentType="application/vnd.openxmlformats-officedocument.spreadsheetml.chartsheet+xml"/>
  <Override PartName="/xl/drawings/drawing39.xml" ContentType="application/vnd.openxmlformats-officedocument.drawing+xml"/>
  <Override PartName="/xl/chartsheets/sheet25.xml" ContentType="application/vnd.openxmlformats-officedocument.spreadsheetml.chartsheet+xml"/>
  <Override PartName="/xl/drawings/drawing72.xml" ContentType="application/vnd.openxmlformats-officedocument.drawingml.chartshapes+xml"/>
  <Override PartName="/xl/charts/chart62.xml" ContentType="application/vnd.openxmlformats-officedocument.drawingml.chart+xml"/>
  <Override PartName="/xl/drawings/drawing5.xml" ContentType="application/vnd.openxmlformats-officedocument.drawing+xml"/>
  <Override PartName="/xl/drawings/drawing163.xml" ContentType="application/vnd.openxmlformats-officedocument.drawing+xml"/>
  <Override PartName="/xl/charts/chart8.xml" ContentType="application/vnd.openxmlformats-officedocument.drawingml.chart+xml"/>
  <Override PartName="/xl/drawings/drawing232.xml" ContentType="application/vnd.openxmlformats-officedocument.drawingml.chartshapes+xml"/>
  <Override PartName="/xl/drawings/drawing45.xml" ContentType="application/vnd.openxmlformats-officedocument.drawing+xml"/>
  <Override PartName="/xl/chartsheets/sheet3.xml" ContentType="application/vnd.openxmlformats-officedocument.spreadsheetml.chartsheet+xml"/>
  <Override PartName="/xl/chartsheets/sheet31.xml" ContentType="application/vnd.openxmlformats-officedocument.spreadsheetml.chartsheet+xml"/>
  <Override PartName="/xl/drawings/drawing29.xml" ContentType="application/vnd.openxmlformats-officedocument.drawing+xml"/>
  <Override PartName="/xl/charts/chart19.xml" ContentType="application/vnd.openxmlformats-officedocument.drawingml.chart+xml"/>
  <Override PartName="/xl/charts/chart52.xml" ContentType="application/vnd.openxmlformats-officedocument.drawingml.chart+xml"/>
  <Override PartName="/xl/drawings/drawing222.xml" ContentType="application/vnd.openxmlformats-officedocument.drawingml.chartshapes+xml"/>
  <Override PartName="/xl/chartsheets/sheet59.xml" ContentType="application/vnd.openxmlformats-officedocument.spreadsheetml.chartsheet+xml"/>
  <Override PartName="/xl/drawings/drawing153.xml" ContentType="application/vnd.openxmlformats-officedocument.drawing+xml"/>
  <Override PartName="/xl/chartsheets/sheet92.xml" ContentType="application/vnd.openxmlformats-officedocument.spreadsheetml.chartsheet+xml"/>
  <Override PartName="/xl/chartsheets/sheet109.xml" ContentType="application/vnd.openxmlformats-officedocument.spreadsheetml.chartsheet+xml"/>
  <Override PartName="/xl/charts/chart116.xml" ContentType="application/vnd.openxmlformats-officedocument.drawingml.chart+xml"/>
  <Override PartName="/xl/drawings/drawing35.xml" ContentType="application/vnd.openxmlformats-officedocument.drawing+xml"/>
  <Override PartName="/xl/chartsheets/sheet21.xml" ContentType="application/vnd.openxmlformats-officedocument.spreadsheetml.chartsheet+xml"/>
  <Override PartName="/xl/drawings/drawing126.xml" ContentType="application/vnd.openxmlformats-officedocument.drawingml.chartshapes+xml"/>
  <Override PartName="/xl/charts/chart4.xml" ContentType="application/vnd.openxmlformats-officedocument.drawingml.chart+xml"/>
  <Override PartName="/xl/chartsheets/sheet65.xml" ContentType="application/vnd.openxmlformats-officedocument.spreadsheetml.chartsheet+xml"/>
  <Override PartName="/xl/drawings/drawing1.xml" ContentType="application/vnd.openxmlformats-officedocument.drawing+xml"/>
  <Override PartName="/xl/chartsheets/sheet49.xml" ContentType="application/vnd.openxmlformats-officedocument.spreadsheetml.chartsheet+xml"/>
  <Override PartName="/xl/drawings/drawing96.xml" ContentType="application/vnd.openxmlformats-officedocument.drawingml.chartshapes+xml"/>
  <Override PartName="/xl/charts/chart86.xml" ContentType="application/vnd.openxmlformats-officedocument.drawingml.chart+xml"/>
  <Override PartName="/xl/drawings/drawing256.xml" ContentType="application/vnd.openxmlformats-officedocument.drawingml.chartshapes+xml"/>
  <Override PartName="/xl/drawings/drawing187.xml" ContentType="application/vnd.openxmlformats-officedocument.drawing+xml"/>
  <Override PartName="/xl/drawings/drawing41.xml" ContentType="application/vnd.openxmlformats-officedocument.drawing+xml"/>
  <Override PartName="/xl/charts/chart106.xml" ContentType="application/vnd.openxmlformats-officedocument.drawingml.chart+xml"/>
  <Override PartName="/xl/drawings/drawing25.xml" ContentType="application/vnd.openxmlformats-officedocument.drawing+xml"/>
  <Override PartName="/xl/charts/chart15.xml" ContentType="application/vnd.openxmlformats-officedocument.drawingml.chart+xml"/>
  <Override PartName="/xl/drawings/drawing69.xml" ContentType="application/vnd.openxmlformats-officedocument.drawing+xml"/>
  <Override PartName="/xl/drawings/drawing116.xml" ContentType="application/vnd.openxmlformats-officedocument.drawingml.chartshapes+xml"/>
  <Override PartName="/xl/chartsheets/sheet55.xml" ContentType="application/vnd.openxmlformats-officedocument.spreadsheetml.chartsheet+xml"/>
  <Override PartName="/xl/drawings/drawing262.xml" ContentType="application/vnd.openxmlformats-officedocument.drawingml.chartshapes+xml"/>
  <Override PartName="/xl/chartsheets/sheet105.xml" ContentType="application/vnd.openxmlformats-officedocument.spreadsheetml.chartsheet+xml"/>
  <Override PartName="/xl/charts/chart76.xml" ContentType="application/vnd.openxmlformats-officedocument.drawingml.chart+xml"/>
  <Override PartName="/xl/drawings/drawing177.xml" ContentType="application/vnd.openxmlformats-officedocument.drawing+xml"/>
  <Override PartName="/xl/charts/chart112.xml" ContentType="application/vnd.openxmlformats-officedocument.drawingml.chart+xml"/>
  <Override PartName="/xl/drawings/drawing31.xml" ContentType="application/vnd.openxmlformats-officedocument.drawing+xml"/>
  <Override PartName="/xl/charts/chart21.xml" ContentType="application/vnd.openxmlformats-officedocument.drawingml.chart+xml"/>
  <Override PartName="/xl/drawings/drawing122.xml" ContentType="application/vnd.openxmlformats-officedocument.drawingml.chartshapes+xml"/>
  <Override PartName="/xl/chartsheets/sheet61.xml" ContentType="application/vnd.openxmlformats-officedocument.spreadsheetml.chartsheet+xml"/>
  <Override PartName="/xl/drawings/drawing59.xml" ContentType="application/vnd.openxmlformats-officedocument.drawing+xml"/>
  <Override PartName="/xl/drawings/drawing106.xml" ContentType="application/vnd.openxmlformats-officedocument.drawingml.chartshapes+xml"/>
  <Override PartName="/xl/chartsheets/sheet45.xml" ContentType="application/vnd.openxmlformats-officedocument.spreadsheetml.chartsheet+xml"/>
  <Override PartName="/xl/drawings/drawing92.xml" ContentType="application/vnd.openxmlformats-officedocument.drawingml.chartshapes+xml"/>
  <Override PartName="/xl/charts/chart82.xml" ContentType="application/vnd.openxmlformats-officedocument.drawingml.chart+xml"/>
  <Override PartName="/xl/chartsheets/sheet89.xml" ContentType="application/vnd.openxmlformats-officedocument.spreadsheetml.chartsheet+xml"/>
  <Override PartName="/xl/drawings/drawing183.xml" ContentType="application/vnd.openxmlformats-officedocument.drawing+xml"/>
  <Override PartName="/xl/drawings/drawing219.xml" ContentType="application/vnd.openxmlformats-officedocument.drawing+xml"/>
  <Override PartName="/xl/drawings/drawing252.xml" ContentType="application/vnd.openxmlformats-officedocument.drawingml.chartshapes+xml"/>
  <Override PartName="/xl/charts/chart102.xml" ContentType="application/vnd.openxmlformats-officedocument.drawingml.chart+xml"/>
  <Override PartName="/xl/charts/chart11.xml" ContentType="application/vnd.openxmlformats-officedocument.drawingml.chart+xml"/>
  <Override PartName="/xl/chartsheets/sheet18.xml" ContentType="application/vnd.openxmlformats-officedocument.spreadsheetml.chartsheet+xml"/>
  <Override PartName="/xl/drawings/drawing65.xml" ContentType="application/vnd.openxmlformats-officedocument.drawing+xml"/>
  <Override PartName="/xl/drawings/drawing112.xml" ContentType="application/vnd.openxmlformats-officedocument.drawingml.chartshapes+xml"/>
  <Override PartName="/xl/chartsheets/sheet51.xml" ContentType="application/vnd.openxmlformats-officedocument.spreadsheetml.chartsheet+xml"/>
  <Override PartName="/xl/drawings/drawing49.xml" ContentType="application/vnd.openxmlformats-officedocument.drawing+xml"/>
  <Override PartName="/xl/charts/chart39.xml" ContentType="application/vnd.openxmlformats-officedocument.drawingml.chart+xml"/>
  <Override PartName="/xl/drawings/drawing209.xml" ContentType="application/vnd.openxmlformats-officedocument.drawing+xml"/>
  <Override PartName="/xl/chartsheets/sheet101.xml" ContentType="application/vnd.openxmlformats-officedocument.spreadsheetml.chartsheet+xml"/>
  <Override PartName="/xl/charts/chart72.xml" ContentType="application/vnd.openxmlformats-officedocument.drawingml.chart+xml"/>
  <Override PartName="/xl/chartsheets/sheet79.xml" ContentType="application/vnd.openxmlformats-officedocument.spreadsheetml.chartsheet+xml"/>
  <Override PartName="/xl/drawings/drawing173.xml" ContentType="application/vnd.openxmlformats-officedocument.drawing+xml"/>
  <Override PartName="/xl/chartsheets/sheet129.xml" ContentType="application/vnd.openxmlformats-officedocument.spreadsheetml.chartsheet+xml"/>
  <Override PartName="/xl/drawings/drawing55.xml" ContentType="application/vnd.openxmlformats-officedocument.drawing+xml"/>
  <Override PartName="/xl/charts/chart45.xml" ContentType="application/vnd.openxmlformats-officedocument.drawingml.chart+xml"/>
  <Override PartName="/xl/drawings/drawing215.xml" ContentType="application/vnd.openxmlformats-officedocument.drawing+xml"/>
  <Override PartName="/xl/drawings/drawing146.xml" ContentType="application/vnd.openxmlformats-officedocument.drawingml.chartshapes+xml"/>
  <Override PartName="/xl/chartsheets/sheet85.xml" ContentType="application/vnd.openxmlformats-officedocument.spreadsheetml.chartsheet+xml"/>
  <Override PartName="/xl/charts/chart29.xml" ContentType="application/vnd.openxmlformats-officedocument.drawingml.chart+xml"/>
  <Override PartName="/xl/chartsheets/sheet69.xml" ContentType="application/vnd.openxmlformats-officedocument.spreadsheetml.chartsheet+xml"/>
  <Override PartName="/xl/chartsheets/sheet119.xml" ContentType="application/vnd.openxmlformats-officedocument.spreadsheetml.chartsheet+xml"/>
  <Override PartName="/xl/chartsheets/sheet14.xml" ContentType="application/vnd.openxmlformats-officedocument.spreadsheetml.chartsheet+xml"/>
  <Override PartName="/xl/drawings/drawing61.xml" ContentType="application/vnd.openxmlformats-officedocument.drawing+xml"/>
  <Override PartName="/xl/drawings/drawing221.xml" ContentType="application/vnd.openxmlformats-officedocument.drawing+xml"/>
  <Override PartName="/xl/charts/chart126.xml" ContentType="application/vnd.openxmlformats-officedocument.drawingml.chart+xml"/>
  <Override PartName="/xl/charts/chart35.xml" ContentType="application/vnd.openxmlformats-officedocument.drawingml.chart+xml"/>
  <Override PartName="/xl/drawings/drawing205.xml" ContentType="application/vnd.openxmlformats-officedocument.drawing+xml"/>
  <Override PartName="/xl/drawings/drawing89.xml" ContentType="application/vnd.openxmlformats-officedocument.drawing+xml"/>
  <Override PartName="/xl/drawings/drawing136.xml" ContentType="application/vnd.openxmlformats-officedocument.drawingml.chartshapes+xml"/>
  <Override PartName="/xl/chartsheets/sheet75.xml" ContentType="application/vnd.openxmlformats-officedocument.spreadsheetml.chartsheet+xml"/>
  <Override PartName="/xl/chartsheets/sheet125.xml" ContentType="application/vnd.openxmlformats-officedocument.spreadsheetml.chartsheet+xml"/>
  <Override PartName="/xl/charts/chart96.xml" ContentType="application/vnd.openxmlformats-officedocument.drawingml.chart+xml"/>
  <Override PartName="/xl/drawings/drawing197.xml" ContentType="application/vnd.openxmlformats-officedocument.drawing+xml"/>
  <Override PartName="/xl/charts/chart3.xml" ContentType="application/vnd.openxmlformats-officedocument.drawingml.chart+xml"/>
  <Override PartName="/xl/drawings/drawing18.xml" ContentType="application/vnd.openxmlformats-officedocument.drawingml.chartshapes+xml"/>
  <Override PartName="/xl/charts/chart132.xml" ContentType="application/vnd.openxmlformats-officedocument.drawingml.chart+xml"/>
  <Override PartName="/xl/charts/chart41.xml" ContentType="application/vnd.openxmlformats-officedocument.drawingml.chart+xml"/>
  <Override PartName="/xl/drawings/drawing51.xml" ContentType="application/vnd.openxmlformats-officedocument.drawing+xml"/>
  <Override PartName="/xl/drawings/drawing211.xml" ContentType="application/vnd.openxmlformats-officedocument.drawing+xml"/>
  <Override PartName="/xl/drawings/drawing142.xml" ContentType="application/vnd.openxmlformats-officedocument.drawingml.chartshapes+xml"/>
  <Default Extension="vml" ContentType="application/vnd.openxmlformats-officedocument.vmlDrawing"/>
  <Override PartName="/xl/chartsheets/sheet81.xml" ContentType="application/vnd.openxmlformats-officedocument.spreadsheetml.chartsheet+xml"/>
  <Override PartName="/xl/styles.xml" ContentType="application/vnd.openxmlformats-officedocument.spreadsheetml.styles+xml"/>
  <Override PartName="/xl/charts/chart25.xml" ContentType="application/vnd.openxmlformats-officedocument.drawingml.chart+xml"/>
  <Override PartName="/xl/drawings/drawing79.xml" ContentType="application/vnd.openxmlformats-officedocument.drawing+xml"/>
  <Override PartName="/xl/charts/chart69.xml" ContentType="application/vnd.openxmlformats-officedocument.drawingml.chart+xml"/>
  <Override PartName="/xl/drawings/drawing239.xml" ContentType="application/vnd.openxmlformats-officedocument.drawing+xml"/>
  <Override PartName="/xl/chartsheets/sheet115.xml" ContentType="application/vnd.openxmlformats-officedocument.spreadsheetml.chartsheet+xml"/>
  <Override PartName="/xl/drawings/drawing24.xml" ContentType="application/vnd.openxmlformats-officedocument.drawingml.chartshapes+xml"/>
  <Override PartName="/xl/chartsheets/sheet10.xml" ContentType="application/vnd.openxmlformats-officedocument.spreadsheetml.chartsheet+xml"/>
  <Override PartName="/xl/charts/chart122.xml" ContentType="application/vnd.openxmlformats-officedocument.drawingml.chart+xml"/>
  <Override PartName="/xl/charts/chart31.xml" ContentType="application/vnd.openxmlformats-officedocument.drawingml.chart+xml"/>
  <Override PartName="/xl/drawings/drawing201.xml" ContentType="application/vnd.openxmlformats-officedocument.drawing+xml"/>
  <Override PartName="/xl/chartsheets/sheet38.xml" ContentType="application/vnd.openxmlformats-officedocument.spreadsheetml.chartsheet+xml"/>
  <Override PartName="/xl/drawings/drawing132.xml" ContentType="application/vnd.openxmlformats-officedocument.drawingml.chartshapes+xml"/>
  <Override PartName="/xl/drawings/drawing85.xml" ContentType="application/vnd.openxmlformats-officedocument.drawing+xml"/>
  <Override PartName="/xl/chartsheets/sheet71.xml" ContentType="application/vnd.openxmlformats-officedocument.spreadsheetml.chartsheet+xml"/>
  <Override PartName="/xl/drawings/drawing245.xml" ContentType="application/vnd.openxmlformats-officedocument.drawing+xml"/>
  <Override PartName="/xl/charts/chart59.xml" ContentType="application/vnd.openxmlformats-officedocument.drawingml.chart+xml"/>
  <Override PartName="/xl/drawings/drawing229.xml" ContentType="application/vnd.openxmlformats-officedocument.drawing+xml"/>
  <Override PartName="/xl/chartsheets/sheet121.xml" ContentType="application/vnd.openxmlformats-officedocument.spreadsheetml.chartsheet+xml"/>
  <Override PartName="/xl/charts/chart92.xml" ContentType="application/vnd.openxmlformats-officedocument.drawingml.chart+xml"/>
  <Override PartName="/xl/chartsheets/sheet99.xml" ContentType="application/vnd.openxmlformats-officedocument.spreadsheetml.chartsheet+xml"/>
  <Override PartName="/xl/drawings/drawing193.xml" ContentType="application/vnd.openxmlformats-officedocument.drawing+xml"/>
  <Override PartName="/xl/drawings/drawing14.xml" ContentType="application/vnd.openxmlformats-officedocument.drawingml.chartshapes+xml"/>
  <Override PartName="/xl/chartsheets/sheet28.xml" ContentType="application/vnd.openxmlformats-officedocument.spreadsheetml.chartsheet+xml"/>
  <Override PartName="/xl/drawings/drawing75.xml" ContentType="application/vnd.openxmlformats-officedocument.drawing+xml"/>
  <Override PartName="/xl/charts/chart65.xml" ContentType="application/vnd.openxmlformats-officedocument.drawingml.chart+xml"/>
  <Override PartName="/xl/drawings/drawing8.xml" ContentType="application/vnd.openxmlformats-officedocument.drawingml.chartshapes+xml"/>
  <Override PartName="/xl/drawings/drawing166.xml" ContentType="application/vnd.openxmlformats-officedocument.drawingml.chartshapes+xml"/>
  <Override PartName="/xl/drawings/drawing235.xml" ContentType="application/vnd.openxmlformats-officedocument.drawing+xml"/>
  <Override PartName="/xl/charts/chart49.xml" ContentType="application/vnd.openxmlformats-officedocument.drawingml.chart+xml"/>
  <Override PartName="/xl/chartsheets/sheet111.xml" ContentType="application/vnd.openxmlformats-officedocument.spreadsheetml.chartsheet+xml"/>
  <Override PartName="/xl/drawings/drawing20.xml" ContentType="application/vnd.openxmlformats-officedocument.drawingml.chartshapes+xml"/>
  <Override PartName="/xl/drawings/drawing48.xml" ContentType="application/vnd.openxmlformats-officedocument.drawingml.chartshapes+xml"/>
  <Override PartName="/xl/chartsheets/sheet34.xml" ContentType="application/vnd.openxmlformats-officedocument.spreadsheetml.chartsheet+xml"/>
  <Override PartName="/xl/chartsheets/sheet6.xml" ContentType="application/vnd.openxmlformats-officedocument.spreadsheetml.chartsheet+xml"/>
  <Override PartName="/xl/drawings/drawing81.xml" ContentType="application/vnd.openxmlformats-officedocument.drawing+xml"/>
  <Override PartName="/xl/drawings/drawing241.xml" ContentType="application/vnd.openxmlformats-officedocument.drawing+xml"/>
  <Override PartName="/xl/charts/chart55.xml" ContentType="application/vnd.openxmlformats-officedocument.drawingml.chart+xml"/>
  <Override PartName="/xl/drawings/drawing225.xml" ContentType="application/vnd.openxmlformats-officedocument.drawing+xml"/>
  <Override PartName="/xl/drawings/drawing156.xml" ContentType="application/vnd.openxmlformats-officedocument.drawingml.chartshapes+xml"/>
  <Override PartName="/xl/chartsheets/sheet95.xml" ContentType="application/vnd.openxmlformats-officedocument.spreadsheetml.chartsheet+xml"/>
  <Override PartName="/xl/drawings/drawing10.xml" ContentType="application/vnd.openxmlformats-officedocument.drawingml.chartshapes+xml"/>
  <Override PartName="/xl/drawings/drawing101.xml" ContentType="application/vnd.openxmlformats-officedocument.drawing+xml"/>
  <Override PartName="/xl/chartsheets/sheet40.xml" ContentType="application/vnd.openxmlformats-officedocument.spreadsheetml.chartsheet+xml"/>
  <Override PartName="/xl/sharedStrings.xml" ContentType="application/vnd.openxmlformats-officedocument.spreadsheetml.sharedStrings+xml"/>
  <Override PartName="/xl/drawings/drawing38.xml" ContentType="application/vnd.openxmlformats-officedocument.drawingml.chartshapes+xml"/>
  <Override PartName="/xl/charts/chart119.xml" ContentType="application/vnd.openxmlformats-officedocument.drawingml.chart+xml"/>
  <Override PartName="/xl/chartsheets/sheet24.xml" ContentType="application/vnd.openxmlformats-officedocument.spreadsheetml.chartsheet+xml"/>
  <Override PartName="/xl/charts/chart61.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162.xml" ContentType="application/vnd.openxmlformats-officedocument.drawingml.chartshapes+xml"/>
  <Override PartName="/xl/drawings/drawing71.xml" ContentType="application/vnd.openxmlformats-officedocument.drawing+xml"/>
  <Override PartName="/xl/drawings/drawing231.xml" ContentType="application/vnd.openxmlformats-officedocument.drawing+xml"/>
  <Override PartName="/xl/drawings/drawing99.xml" ContentType="application/vnd.openxmlformats-officedocument.drawing+xml"/>
  <Override PartName="/xl/charts/chart89.xml" ContentType="application/vnd.openxmlformats-officedocument.drawingml.chart+xml"/>
  <Override PartName="/xl/drawings/drawing259.xml" ContentType="application/vnd.openxmlformats-officedocument.drawing+xml"/>
  <Override PartName="/xl/drawings/drawing44.xml" ContentType="application/vnd.openxmlformats-officedocument.drawingml.chartshapes+xml"/>
  <Override PartName="/xl/chartsheets/sheet30.xml" ContentType="application/vnd.openxmlformats-officedocument.spreadsheetml.chartsheet+xml"/>
  <Override PartName="/xl/chartsheets/sheet2.xml" ContentType="application/vnd.openxmlformats-officedocument.spreadsheetml.chartsheet+xml"/>
  <Override PartName="/xl/charts/chart109.xml" ContentType="application/vnd.openxmlformats-officedocument.drawingml.chart+xml"/>
  <Override PartName="/xl/charts/chart18.xml" ContentType="application/vnd.openxmlformats-officedocument.drawingml.chart+xml"/>
  <Override PartName="/xl/drawings/drawing28.xml" ContentType="application/vnd.openxmlformats-officedocument.drawingml.chartshapes+xml"/>
  <Override PartName="/xl/drawings/drawing119.xml" ContentType="application/vnd.openxmlformats-officedocument.drawing+xml"/>
  <Override PartName="/xl/charts/chart51.xml" ContentType="application/vnd.openxmlformats-officedocument.drawingml.chart+xml"/>
  <Override PartName="/xl/chartsheets/sheet58.xml" ContentType="application/vnd.openxmlformats-officedocument.spreadsheetml.chartsheet+xml"/>
  <Override PartName="/xl/drawings/drawing152.xml" ContentType="application/vnd.openxmlformats-officedocument.drawingml.chartshapes+xml"/>
  <Override PartName="/xl/chartsheets/sheet91.xml" ContentType="application/vnd.openxmlformats-officedocument.spreadsheetml.chartsheet+xml"/>
  <Override PartName="/xl/chartsheets/sheet108.xml" ContentType="application/vnd.openxmlformats-officedocument.spreadsheetml.chartsheet+xml"/>
  <Override PartName="/xl/charts/chart79.xml" ContentType="application/vnd.openxmlformats-officedocument.drawingml.chart+xml"/>
  <Override PartName="/xl/drawings/drawing249.xml" ContentType="application/vnd.openxmlformats-officedocument.drawing+xml"/>
  <Override PartName="/xl/calcChain.xml" ContentType="application/vnd.openxmlformats-officedocument.spreadsheetml.calcChain+xml"/>
  <Override PartName="/xl/charts/chart115.xml" ContentType="application/vnd.openxmlformats-officedocument.drawingml.chart+xml"/>
  <Override PartName="/xl/drawings/drawing34.xml" ContentType="application/vnd.openxmlformats-officedocument.drawingml.chartshapes+xml"/>
  <Override PartName="/xl/chartsheets/sheet20.xml" ContentType="application/vnd.openxmlformats-officedocument.spreadsheetml.chartsheet+xml"/>
  <Override PartName="/xl/drawings/drawing125.xml" ContentType="application/vnd.openxmlformats-officedocument.drawing+xml"/>
  <Override PartName="/xl/chartsheets/sheet64.xml" ContentType="application/vnd.openxmlformats-officedocument.spreadsheetml.chartsheet+xml"/>
  <Override PartName="/xl/drawings/drawing109.xml" ContentType="application/vnd.openxmlformats-officedocument.drawing+xml"/>
  <Override PartName="/xl/chartsheets/sheet48.xml" ContentType="application/vnd.openxmlformats-officedocument.spreadsheetml.chartsheet+xml"/>
  <Override PartName="/xl/drawings/drawing95.xml" ContentType="application/vnd.openxmlformats-officedocument.drawing+xml"/>
  <Override PartName="/xl/charts/chart85.xml" ContentType="application/vnd.openxmlformats-officedocument.drawingml.chart+xml"/>
  <Override PartName="/xl/drawings/drawing255.xml" ContentType="application/vnd.openxmlformats-officedocument.drawing+xml"/>
  <Override PartName="/xl/drawings/drawing186.xml" ContentType="application/vnd.openxmlformats-officedocument.drawingml.chartshapes+xml"/>
  <Override PartName="/xl/drawings/drawing40.xml" ContentType="application/vnd.openxmlformats-officedocument.drawingml.chartshapes+xml"/>
  <Override PartName="/xl/charts/chart105.xml" ContentType="application/vnd.openxmlformats-officedocument.drawingml.chart+xml"/>
  <Override PartName="/xl/charts/chart14.xml" ContentType="application/vnd.openxmlformats-officedocument.drawingml.chart+xml"/>
  <Override PartName="/xl/drawings/drawing68.xml" ContentType="application/vnd.openxmlformats-officedocument.drawingml.chartshapes+xml"/>
  <Override PartName="/xl/drawings/drawing115.xml" ContentType="application/vnd.openxmlformats-officedocument.drawing+xml"/>
  <Override PartName="/xl/chartsheets/sheet54.xml" ContentType="application/vnd.openxmlformats-officedocument.spreadsheetml.chartsheet+xml"/>
  <Override PartName="/xl/drawings/drawing261.xml" ContentType="application/vnd.openxmlformats-officedocument.drawing+xml"/>
  <Override PartName="/xl/drawings/drawing192.xml" ContentType="application/vnd.openxmlformats-officedocument.drawingml.chartshapes+xml"/>
  <Override PartName="/xl/chartsheets/sheet104.xml" ContentType="application/vnd.openxmlformats-officedocument.spreadsheetml.chartsheet+xml"/>
  <Override PartName="/xl/charts/chart75.xml" ContentType="application/vnd.openxmlformats-officedocument.drawingml.chart+xml"/>
  <Override PartName="/xl/drawings/drawing176.xml" ContentType="application/vnd.openxmlformats-officedocument.drawingml.chartshapes+xml"/>
  <Override PartName="/xl/charts/chart111.xml" ContentType="application/vnd.openxmlformats-officedocument.drawingml.chart+xml"/>
  <Override PartName="/xl/drawings/drawing30.xml" ContentType="application/vnd.openxmlformats-officedocument.drawingml.chartshapes+xml"/>
  <Override PartName="/xl/charts/chart20.xml" ContentType="application/vnd.openxmlformats-officedocument.drawingml.chart+xml"/>
  <Override PartName="/xl/drawings/drawing121.xml" ContentType="application/vnd.openxmlformats-officedocument.drawing+xml"/>
  <Override PartName="/xl/chartsheets/sheet60.xml" ContentType="application/vnd.openxmlformats-officedocument.spreadsheetml.chartsheet+xml"/>
  <Default Extension="rels" ContentType="application/vnd.openxmlformats-package.relationships+xml"/>
  <Override PartName="/xl/drawings/drawing105.xml" ContentType="application/vnd.openxmlformats-officedocument.drawing+xml"/>
  <Override PartName="/xl/drawings/drawing58.xml" ContentType="application/vnd.openxmlformats-officedocument.drawingml.chartshapes+xml"/>
  <Override PartName="/xl/chartsheets/sheet44.xml" ContentType="application/vnd.openxmlformats-officedocument.spreadsheetml.chartsheet+xml"/>
  <Override PartName="/xl/charts/chart81.xml" ContentType="application/vnd.openxmlformats-officedocument.drawingml.chart+xml"/>
  <Override PartName="/xl/drawings/drawing149.xml" ContentType="application/vnd.openxmlformats-officedocument.drawing+xml"/>
  <Override PartName="/xl/chartsheets/sheet88.xml" ContentType="application/vnd.openxmlformats-officedocument.spreadsheetml.chartsheet+xml"/>
  <Override PartName="/xl/drawings/drawing91.xml" ContentType="application/vnd.openxmlformats-officedocument.drawing+xml"/>
  <Override PartName="/xl/drawings/drawing182.xml" ContentType="application/vnd.openxmlformats-officedocument.drawingml.chartshapes+xml"/>
  <Override PartName="/xl/drawings/drawing218.xml" ContentType="application/vnd.openxmlformats-officedocument.drawingml.chartshapes+xml"/>
  <Override PartName="/xl/drawings/drawing251.xml" ContentType="application/vnd.openxmlformats-officedocument.drawing+xml"/>
  <Override PartName="/xl/charts/chart101.xml" ContentType="application/vnd.openxmlformats-officedocument.drawingml.chart+xml"/>
  <Override PartName="/xl/charts/chart10.xml" ContentType="application/vnd.openxmlformats-officedocument.drawingml.chart+xml"/>
  <Override PartName="/xl/chartsheets/sheet17.xml" ContentType="application/vnd.openxmlformats-officedocument.spreadsheetml.chartsheet+xml"/>
  <Override PartName="/xl/drawings/drawing64.xml" ContentType="application/vnd.openxmlformats-officedocument.drawingml.chartshapes+xml"/>
  <Override PartName="/xl/drawings/drawing111.xml" ContentType="application/vnd.openxmlformats-officedocument.drawing+xml"/>
  <Override PartName="/xl/chartsheets/sheet50.xml" ContentType="application/vnd.openxmlformats-officedocument.spreadsheetml.chartsheet+xml"/>
  <Override PartName="/xl/charts/chart129.xml" ContentType="application/vnd.openxmlformats-officedocument.drawingml.chart+xml"/>
  <Override PartName="/xl/charts/chart38.xml" ContentType="application/vnd.openxmlformats-officedocument.drawingml.chart+xml"/>
  <Override PartName="/xl/drawings/drawing208.xml" ContentType="application/vnd.openxmlformats-officedocument.drawingml.chartshapes+xml"/>
  <Override PartName="/xl/drawings/drawing139.xml" ContentType="application/vnd.openxmlformats-officedocument.drawing+xml"/>
  <Override PartName="/xl/chartsheets/sheet100.xml" ContentType="application/vnd.openxmlformats-officedocument.spreadsheetml.chartsheet+xml"/>
  <Override PartName="/xl/chartsheets/sheet78.xml" ContentType="application/vnd.openxmlformats-officedocument.spreadsheetml.chartsheet+xml"/>
  <Override PartName="/xl/charts/chart71.xml" ContentType="application/vnd.openxmlformats-officedocument.drawingml.chart+xml"/>
  <Override PartName="/xl/drawings/drawing172.xml" ContentType="application/vnd.openxmlformats-officedocument.drawingml.chartshapes+xml"/>
  <Override PartName="/xl/chartsheets/sheet128.xml" ContentType="application/vnd.openxmlformats-officedocument.spreadsheetml.chartsheet+xml"/>
  <Override PartName="/xl/charts/chart99.xml" ContentType="application/vnd.openxmlformats-officedocument.drawingml.chart+xml"/>
  <Override PartName="/xl/drawings/drawing54.xml" ContentType="application/vnd.openxmlformats-officedocument.drawingml.chartshapes+xml"/>
  <Override PartName="/xl/charts/chart44.xml" ContentType="application/vnd.openxmlformats-officedocument.drawingml.chart+xml"/>
  <Override PartName="/xl/drawings/drawing214.xml" ContentType="application/vnd.openxmlformats-officedocument.drawingml.chartshapes+xml"/>
  <Override PartName="/xl/drawings/drawing145.xml" ContentType="application/vnd.openxmlformats-officedocument.drawing+xml"/>
  <Override PartName="/xl/charts/chart28.xml" ContentType="application/vnd.openxmlformats-officedocument.drawingml.chart+xml"/>
  <Override PartName="/xl/chartsheets/sheet84.xml" ContentType="application/vnd.openxmlformats-officedocument.spreadsheetml.chartsheet+xml"/>
  <Override PartName="/xl/drawings/drawing129.xml" ContentType="application/vnd.openxmlformats-officedocument.drawing+xml"/>
  <Override PartName="/xl/chartsheets/sheet68.xml" ContentType="application/vnd.openxmlformats-officedocument.spreadsheetml.chartsheet+xml"/>
  <Override PartName="/xl/chartsheets/sheet118.xml" ContentType="application/vnd.openxmlformats-officedocument.spreadsheetml.chartsheet+xml"/>
  <Override PartName="/xl/chartsheets/sheet13.xml" ContentType="application/vnd.openxmlformats-officedocument.spreadsheetml.chartsheet+xml"/>
  <Override PartName="/xl/drawings/drawing60.xml" ContentType="application/vnd.openxmlformats-officedocument.drawingml.chartshapes+xml"/>
  <Override PartName="/xl/drawings/drawing220.xml" ContentType="application/vnd.openxmlformats-officedocument.drawingml.chartshapes+xml"/>
  <Override PartName="/xl/charts/chart125.xml" ContentType="application/vnd.openxmlformats-officedocument.drawingml.chart+xml"/>
  <Override PartName="/xl/charts/chart34.xml" ContentType="application/vnd.openxmlformats-officedocument.drawingml.chart+xml"/>
  <Override PartName="/xl/drawings/drawing204.xml" ContentType="application/vnd.openxmlformats-officedocument.drawingml.chartshapes+xml"/>
  <Override PartName="/xl/drawings/drawing88.xml" ContentType="application/vnd.openxmlformats-officedocument.drawingml.chartshapes+xml"/>
  <Override PartName="/xl/drawings/drawing135.xml" ContentType="application/vnd.openxmlformats-officedocument.drawing+xml"/>
  <Override PartName="/xl/chartsheets/sheet74.xml" ContentType="application/vnd.openxmlformats-officedocument.spreadsheetml.chartsheet+xml"/>
  <Override PartName="/xl/chartsheets/sheet124.xml" ContentType="application/vnd.openxmlformats-officedocument.spreadsheetml.chartsheet+xml"/>
  <Override PartName="/xl/charts/chart95.xml" ContentType="application/vnd.openxmlformats-officedocument.drawingml.chart+xml"/>
  <Override PartName="/xl/drawings/drawing196.xml" ContentType="application/vnd.openxmlformats-officedocument.drawingml.chartshapes+xml"/>
  <Override PartName="/xl/charts/chart2.xml" ContentType="application/vnd.openxmlformats-officedocument.drawingml.chart+xml"/>
  <Override PartName="/xl/drawings/drawing17.xml" ContentType="application/vnd.openxmlformats-officedocument.drawing+xml"/>
  <Override PartName="/xl/charts/chart131.xml" ContentType="application/vnd.openxmlformats-officedocument.drawingml.chart+xml"/>
  <Override PartName="/xl/drawings/drawing50.xml" ContentType="application/vnd.openxmlformats-officedocument.drawingml.chartshapes+xml"/>
  <Override PartName="/xl/charts/chart40.xml" ContentType="application/vnd.openxmlformats-officedocument.drawingml.chart+xml"/>
  <Override PartName="/xl/drawings/drawing210.xml" ContentType="application/vnd.openxmlformats-officedocument.drawingml.chartshapes+xml"/>
  <Override PartName="/xl/drawings/drawing141.xml" ContentType="application/vnd.openxmlformats-officedocument.drawing+xml"/>
  <Override PartName="/xl/charts/chart24.xml" ContentType="application/vnd.openxmlformats-officedocument.drawingml.chart+xml"/>
  <Override PartName="/xl/chartsheets/sheet80.xml" ContentType="application/vnd.openxmlformats-officedocument.spreadsheetml.chartsheet+xml"/>
  <Override PartName="/xl/drawings/drawing78.xml" ContentType="application/vnd.openxmlformats-officedocument.drawingml.chartshapes+xml"/>
  <Override PartName="/xl/charts/chart68.xml" ContentType="application/vnd.openxmlformats-officedocument.drawingml.chart+xml"/>
  <Override PartName="/xl/drawings/drawing238.xml" ContentType="application/vnd.openxmlformats-officedocument.drawingml.chartshapes+xml"/>
  <Override PartName="/xl/chartsheets/sheet130.xml" ContentType="application/vnd.openxmlformats-officedocument.spreadsheetml.chartsheet+xml"/>
  <Override PartName="/xl/drawings/drawing169.xml" ContentType="application/vnd.openxmlformats-officedocument.drawing+xml"/>
  <Override PartName="/xl/worksheets/sheet3.xml" ContentType="application/vnd.openxmlformats-officedocument.spreadsheetml.worksheet+xml"/>
  <Override PartName="/xl/chartsheets/sheet114.xml" ContentType="application/vnd.openxmlformats-officedocument.spreadsheetml.chartsheet+xml"/>
  <Override PartName="/xl/drawings/drawing23.xml" ContentType="application/vnd.openxmlformats-officedocument.drawing+xml"/>
  <Override PartName="/xl/charts/chart121.xml" ContentType="application/vnd.openxmlformats-officedocument.drawingml.chart+xml"/>
  <Override PartName="/xl/charts/chart30.xml" ContentType="application/vnd.openxmlformats-officedocument.drawingml.chart+xml"/>
  <Override PartName="/xl/drawings/drawing200.xml" ContentType="application/vnd.openxmlformats-officedocument.drawingml.chartshapes+xml"/>
  <Override PartName="/xl/chartsheets/sheet9.xml" ContentType="application/vnd.openxmlformats-officedocument.spreadsheetml.chartsheet+xml"/>
  <Override PartName="/xl/drawings/drawing84.xml" ContentType="application/vnd.openxmlformats-officedocument.drawingml.chartshapes+xml"/>
  <Override PartName="/xl/drawings/drawing131.xml" ContentType="application/vnd.openxmlformats-officedocument.drawing+xml"/>
  <Override PartName="/xl/chartsheets/sheet70.xml" ContentType="application/vnd.openxmlformats-officedocument.spreadsheetml.chartsheet+xml"/>
  <Override PartName="/xl/chartsheets/sheet37.xml" ContentType="application/vnd.openxmlformats-officedocument.spreadsheetml.chartsheet+xml"/>
  <Override PartName="/xl/drawings/drawing244.xml" ContentType="application/vnd.openxmlformats-officedocument.drawingml.chartshapes+xml"/>
  <Override PartName="/xl/charts/chart58.xml" ContentType="application/vnd.openxmlformats-officedocument.drawingml.chart+xml"/>
  <Override PartName="/xl/drawings/drawing228.xml" ContentType="application/vnd.openxmlformats-officedocument.drawingml.chartshapes+xml"/>
  <Override PartName="/xl/drawings/drawing159.xml" ContentType="application/vnd.openxmlformats-officedocument.drawing+xml"/>
  <Override PartName="/xl/chartsheets/sheet120.xml" ContentType="application/vnd.openxmlformats-officedocument.spreadsheetml.chartsheet+xml"/>
  <Override PartName="/xl/chartsheets/sheet98.xml" ContentType="application/vnd.openxmlformats-officedocument.spreadsheetml.chartsheet+xml"/>
  <Override PartName="/xl/charts/chart91.xml" ContentType="application/vnd.openxmlformats-officedocument.drawingml.chart+xml"/>
  <Override PartName="/xl/drawings/drawing13.xml" ContentType="application/vnd.openxmlformats-officedocument.drawing+xml"/>
  <Override PartName="/xl/chartsheets/sheet27.xml" ContentType="application/vnd.openxmlformats-officedocument.spreadsheetml.chartsheet+xml"/>
  <Override PartName="/xl/drawings/drawing74.xml" ContentType="application/vnd.openxmlformats-officedocument.drawingml.chartshapes+xml"/>
  <Override PartName="/xl/charts/chart64.xml" ContentType="application/vnd.openxmlformats-officedocument.drawingml.chart+xml"/>
  <Override PartName="/xl/drawings/drawing7.xml" ContentType="application/vnd.openxmlformats-officedocument.drawing+xml"/>
  <Override PartName="/xl/drawings/drawing165.xml" ContentType="application/vnd.openxmlformats-officedocument.drawing+xml"/>
  <Override PartName="/xl/drawings/drawing234.xml" ContentType="application/vnd.openxmlformats-officedocument.drawingml.chartshapes+xml"/>
  <Override PartName="/xl/charts/chart48.xml" ContentType="application/vnd.openxmlformats-officedocument.drawingml.chart+xml"/>
  <Override PartName="/xl/chartsheets/sheet110.xml" ContentType="application/vnd.openxmlformats-officedocument.spreadsheetml.chartsheet+xml"/>
  <Override PartName="/xl/drawings/drawing47.xml" ContentType="application/vnd.openxmlformats-officedocument.drawing+xml"/>
  <Override PartName="/xl/chartsheets/sheet5.xml" ContentType="application/vnd.openxmlformats-officedocument.spreadsheetml.chartsheet+xml"/>
  <Override PartName="/xl/drawings/drawing80.xml" ContentType="application/vnd.openxmlformats-officedocument.drawingml.chartshapes+xml"/>
  <Override PartName="/xl/chartsheets/sheet33.xml" ContentType="application/vnd.openxmlformats-officedocument.spreadsheetml.chartsheet+xml"/>
  <Override PartName="/xl/drawings/drawing240.xml" ContentType="application/vnd.openxmlformats-officedocument.drawingml.chartshapes+xml"/>
  <Override PartName="/xl/charts/chart54.xml" ContentType="application/vnd.openxmlformats-officedocument.drawingml.chart+xml"/>
  <Override PartName="/xl/drawings/drawing224.xml" ContentType="application/vnd.openxmlformats-officedocument.drawingml.chartshapes+xml"/>
  <Override PartName="/xl/drawings/drawing155.xml" ContentType="application/vnd.openxmlformats-officedocument.drawing+xml"/>
  <Override PartName="/xl/chartsheets/sheet94.xml" ContentType="application/vnd.openxmlformats-officedocument.spreadsheetml.chartsheet+xml"/>
  <Override PartName="/xl/drawings/drawing100.xml" ContentType="application/vnd.openxmlformats-officedocument.drawingml.chartshapes+xml"/>
  <Override PartName="/xl/charts/chart118.xml" ContentType="application/vnd.openxmlformats-officedocument.drawingml.chart+xml"/>
  <Override PartName="/xl/drawings/drawing37.xml" ContentType="application/vnd.openxmlformats-officedocument.drawing+xml"/>
  <Override PartName="/xl/chartsheets/sheet23.xml" ContentType="application/vnd.openxmlformats-officedocument.spreadsheetml.chartsheet+xml"/>
  <Override PartName="/xl/drawings/drawing70.xml" ContentType="application/vnd.openxmlformats-officedocument.drawingml.chartshapes+xml"/>
  <Override PartName="/xl/charts/chart60.xml" ContentType="application/vnd.openxmlformats-officedocument.drawingml.chart+xml"/>
  <Override PartName="/xl/drawings/drawing3.xml" ContentType="application/vnd.openxmlformats-officedocument.drawing+xml"/>
  <Override PartName="/xl/drawings/drawing161.xml" ContentType="application/vnd.openxmlformats-officedocument.drawing+xml"/>
  <Override PartName="/xl/drawings/drawing128.xml" ContentType="application/vnd.openxmlformats-officedocument.drawingml.chartshapes+xml"/>
  <Override PartName="/xl/charts/chart6.xml" ContentType="application/vnd.openxmlformats-officedocument.drawingml.chart+xml"/>
  <Override PartName="/xl/drawings/drawing230.xml" ContentType="application/vnd.openxmlformats-officedocument.drawingml.chartshapes+xml"/>
  <Override PartName="/xl/drawings/drawing98.xml" ContentType="application/vnd.openxmlformats-officedocument.drawingml.chartshapes+xml"/>
  <Override PartName="/xl/charts/chart88.xml" ContentType="application/vnd.openxmlformats-officedocument.drawingml.chart+xml"/>
  <Override PartName="/xl/drawings/drawing258.xml" ContentType="application/vnd.openxmlformats-officedocument.drawingml.chartshapes+xml"/>
  <Override PartName="/xl/drawings/drawing189.xml" ContentType="application/vnd.openxmlformats-officedocument.drawing+xml"/>
  <Override PartName="/xl/drawings/drawing43.xml" ContentType="application/vnd.openxmlformats-officedocument.drawing+xml"/>
  <Override PartName="/xl/chartsheets/sheet1.xml" ContentType="application/vnd.openxmlformats-officedocument.spreadsheetml.chartsheet+xml"/>
  <Override PartName="/xl/charts/chart108.xml" ContentType="application/vnd.openxmlformats-officedocument.drawingml.chart+xml"/>
  <Override PartName="/xl/drawings/drawing27.xml" ContentType="application/vnd.openxmlformats-officedocument.drawing+xml"/>
  <Override PartName="/xl/charts/chart17.xml" ContentType="application/vnd.openxmlformats-officedocument.drawingml.chart+xml"/>
  <Override PartName="/xl/charts/chart50.xml" ContentType="application/vnd.openxmlformats-officedocument.drawingml.chart+xml"/>
  <Override PartName="/xl/drawings/drawing118.xml" ContentType="application/vnd.openxmlformats-officedocument.drawingml.chartshapes+xml"/>
  <Override PartName="/xl/chartsheets/sheet57.xml" ContentType="application/vnd.openxmlformats-officedocument.spreadsheetml.chartsheet+xml"/>
  <Override PartName="/xl/drawings/drawing151.xml" ContentType="application/vnd.openxmlformats-officedocument.drawing+xml"/>
  <Override PartName="/xl/chartsheets/sheet90.xml" ContentType="application/vnd.openxmlformats-officedocument.spreadsheetml.chartsheet+xml"/>
  <Override PartName="/xl/chartsheets/sheet107.xml" ContentType="application/vnd.openxmlformats-officedocument.spreadsheetml.chartsheet+xml"/>
  <Override PartName="/xl/charts/chart78.xml" ContentType="application/vnd.openxmlformats-officedocument.drawingml.chart+xml"/>
  <Override PartName="/xl/drawings/drawing248.xml" ContentType="application/vnd.openxmlformats-officedocument.drawingml.chartshapes+xml"/>
  <Override PartName="/xl/drawings/drawing179.xml" ContentType="application/vnd.openxmlformats-officedocument.drawing+xml"/>
  <Override PartName="/docProps/core.xml" ContentType="application/vnd.openxmlformats-package.core-properties+xml"/>
  <Override PartName="/xl/charts/chart114.xml" ContentType="application/vnd.openxmlformats-officedocument.drawingml.chart+xml"/>
  <Override PartName="/xl/drawings/drawing33.xml" ContentType="application/vnd.openxmlformats-officedocument.drawing+xml"/>
  <Override PartName="/xl/drawings/drawing124.xml" ContentType="application/vnd.openxmlformats-officedocument.drawingml.chartshapes+xml"/>
  <Override PartName="/xl/chartsheets/sheet63.xml" ContentType="application/vnd.openxmlformats-officedocument.spreadsheetml.chartsheet+xml"/>
  <Override PartName="/xl/worksheets/sheet2.xml" ContentType="application/vnd.openxmlformats-officedocument.spreadsheetml.worksheet+xml"/>
  <Override PartName="/xl/drawings/drawing108.xml" ContentType="application/vnd.openxmlformats-officedocument.drawingml.chartshapes+xml"/>
  <Override PartName="/xl/chartsheets/sheet47.xml" ContentType="application/vnd.openxmlformats-officedocument.spreadsheetml.chartsheet+xml"/>
  <Override PartName="/xl/drawings/drawing94.xml" ContentType="application/vnd.openxmlformats-officedocument.drawingml.chartshapes+xml"/>
  <Override PartName="/xl/charts/chart84.xml" ContentType="application/vnd.openxmlformats-officedocument.drawingml.chart+xml"/>
  <Override PartName="/xl/drawings/drawing254.xml" ContentType="application/vnd.openxmlformats-officedocument.drawingml.chartshapes+xml"/>
  <Override PartName="/xl/drawings/drawing185.xml" ContentType="application/vnd.openxmlformats-officedocument.drawing+xml"/>
  <Override PartName="/xl/charts/chart104.xml" ContentType="application/vnd.openxmlformats-officedocument.drawingml.chart+xml"/>
  <Override PartName="/xl/charts/chart13.xml" ContentType="application/vnd.openxmlformats-officedocument.drawingml.chart+xml"/>
  <Override PartName="/xl/drawings/drawing67.xml" ContentType="application/vnd.openxmlformats-officedocument.drawing+xml"/>
  <Override PartName="/xl/drawings/drawing114.xml" ContentType="application/vnd.openxmlformats-officedocument.drawingml.chartshapes+xml"/>
  <Override PartName="/xl/chartsheets/sheet53.xml" ContentType="application/vnd.openxmlformats-officedocument.spreadsheetml.chartsheet+xml"/>
  <Override PartName="/xl/drawings/drawing260.xml" ContentType="application/vnd.openxmlformats-officedocument.drawingml.chartshapes+xml"/>
  <Override PartName="/xl/drawings/drawing191.xml" ContentType="application/vnd.openxmlformats-officedocument.drawing+xml"/>
  <Override PartName="/xl/chartsheets/sheet103.xml" ContentType="application/vnd.openxmlformats-officedocument.spreadsheetml.chartsheet+xml"/>
  <Override PartName="/xl/charts/chart74.xml" ContentType="application/vnd.openxmlformats-officedocument.drawingml.chart+xml"/>
  <Override PartName="/xl/drawings/drawing175.xml" ContentType="application/vnd.openxmlformats-officedocument.drawing+xml"/>
  <Override PartName="/xl/charts/chart110.xml" ContentType="application/vnd.openxmlformats-officedocument.drawingml.chart+xml"/>
  <Override PartName="/xl/drawings/drawing120.xml" ContentType="application/vnd.openxmlformats-officedocument.drawingml.chartshapes+xml"/>
  <Override PartName="/xl/drawings/drawing57.xml" ContentType="application/vnd.openxmlformats-officedocument.drawing+xml"/>
  <Override PartName="/xl/drawings/drawing104.xml" ContentType="application/vnd.openxmlformats-officedocument.drawingml.chartshapes+xml"/>
  <Override PartName="/xl/chartsheets/sheet43.xml" ContentType="application/vnd.openxmlformats-officedocument.spreadsheetml.chartsheet+xml"/>
  <Override PartName="/xl/drawings/drawing90.xml" ContentType="application/vnd.openxmlformats-officedocument.drawingml.chartshapes+xml"/>
  <Override PartName="/xl/charts/chart80.xml" ContentType="application/vnd.openxmlformats-officedocument.drawingml.chart+xml"/>
  <Override PartName="/xl/chartsheets/sheet87.xml" ContentType="application/vnd.openxmlformats-officedocument.spreadsheetml.chartsheet+xml"/>
  <Override PartName="/xl/drawings/drawing148.xml" ContentType="application/vnd.openxmlformats-officedocument.drawingml.chartshapes+xml"/>
  <Override PartName="/xl/drawings/drawing181.xml" ContentType="application/vnd.openxmlformats-officedocument.drawing+xml"/>
  <Override PartName="/xl/drawings/drawing217.xml" ContentType="application/vnd.openxmlformats-officedocument.drawing+xml"/>
  <Override PartName="/xl/drawings/drawing250.xml" ContentType="application/vnd.openxmlformats-officedocument.drawingml.chartshapes+xml"/>
  <Override PartName="/xl/charts/chart100.xml" ContentType="application/vnd.openxmlformats-officedocument.drawingml.chart+xml"/>
  <Override PartName="/xl/chartsheets/sheet16.xml" ContentType="application/vnd.openxmlformats-officedocument.spreadsheetml.chartsheet+xml"/>
  <Override PartName="/xl/drawings/drawing110.xml" ContentType="application/vnd.openxmlformats-officedocument.drawingml.chartshapes+xml"/>
  <Override PartName="/xl/drawings/drawing63.xml" ContentType="application/vnd.openxmlformats-officedocument.drawing+xml"/>
  <Override PartName="/xl/charts/chart128.xml" ContentType="application/vnd.openxmlformats-officedocument.drawingml.chart+xml"/>
  <Override PartName="/xl/charts/chart37.xml" ContentType="application/vnd.openxmlformats-officedocument.drawingml.chart+xml"/>
  <Override PartName="/xl/drawings/drawing207.xml" ContentType="application/vnd.openxmlformats-officedocument.drawing+xml"/>
  <Override PartName="/xl/charts/chart70.xml" ContentType="application/vnd.openxmlformats-officedocument.drawingml.chart+xml"/>
  <Override PartName="/xl/drawings/drawing138.xml" ContentType="application/vnd.openxmlformats-officedocument.drawingml.chartshapes+xml"/>
  <Override PartName="/xl/chartsheets/sheet77.xml" ContentType="application/vnd.openxmlformats-officedocument.spreadsheetml.chartsheet+xml"/>
  <Override PartName="/xl/drawings/drawing171.xml" ContentType="application/vnd.openxmlformats-officedocument.drawing+xml"/>
  <Override PartName="/xl/chartsheets/sheet127.xml" ContentType="application/vnd.openxmlformats-officedocument.spreadsheetml.chartsheet+xml"/>
  <Override PartName="/xl/charts/chart98.xml" ContentType="application/vnd.openxmlformats-officedocument.drawingml.chart+xml"/>
  <Override PartName="/xl/drawings/drawing199.xml" ContentType="application/vnd.openxmlformats-officedocument.drawing+xml"/>
  <Override PartName="/xl/charts/chart134.xml" ContentType="application/vnd.openxmlformats-officedocument.drawingml.chart+xml"/>
  <Override PartName="/xl/drawings/drawing53.xml" ContentType="application/vnd.openxmlformats-officedocument.drawing+xml"/>
  <Override PartName="/xl/charts/chart43.xml" ContentType="application/vnd.openxmlformats-officedocument.drawingml.chart+xml"/>
  <Override PartName="/xl/drawings/drawing213.xml" ContentType="application/vnd.openxmlformats-officedocument.drawing+xml"/>
  <Override PartName="/xl/drawings/drawing144.xml" ContentType="application/vnd.openxmlformats-officedocument.drawingml.chartshapes+xml"/>
  <Override PartName="/xl/chartsheets/sheet83.xml" ContentType="application/vnd.openxmlformats-officedocument.spreadsheetml.chartsheet+xml"/>
  <Override PartName="/xl/charts/chart27.xml" ContentType="application/vnd.openxmlformats-officedocument.drawingml.chart+xml"/>
  <Override PartName="/xl/chartsheets/sheet67.xml" ContentType="application/vnd.openxmlformats-officedocument.spreadsheetml.chartsheet+xml"/>
  <Override PartName="/xl/chartsheets/sheet117.xml" ContentType="application/vnd.openxmlformats-officedocument.spreadsheetml.chartsheet+xml"/>
  <Override PartName="/xl/chartsheets/sheet12.xml" ContentType="application/vnd.openxmlformats-officedocument.spreadsheetml.chartsheet+xml"/>
  <Override PartName="/xl/workbook.xml" ContentType="application/vnd.openxmlformats-officedocument.spreadsheetml.sheet.main+xml"/>
  <Override PartName="/xl/charts/chart124.xml" ContentType="application/vnd.openxmlformats-officedocument.drawingml.chart+xml"/>
  <Override PartName="/xl/charts/chart33.xml" ContentType="application/vnd.openxmlformats-officedocument.drawingml.chart+xml"/>
  <Override PartName="/xl/drawings/drawing203.xml" ContentType="application/vnd.openxmlformats-officedocument.drawing+xml"/>
  <Override PartName="/xl/drawings/drawing87.xml" ContentType="application/vnd.openxmlformats-officedocument.drawing+xml"/>
  <Override PartName="/xl/drawings/drawing134.xml" ContentType="application/vnd.openxmlformats-officedocument.drawingml.chartshapes+xml"/>
  <Override PartName="/xl/chartsheets/sheet73.xml" ContentType="application/vnd.openxmlformats-officedocument.spreadsheetml.chartsheet+xml"/>
  <Override PartName="/xl/chartsheets/sheet123.xml" ContentType="application/vnd.openxmlformats-officedocument.spreadsheetml.chartsheet+xml"/>
  <Override PartName="/xl/charts/chart94.xml" ContentType="application/vnd.openxmlformats-officedocument.drawingml.chart+xml"/>
  <Override PartName="/xl/drawings/drawing19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charts/chart130.xml" ContentType="application/vnd.openxmlformats-officedocument.drawingml.chart+xml"/>
  <Override PartName="/xl/drawings/drawing140.xml" ContentType="application/vnd.openxmlformats-officedocument.drawingml.chartshapes+xml"/>
  <Override PartName="/xl/charts/chart23.xml" ContentType="application/vnd.openxmlformats-officedocument.drawingml.chart+xml"/>
  <Override PartName="/xl/drawings/drawing77.xml" ContentType="application/vnd.openxmlformats-officedocument.drawing+xml"/>
  <Override PartName="/xl/charts/chart67.xml" ContentType="application/vnd.openxmlformats-officedocument.drawingml.chart+xml"/>
  <Override PartName="/xl/drawings/drawing237.xml" ContentType="application/vnd.openxmlformats-officedocument.drawing+xml"/>
  <Override PartName="/xl/drawings/drawing168.xml" ContentType="application/vnd.openxmlformats-officedocument.drawingml.chartshapes+xml"/>
  <Override PartName="/xl/chartsheets/sheet113.xml" ContentType="application/vnd.openxmlformats-officedocument.spreadsheetml.chartsheet+xml"/>
  <Override PartName="/xl/drawings/drawing22.xml" ContentType="application/vnd.openxmlformats-officedocument.drawingml.chartshapes+xml"/>
  <Override PartName="/xl/charts/chart120.xml" ContentType="application/vnd.openxmlformats-officedocument.drawingml.chart+xml"/>
  <Override PartName="/xl/chartsheets/sheet36.xml" ContentType="application/vnd.openxmlformats-officedocument.spreadsheetml.chartsheet+xml"/>
  <Override PartName="/xl/drawings/drawing130.xml" ContentType="application/vnd.openxmlformats-officedocument.drawingml.chartshapes+xml"/>
  <Override PartName="/xl/chartsheets/sheet8.xml" ContentType="application/vnd.openxmlformats-officedocument.spreadsheetml.chartsheet+xml"/>
  <Override PartName="/xl/drawings/drawing83.xml" ContentType="application/vnd.openxmlformats-officedocument.drawing+xml"/>
  <Override PartName="/xl/drawings/drawing243.xml" ContentType="application/vnd.openxmlformats-officedocument.drawing+xml"/>
  <Override PartName="/xl/charts/chart57.xml" ContentType="application/vnd.openxmlformats-officedocument.drawingml.chart+xml"/>
  <Override PartName="/xl/drawings/drawing227.xml" ContentType="application/vnd.openxmlformats-officedocument.drawing+xml"/>
  <Override PartName="/xl/drawings/drawing158.xml" ContentType="application/vnd.openxmlformats-officedocument.drawingml.chartshapes+xml"/>
  <Override PartName="/xl/charts/chart90.xml" ContentType="application/vnd.openxmlformats-officedocument.drawingml.chart+xml"/>
  <Override PartName="/xl/chartsheets/sheet97.xml" ContentType="application/vnd.openxmlformats-officedocument.spreadsheetml.chartsheet+xml"/>
  <Override PartName="/xl/drawings/drawing12.xml" ContentType="application/vnd.openxmlformats-officedocument.drawingml.chartshapes+xml"/>
  <Override PartName="/xl/drawings/drawing103.xml" ContentType="application/vnd.openxmlformats-officedocument.drawing+xml"/>
  <Override PartName="/xl/chartsheets/sheet42.xml" ContentType="application/vnd.openxmlformats-officedocument.spreadsheetml.chartsheet+xml"/>
  <Override PartName="/xl/chartsheets/sheet26.xml" ContentType="application/vnd.openxmlformats-officedocument.spreadsheetml.chartsheet+xml"/>
  <Override PartName="/xl/charts/chart9.xml" ContentType="application/vnd.openxmlformats-officedocument.drawingml.chart+xml"/>
  <Override PartName="/xl/drawings/drawing73.xml" ContentType="application/vnd.openxmlformats-officedocument.drawing+xml"/>
  <Override PartName="/xl/drawings/drawing6.xml" ContentType="application/vnd.openxmlformats-officedocument.drawingml.chartshapes+xml"/>
  <Override PartName="/xl/drawings/drawing164.xml" ContentType="application/vnd.openxmlformats-officedocument.drawingml.chartshapes+xml"/>
  <Override PartName="/xl/charts/chart63.xml" ContentType="application/vnd.openxmlformats-officedocument.drawingml.chart+xml"/>
  <Override PartName="/xl/charts/chart47.xml" ContentType="application/vnd.openxmlformats-officedocument.drawingml.chart+xml"/>
  <Override PartName="/xl/drawings/drawing233.xml" ContentType="application/vnd.openxmlformats-officedocument.drawing+xml"/>
  <Override PartName="/xl/drawings/drawing46.xml" ContentType="application/vnd.openxmlformats-officedocument.drawingml.chartshapes+xml"/>
  <Override PartName="/xl/chartsheets/sheet32.xml" ContentType="application/vnd.openxmlformats-officedocument.spreadsheetml.chartsheet+xml"/>
  <Override PartName="/xl/chartsheets/sheet4.xml" ContentType="application/vnd.openxmlformats-officedocument.spreadsheetml.chartsheet+xml"/>
  <Override PartName="/xl/charts/chart53.xml" ContentType="application/vnd.openxmlformats-officedocument.drawingml.chart+xml"/>
  <Override PartName="/xl/drawings/drawing223.xml" ContentType="application/vnd.openxmlformats-officedocument.drawing+xml"/>
  <Override PartName="/xl/drawings/drawing154.xml" ContentType="application/vnd.openxmlformats-officedocument.drawingml.chartshapes+xml"/>
  <Override PartName="/xl/chartsheets/sheet93.xml" ContentType="application/vnd.openxmlformats-officedocument.spreadsheetml.chartsheet+xml"/>
  <Override PartName="/xl/comments1.xml" ContentType="application/vnd.openxmlformats-officedocument.spreadsheetml.comments+xml"/>
  <Override PartName="/xl/charts/chart117.xml" ContentType="application/vnd.openxmlformats-officedocument.drawingml.chart+xml"/>
  <Override PartName="/xl/drawings/drawing36.xml" ContentType="application/vnd.openxmlformats-officedocument.drawingml.chartshapes+xml"/>
  <Override PartName="/xl/chartsheets/sheet22.xml" ContentType="application/vnd.openxmlformats-officedocument.spreadsheetml.chartsheet+xml"/>
  <Override PartName="/xl/drawings/drawing127.xml" ContentType="application/vnd.openxmlformats-officedocument.drawing+xml"/>
  <Override PartName="/xl/charts/chart5.xml" ContentType="application/vnd.openxmlformats-officedocument.drawingml.chart+xml"/>
  <Override PartName="/xl/chartsheets/sheet66.xml" ContentType="application/vnd.openxmlformats-officedocument.spreadsheetml.chartsheet+xml"/>
  <Override PartName="/xl/drawings/drawing160.xml" ContentType="application/vnd.openxmlformats-officedocument.drawingml.chartshapes+xml"/>
  <Override PartName="/xl/drawings/drawing2.xml" ContentType="application/vnd.openxmlformats-officedocument.drawingml.chartshapes+xml"/>
  <Override PartName="/xl/drawings/drawing97.xml" ContentType="application/vnd.openxmlformats-officedocument.drawing+xml"/>
  <Override PartName="/xl/charts/chart87.xml" ContentType="application/vnd.openxmlformats-officedocument.drawingml.chart+xml"/>
  <Override PartName="/xl/drawings/drawing257.xml" ContentType="application/vnd.openxmlformats-officedocument.drawing+xml"/>
  <Override PartName="/xl/drawings/drawing188.xml" ContentType="application/vnd.openxmlformats-officedocument.drawingml.chartshapes+xml"/>
  <Override PartName="/xl/drawings/drawing42.xml" ContentType="application/vnd.openxmlformats-officedocument.drawingml.chartshapes+xml"/>
  <Override PartName="/xl/charts/chart107.xml" ContentType="application/vnd.openxmlformats-officedocument.drawingml.chart+xml"/>
  <Override PartName="/xl/charts/chart16.xml" ContentType="application/vnd.openxmlformats-officedocument.drawingml.chart+xml"/>
  <Override PartName="/xl/drawings/drawing26.xml" ContentType="application/vnd.openxmlformats-officedocument.drawingml.chartshapes+xml"/>
  <Override PartName="/xl/drawings/drawing117.xml" ContentType="application/vnd.openxmlformats-officedocument.drawing+xml"/>
  <Override PartName="/xl/chartsheets/sheet56.xml" ContentType="application/vnd.openxmlformats-officedocument.spreadsheetml.chartsheet+xml"/>
  <Override PartName="/xl/drawings/drawing150.xml" ContentType="application/vnd.openxmlformats-officedocument.drawingml.chartshapes+xml"/>
  <Override PartName="/xl/chartsheets/sheet106.xml" ContentType="application/vnd.openxmlformats-officedocument.spreadsheetml.chartsheet+xml"/>
  <Override PartName="/xl/charts/chart77.xml" ContentType="application/vnd.openxmlformats-officedocument.drawingml.chart+xml"/>
  <Override PartName="/xl/drawings/drawing247.xml" ContentType="application/vnd.openxmlformats-officedocument.drawing+xml"/>
  <Override PartName="/xl/drawings/drawing178.xml" ContentType="application/vnd.openxmlformats-officedocument.drawingml.chartshapes+xml"/>
  <Override PartName="/xl/charts/chart113.xml" ContentType="application/vnd.openxmlformats-officedocument.drawingml.chart+xml"/>
  <Override PartName="/xl/drawings/drawing32.xml" ContentType="application/vnd.openxmlformats-officedocument.drawingml.chartshapes+xml"/>
  <Override PartName="/xl/charts/chart22.xml" ContentType="application/vnd.openxmlformats-officedocument.drawingml.chart+xml"/>
  <Override PartName="/xl/drawings/drawing123.xml" ContentType="application/vnd.openxmlformats-officedocument.drawing+xml"/>
  <Override PartName="/xl/chartsheets/sheet62.xml" ContentType="application/vnd.openxmlformats-officedocument.spreadsheetml.chartsheet+xml"/>
  <Override PartName="/xl/worksheets/sheet1.xml" ContentType="application/vnd.openxmlformats-officedocument.spreadsheetml.worksheet+xml"/>
  <Override PartName="/xl/drawings/drawing107.xml" ContentType="application/vnd.openxmlformats-officedocument.drawing+xml"/>
  <Override PartName="/xl/chartsheets/sheet46.xml" ContentType="application/vnd.openxmlformats-officedocument.spreadsheetml.chartsheet+xml"/>
  <Override PartName="/xl/charts/chart83.xml" ContentType="application/vnd.openxmlformats-officedocument.drawingml.chart+xml"/>
  <Override PartName="/xl/drawings/drawing93.xml" ContentType="application/vnd.openxmlformats-officedocument.drawing+xml"/>
  <Override PartName="/xl/drawings/drawing253.xml" ContentType="application/vnd.openxmlformats-officedocument.drawing+xml"/>
  <Override PartName="/xl/drawings/drawing184.xml" ContentType="application/vnd.openxmlformats-officedocument.drawingml.chartshapes+xml"/>
  <Override PartName="/xl/charts/chart103.xml" ContentType="application/vnd.openxmlformats-officedocument.drawingml.chart+xml"/>
  <Override PartName="/xl/charts/chart12.xml" ContentType="application/vnd.openxmlformats-officedocument.drawingml.chart+xml"/>
  <Override PartName="/xl/theme/theme1.xml" ContentType="application/vnd.openxmlformats-officedocument.theme+xml"/>
  <Override PartName="/xl/chartsheets/sheet19.xml" ContentType="application/vnd.openxmlformats-officedocument.spreadsheetml.chartsheet+xml"/>
  <Override PartName="/xl/drawings/drawing66.xml" ContentType="application/vnd.openxmlformats-officedocument.drawingml.chartshapes+xml"/>
  <Override PartName="/xl/drawings/drawing113.xml" ContentType="application/vnd.openxmlformats-officedocument.drawing+xml"/>
  <Override PartName="/xl/chartsheets/sheet52.xml" ContentType="application/vnd.openxmlformats-officedocument.spreadsheetml.chartsheet+xml"/>
  <Override PartName="/xl/drawings/drawing190.xml" ContentType="application/vnd.openxmlformats-officedocument.drawingml.chartshapes+xml"/>
  <Override PartName="/xl/chartsheets/sheet102.xml" ContentType="application/vnd.openxmlformats-officedocument.spreadsheetml.chartsheet+xml"/>
  <Override PartName="/xl/charts/chart73.xml" ContentType="application/vnd.openxmlformats-officedocument.drawingml.chart+xml"/>
  <Override PartName="/xl/drawings/drawing174.xml" ContentType="application/vnd.openxmlformats-officedocument.drawingml.chartshapes+xml"/>
  <Override PartName="/xl/drawings/drawing56.xml" ContentType="application/vnd.openxmlformats-officedocument.drawingml.chartshapes+xml"/>
  <Override PartName="/xl/charts/chart46.xml" ContentType="application/vnd.openxmlformats-officedocument.drawingml.chart+xml"/>
  <Override PartName="/xl/drawings/drawing216.xml" ContentType="application/vnd.openxmlformats-officedocument.drawingml.chartshapes+xml"/>
  <Override PartName="/xl/drawings/drawing147.xml" ContentType="application/vnd.openxmlformats-officedocument.drawing+xml"/>
  <Override PartName="/xl/chartsheets/sheet86.xml" ContentType="application/vnd.openxmlformats-officedocument.spreadsheetml.chartsheet+xml"/>
  <Override PartName="/xl/drawings/drawing180.xml" ContentType="application/vnd.openxmlformats-officedocument.drawingml.chartshap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ate1904="1" showInkAnnotation="0" autoCompressPictures="0"/>
  <bookViews>
    <workbookView xWindow="740" yWindow="340" windowWidth="33480" windowHeight="20080" tabRatio="740"/>
  </bookViews>
  <sheets>
    <sheet name="présentation" sheetId="19" r:id="rId1"/>
    <sheet name="fig. évol. dette tot (7)" sheetId="199" r:id="rId2"/>
    <sheet name="fig. évol. dette tot (6)" sheetId="198" r:id="rId3"/>
    <sheet name="fig. évol. dette tot (5)" sheetId="197" r:id="rId4"/>
    <sheet name="fig. évol. dette tot (4)" sheetId="196" r:id="rId5"/>
    <sheet name="fig. évol. dette tot (3)" sheetId="195" r:id="rId6"/>
    <sheet name="fig. évol. dette tot (2)" sheetId="76" r:id="rId7"/>
    <sheet name="fig. évol. dette tot" sheetId="75" r:id="rId8"/>
    <sheet name="fig. évol. dette tot (8)" sheetId="220" r:id="rId9"/>
    <sheet name="fig. évol. dette tot (9)" sheetId="242" r:id="rId10"/>
    <sheet name="fig. évol. dette tot €" sheetId="4" r:id="rId11"/>
    <sheet name="fig. évol. dette tot vol." sheetId="8" r:id="rId12"/>
    <sheet name="fig. évol. dette tot vol. (2)" sheetId="12" r:id="rId13"/>
    <sheet name="fig. évol. dette totale %" sheetId="249" r:id="rId14"/>
    <sheet name="fig. évol. dette totale % (2)" sheetId="74" r:id="rId15"/>
    <sheet name="fig. évol. dette inflation" sheetId="154" r:id="rId16"/>
    <sheet name="fig. évol. dette inflation (2)" sheetId="250" r:id="rId17"/>
    <sheet name="fig. évol. dette inflation (3)" sheetId="251" r:id="rId18"/>
    <sheet name="fig. évol. dette inflation (4)" sheetId="252" r:id="rId19"/>
    <sheet name="fig. évol. dette inflation (5)" sheetId="253" r:id="rId20"/>
    <sheet name="fig. évol. dette inflation (6)" sheetId="160" r:id="rId21"/>
    <sheet name="fig. évol. dette inflation (7)" sheetId="254" r:id="rId22"/>
    <sheet name="fig. évol. dette neige" sheetId="163" r:id="rId23"/>
    <sheet name="fig. évol. dette neige (2)" sheetId="243" r:id="rId24"/>
    <sheet name="fig. évol. dette neige (3)" sheetId="244" r:id="rId25"/>
    <sheet name="fig. évol. dette neige (4)" sheetId="245" r:id="rId26"/>
    <sheet name="fig. évol. dette neige (5)" sheetId="246" r:id="rId27"/>
    <sheet name="fig. évol. dette neige (6)" sheetId="164" r:id="rId28"/>
    <sheet name="fig. évol. dette neige (7)" sheetId="247" r:id="rId29"/>
    <sheet name="fig. évol. dette É neige cad %" sheetId="187" r:id="rId30"/>
    <sheet name="évol. dette É neige cad % NB" sheetId="275" r:id="rId31"/>
    <sheet name="évasion fiscale € 2012" sheetId="271" r:id="rId32"/>
    <sheet name="fig. évol. dette É secret banc." sheetId="270" r:id="rId33"/>
    <sheet name="fig. évol. dette É secret cad." sheetId="272" r:id="rId34"/>
    <sheet name="évol. dette É secret cad neige" sheetId="273" r:id="rId35"/>
    <sheet name="évol. dette É secr cad neig NB" sheetId="276" r:id="rId36"/>
    <sheet name="fig. évol. dette €" sheetId="2" r:id="rId37"/>
    <sheet name="fig. évol. dette vol" sheetId="9" r:id="rId38"/>
    <sheet name="fig. évol. dette vol (3)" sheetId="259" r:id="rId39"/>
    <sheet name="fig. évol. dette vol (2)" sheetId="11" r:id="rId40"/>
    <sheet name="fig part types dettes (2)" sheetId="38" r:id="rId41"/>
    <sheet name="fig. dette par adm. % PIB" sheetId="264" r:id="rId42"/>
    <sheet name="fig. évol. déficit vol tot" sheetId="15" r:id="rId43"/>
    <sheet name="fig. évol. déficit vol tot (2)" sheetId="218" r:id="rId44"/>
    <sheet name="fig. évol. déficit % (2)" sheetId="33" r:id="rId45"/>
    <sheet name="fig. évol. déficit vol (2)" sheetId="41" r:id="rId46"/>
    <sheet name="fig évol. déficit détail %R" sheetId="257" r:id="rId47"/>
    <sheet name="fig évol. déficit détail %R (2)" sheetId="258" r:id="rId48"/>
    <sheet name="fig. cadeaux fiscaux Carrez" sheetId="267" r:id="rId49"/>
    <sheet name="fig. cadeaux fiscaux Carrez (2)" sheetId="268" r:id="rId50"/>
    <sheet name="fig déficit État cadeaux" sheetId="222" r:id="rId51"/>
    <sheet name="fig déficit État cadeaux %" sheetId="223" r:id="rId52"/>
    <sheet name="fig déficit État cadeaux % NB)" sheetId="274" r:id="rId53"/>
    <sheet name="fig déficit État cadeaux % (2)" sheetId="224" r:id="rId54"/>
    <sheet name="fig. évol.recettes dép. vol" sheetId="21" r:id="rId55"/>
    <sheet name="fig. évol.recettes dép. %" sheetId="22" r:id="rId56"/>
    <sheet name="fig. évol.recettes dép. %  (9)" sheetId="211" r:id="rId57"/>
    <sheet name="fig. évol.recettes dép. % ( (8)" sheetId="89" r:id="rId58"/>
    <sheet name="fig. évol.recettes dép. %  (10)" sheetId="102" r:id="rId59"/>
    <sheet name="fig. évol.recettes dép. %  (11)" sheetId="212" r:id="rId60"/>
    <sheet name="fig. évol.recettes dép. %  (12)" sheetId="104" r:id="rId61"/>
    <sheet name="fig. évol.recettes dép. % ( (7)" sheetId="213" r:id="rId62"/>
    <sheet name="fig. évol.recettes dép. % ( (6)" sheetId="83" r:id="rId63"/>
    <sheet name="fig. évol.recettes dép. % (13)" sheetId="261" r:id="rId64"/>
    <sheet name="fig. évol.recettes dép. %  (14)" sheetId="262" r:id="rId65"/>
    <sheet name="fig. évol. rec. dép. vol détail" sheetId="23" r:id="rId66"/>
    <sheet name="fig dép. déficit % détail (3)" sheetId="72" r:id="rId67"/>
    <sheet name="fig dép. déficit % détail (4)" sheetId="73" r:id="rId68"/>
    <sheet name="fig dép. déficit % détail (5)" sheetId="193" r:id="rId69"/>
    <sheet name="fig. prél. oblig. par adm. %" sheetId="182" r:id="rId70"/>
    <sheet name="fig. R et D adm. cent.  %" sheetId="25" r:id="rId71"/>
    <sheet name="fig. R, D, int. adm. centr." sheetId="26" r:id="rId72"/>
    <sheet name="fig. R, D, int. adm. centr. (2)" sheetId="58" r:id="rId73"/>
    <sheet name="fig. R, D, int. adm. centr. (3)" sheetId="59" r:id="rId74"/>
    <sheet name="fig. R, D, int. adm. centr. (7)" sheetId="106" r:id="rId75"/>
    <sheet name="fig. R, D, int. adm. centr. (6)" sheetId="107" r:id="rId76"/>
    <sheet name="fig. R, D, int. adm. centr. (4)" sheetId="34" r:id="rId77"/>
    <sheet name="fig. coût dette État % (2)" sheetId="171" r:id="rId78"/>
    <sheet name="fig. coût dette État % (3)" sheetId="172" r:id="rId79"/>
    <sheet name="fig. coût dette État % (4)" sheetId="173" r:id="rId80"/>
    <sheet name="fig. coût dette État % (5)" sheetId="174" r:id="rId81"/>
    <sheet name="fig. coût dette État % (6)" sheetId="177" r:id="rId82"/>
    <sheet name="fig. coût dette État % (10)" sheetId="188" r:id="rId83"/>
    <sheet name="fig. coût dette État % (11)" sheetId="189" r:id="rId84"/>
    <sheet name="fig. coût dette État % (7)" sheetId="190" r:id="rId85"/>
    <sheet name="fig. coût dette État % (8)" sheetId="191" r:id="rId86"/>
    <sheet name="fig. coût dette État % (9)" sheetId="192" r:id="rId87"/>
    <sheet name="fig. coût dette État % (13)" sheetId="239" r:id="rId88"/>
    <sheet name="fig. coût dette État (14)" sheetId="256" r:id="rId89"/>
    <sheet name="fig. recettes État %" sheetId="183" r:id="rId90"/>
    <sheet name="fig. recettes État % (5)" sheetId="255" r:id="rId91"/>
    <sheet name="fig. recettes État % (2)" sheetId="208" r:id="rId92"/>
    <sheet name="fig. recettes État % (3)" sheetId="209" r:id="rId93"/>
    <sheet name="fig. recettes État % (4)" sheetId="210" r:id="rId94"/>
    <sheet name="fig. coût dette %" sheetId="175" r:id="rId95"/>
    <sheet name="fig. coût dette % (2)" sheetId="203" r:id="rId96"/>
    <sheet name="fig taux endettement" sheetId="100" r:id="rId97"/>
    <sheet name="fig intérêts sur recettes" sheetId="49" r:id="rId98"/>
    <sheet name="fig intérêts sur recettes (2)" sheetId="109" r:id="rId99"/>
    <sheet name="fig. intérêts % recettes pub." sheetId="108" r:id="rId100"/>
    <sheet name="fig. intérêts % dépenses" sheetId="110" r:id="rId101"/>
    <sheet name="fig. intérêts par adm. %PIB" sheetId="260" r:id="rId102"/>
    <sheet name="fig. % dettes État sur public" sheetId="263" r:id="rId103"/>
    <sheet name="fig. dette cumul vol" sheetId="28" r:id="rId104"/>
    <sheet name="fig. dette cumul vol (2)" sheetId="29" r:id="rId105"/>
    <sheet name="fig. dette cumul vol (3)" sheetId="61" r:id="rId106"/>
    <sheet name="fig. dette cumul vol %" sheetId="63" r:id="rId107"/>
    <sheet name="fig. dette cumul vol % (2)" sheetId="64" r:id="rId108"/>
    <sheet name="PIB" sheetId="66" r:id="rId109"/>
    <sheet name="composantes PIB" sheetId="201" r:id="rId110"/>
    <sheet name="composantes PIB (2)" sheetId="200" r:id="rId111"/>
    <sheet name="composantes PIB (3)" sheetId="135" r:id="rId112"/>
    <sheet name="composantes PIB (4)" sheetId="138" r:id="rId113"/>
    <sheet name="composantes PIB (5)" sheetId="139" r:id="rId114"/>
    <sheet name="composantes PIB (6)" sheetId="140" r:id="rId115"/>
    <sheet name="composantes PIB (7)" sheetId="181" r:id="rId116"/>
    <sheet name="composantes PIB (8)" sheetId="269" r:id="rId117"/>
    <sheet name="PIB et salaires" sheetId="67" r:id="rId118"/>
    <sheet name="PIB et salaires (2)" sheetId="133" r:id="rId119"/>
    <sheet name="PIB et salaires (3)" sheetId="228" r:id="rId120"/>
    <sheet name="PIB et salaires (4)" sheetId="241" r:id="rId121"/>
    <sheet name="dettes secteurs pays" sheetId="148" r:id="rId122"/>
    <sheet name="dettes secteurs pays (2)" sheetId="149" r:id="rId123"/>
    <sheet name="dette et VA secteurs F 2011" sheetId="150" r:id="rId124"/>
    <sheet name="dette et VA secteurs F 2011 (2)" sheetId="151" r:id="rId125"/>
    <sheet name="dépenses É par poste" sheetId="233" r:id="rId126"/>
    <sheet name="dépenses É par poste (2)" sheetId="237" r:id="rId127"/>
    <sheet name="dépenses É par poste (5)" sheetId="266" r:id="rId128"/>
    <sheet name="dépenses É par poste (3)" sheetId="238" r:id="rId129"/>
    <sheet name="dépenses É par poste (4)" sheetId="235" r:id="rId130"/>
    <sheet name="évol. SP" sheetId="240" r:id="rId131"/>
    <sheet name="données" sheetId="1" r:id="rId132"/>
    <sheet name="données 2" sheetId="147" r:id="rId133"/>
  </sheets>
  <calcPr calcId="130407"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BD368" i="1"/>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N36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N488"/>
  <c r="CN487"/>
  <c r="CN158"/>
  <c r="CL182"/>
  <c r="CL185"/>
  <c r="CN185"/>
  <c r="BD73"/>
  <c r="BD490"/>
  <c r="BE73"/>
  <c r="BE490"/>
  <c r="BF73"/>
  <c r="BF490"/>
  <c r="BG73"/>
  <c r="BG490"/>
  <c r="BH73"/>
  <c r="BH490"/>
  <c r="BI73"/>
  <c r="BI490"/>
  <c r="BJ73"/>
  <c r="BJ490"/>
  <c r="BK73"/>
  <c r="BK490"/>
  <c r="BL73"/>
  <c r="BL490"/>
  <c r="BM73"/>
  <c r="BM490"/>
  <c r="BN73"/>
  <c r="BN490"/>
  <c r="BO73"/>
  <c r="BO490"/>
  <c r="BP73"/>
  <c r="BP490"/>
  <c r="BQ73"/>
  <c r="BQ490"/>
  <c r="BR73"/>
  <c r="BR490"/>
  <c r="BS73"/>
  <c r="BS490"/>
  <c r="BT73"/>
  <c r="BT490"/>
  <c r="BU73"/>
  <c r="BU490"/>
  <c r="BV73"/>
  <c r="BV490"/>
  <c r="BW73"/>
  <c r="BW490"/>
  <c r="BX73"/>
  <c r="BX490"/>
  <c r="BY73"/>
  <c r="BY490"/>
  <c r="BZ73"/>
  <c r="BZ490"/>
  <c r="CA73"/>
  <c r="CA490"/>
  <c r="CB73"/>
  <c r="CB490"/>
  <c r="CC73"/>
  <c r="CC490"/>
  <c r="CD73"/>
  <c r="CD490"/>
  <c r="CE73"/>
  <c r="CE490"/>
  <c r="CF73"/>
  <c r="CF490"/>
  <c r="CG73"/>
  <c r="CG490"/>
  <c r="CH73"/>
  <c r="CH490"/>
  <c r="CI73"/>
  <c r="CI490"/>
  <c r="CJ73"/>
  <c r="CJ490"/>
  <c r="CK73"/>
  <c r="CK490"/>
  <c r="CL73"/>
  <c r="CL490"/>
  <c r="CN490"/>
  <c r="BD82"/>
  <c r="BD457"/>
  <c r="BD458"/>
  <c r="BD460"/>
  <c r="BE82"/>
  <c r="BE457"/>
  <c r="BE458"/>
  <c r="BE460"/>
  <c r="BF82"/>
  <c r="BF457"/>
  <c r="BF458"/>
  <c r="BF460"/>
  <c r="BG82"/>
  <c r="BG457"/>
  <c r="BG458"/>
  <c r="BG460"/>
  <c r="BH82"/>
  <c r="BH457"/>
  <c r="BH458"/>
  <c r="BH460"/>
  <c r="BI82"/>
  <c r="BI457"/>
  <c r="BI458"/>
  <c r="BI460"/>
  <c r="BJ82"/>
  <c r="BJ457"/>
  <c r="BJ458"/>
  <c r="BJ460"/>
  <c r="BK82"/>
  <c r="BK457"/>
  <c r="BK458"/>
  <c r="BK460"/>
  <c r="BL82"/>
  <c r="BL457"/>
  <c r="BL458"/>
  <c r="BL460"/>
  <c r="BM82"/>
  <c r="BM457"/>
  <c r="BM458"/>
  <c r="BM460"/>
  <c r="BN82"/>
  <c r="BN457"/>
  <c r="BN458"/>
  <c r="BN460"/>
  <c r="BO82"/>
  <c r="BO457"/>
  <c r="BO458"/>
  <c r="BO460"/>
  <c r="BP82"/>
  <c r="BP457"/>
  <c r="BP458"/>
  <c r="BP460"/>
  <c r="BQ82"/>
  <c r="BQ457"/>
  <c r="BQ458"/>
  <c r="BQ460"/>
  <c r="BR82"/>
  <c r="BR457"/>
  <c r="BR458"/>
  <c r="BR460"/>
  <c r="BS82"/>
  <c r="BS457"/>
  <c r="BS458"/>
  <c r="BS460"/>
  <c r="BT82"/>
  <c r="BT457"/>
  <c r="BT458"/>
  <c r="BT460"/>
  <c r="BU82"/>
  <c r="BU457"/>
  <c r="BU458"/>
  <c r="BU460"/>
  <c r="BV82"/>
  <c r="BV457"/>
  <c r="BV458"/>
  <c r="BV460"/>
  <c r="BW82"/>
  <c r="BW457"/>
  <c r="BW458"/>
  <c r="BW460"/>
  <c r="BX82"/>
  <c r="BX457"/>
  <c r="BX458"/>
  <c r="BX460"/>
  <c r="BY82"/>
  <c r="BY457"/>
  <c r="BY458"/>
  <c r="BY460"/>
  <c r="BZ82"/>
  <c r="BZ457"/>
  <c r="BZ458"/>
  <c r="BZ460"/>
  <c r="CA82"/>
  <c r="CA457"/>
  <c r="CA458"/>
  <c r="CA460"/>
  <c r="CB82"/>
  <c r="CB457"/>
  <c r="CB458"/>
  <c r="CB460"/>
  <c r="CC82"/>
  <c r="CC457"/>
  <c r="CC458"/>
  <c r="CC460"/>
  <c r="CD82"/>
  <c r="CD457"/>
  <c r="CD458"/>
  <c r="CD460"/>
  <c r="CE82"/>
  <c r="CE457"/>
  <c r="CE458"/>
  <c r="CE460"/>
  <c r="CF82"/>
  <c r="CF457"/>
  <c r="CF458"/>
  <c r="CF460"/>
  <c r="CG82"/>
  <c r="CG457"/>
  <c r="CG458"/>
  <c r="CG460"/>
  <c r="CH82"/>
  <c r="CH457"/>
  <c r="CH458"/>
  <c r="CH460"/>
  <c r="CI82"/>
  <c r="CI457"/>
  <c r="CI458"/>
  <c r="CI460"/>
  <c r="CJ82"/>
  <c r="CJ457"/>
  <c r="CJ458"/>
  <c r="CJ460"/>
  <c r="CK82"/>
  <c r="CK457"/>
  <c r="CK458"/>
  <c r="CK460"/>
  <c r="CL82"/>
  <c r="CL457"/>
  <c r="CL458"/>
  <c r="CL460"/>
  <c r="CN460"/>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N459"/>
  <c r="CL432"/>
  <c r="CL433"/>
  <c r="CL434"/>
  <c r="CL437"/>
  <c r="CK432"/>
  <c r="CK433"/>
  <c r="CK434"/>
  <c r="CK437"/>
  <c r="CJ432"/>
  <c r="CJ433"/>
  <c r="CJ434"/>
  <c r="CJ437"/>
  <c r="BZ434"/>
  <c r="BZ437"/>
  <c r="CA434"/>
  <c r="CA437"/>
  <c r="CB434"/>
  <c r="CB437"/>
  <c r="CC434"/>
  <c r="CC437"/>
  <c r="CD434"/>
  <c r="CD437"/>
  <c r="CE434"/>
  <c r="CE437"/>
  <c r="CF434"/>
  <c r="CF437"/>
  <c r="CG434"/>
  <c r="CG437"/>
  <c r="CH434"/>
  <c r="CH437"/>
  <c r="CI434"/>
  <c r="CI437"/>
  <c r="CN437"/>
  <c r="BZ445"/>
  <c r="CA445"/>
  <c r="CB445"/>
  <c r="CC445"/>
  <c r="CD445"/>
  <c r="CE445"/>
  <c r="CF445"/>
  <c r="CG445"/>
  <c r="CH445"/>
  <c r="CI445"/>
  <c r="CJ445"/>
  <c r="CK445"/>
  <c r="CL445"/>
  <c r="CN445"/>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N491"/>
  <c r="BD452"/>
  <c r="BD467"/>
  <c r="BD468"/>
  <c r="BD469"/>
  <c r="BD510"/>
  <c r="BE452"/>
  <c r="BE467"/>
  <c r="BE468"/>
  <c r="BE469"/>
  <c r="BE510"/>
  <c r="BF452"/>
  <c r="BF467"/>
  <c r="BF468"/>
  <c r="BF469"/>
  <c r="BF510"/>
  <c r="BG452"/>
  <c r="BG467"/>
  <c r="BG468"/>
  <c r="BG469"/>
  <c r="BG510"/>
  <c r="BH452"/>
  <c r="BH467"/>
  <c r="BH468"/>
  <c r="BH469"/>
  <c r="BH510"/>
  <c r="BI452"/>
  <c r="BI467"/>
  <c r="BI468"/>
  <c r="BI469"/>
  <c r="BI510"/>
  <c r="BJ452"/>
  <c r="BJ467"/>
  <c r="BJ468"/>
  <c r="BJ469"/>
  <c r="BJ510"/>
  <c r="BK452"/>
  <c r="BK467"/>
  <c r="BK468"/>
  <c r="BK469"/>
  <c r="BK510"/>
  <c r="BL452"/>
  <c r="BL467"/>
  <c r="BL468"/>
  <c r="BL469"/>
  <c r="BL510"/>
  <c r="BM452"/>
  <c r="BM467"/>
  <c r="BM468"/>
  <c r="BM469"/>
  <c r="BM510"/>
  <c r="BN452"/>
  <c r="BN467"/>
  <c r="BN468"/>
  <c r="BN469"/>
  <c r="BN510"/>
  <c r="BO452"/>
  <c r="BO467"/>
  <c r="BO468"/>
  <c r="BO469"/>
  <c r="BO510"/>
  <c r="BP452"/>
  <c r="BP467"/>
  <c r="BP468"/>
  <c r="BP469"/>
  <c r="BP510"/>
  <c r="BQ452"/>
  <c r="BQ467"/>
  <c r="BQ468"/>
  <c r="BQ469"/>
  <c r="BQ510"/>
  <c r="BR452"/>
  <c r="BR467"/>
  <c r="BR468"/>
  <c r="BR469"/>
  <c r="BR510"/>
  <c r="BS452"/>
  <c r="BS467"/>
  <c r="BS468"/>
  <c r="BS469"/>
  <c r="BS510"/>
  <c r="BT452"/>
  <c r="BT467"/>
  <c r="BT468"/>
  <c r="BT469"/>
  <c r="BT510"/>
  <c r="BU452"/>
  <c r="BU467"/>
  <c r="BU468"/>
  <c r="BU469"/>
  <c r="BU510"/>
  <c r="BV452"/>
  <c r="BV467"/>
  <c r="BV468"/>
  <c r="BV469"/>
  <c r="BV510"/>
  <c r="BW452"/>
  <c r="BW467"/>
  <c r="BW468"/>
  <c r="BW469"/>
  <c r="BW510"/>
  <c r="BX452"/>
  <c r="BX467"/>
  <c r="BX468"/>
  <c r="BX469"/>
  <c r="BX510"/>
  <c r="BY452"/>
  <c r="BY467"/>
  <c r="BY468"/>
  <c r="BY469"/>
  <c r="BY510"/>
  <c r="BZ451"/>
  <c r="BZ452"/>
  <c r="BZ467"/>
  <c r="BZ468"/>
  <c r="BZ469"/>
  <c r="BZ510"/>
  <c r="CA451"/>
  <c r="CA452"/>
  <c r="CA467"/>
  <c r="CA468"/>
  <c r="CA469"/>
  <c r="CA510"/>
  <c r="CB451"/>
  <c r="CB452"/>
  <c r="CB467"/>
  <c r="CB468"/>
  <c r="CB469"/>
  <c r="CB510"/>
  <c r="CC451"/>
  <c r="CC452"/>
  <c r="CC467"/>
  <c r="CC468"/>
  <c r="CC469"/>
  <c r="CC510"/>
  <c r="CD451"/>
  <c r="CD452"/>
  <c r="CD467"/>
  <c r="CD468"/>
  <c r="CD469"/>
  <c r="CD510"/>
  <c r="CE451"/>
  <c r="CE452"/>
  <c r="CE467"/>
  <c r="CE468"/>
  <c r="CE469"/>
  <c r="CE510"/>
  <c r="CF451"/>
  <c r="CF452"/>
  <c r="CF467"/>
  <c r="CF468"/>
  <c r="CF469"/>
  <c r="CF510"/>
  <c r="CG451"/>
  <c r="CG452"/>
  <c r="CG467"/>
  <c r="CG468"/>
  <c r="CG469"/>
  <c r="CG510"/>
  <c r="CH451"/>
  <c r="CH452"/>
  <c r="CH467"/>
  <c r="CH468"/>
  <c r="CH469"/>
  <c r="CH510"/>
  <c r="CI451"/>
  <c r="CI452"/>
  <c r="CI467"/>
  <c r="CI468"/>
  <c r="CI469"/>
  <c r="CI510"/>
  <c r="CJ451"/>
  <c r="CJ452"/>
  <c r="CJ467"/>
  <c r="CJ468"/>
  <c r="CJ469"/>
  <c r="CJ510"/>
  <c r="CK451"/>
  <c r="CK452"/>
  <c r="CK467"/>
  <c r="CK468"/>
  <c r="CK469"/>
  <c r="CK510"/>
  <c r="CK512"/>
  <c r="CK514"/>
  <c r="CJ512"/>
  <c r="CJ514"/>
  <c r="CI512"/>
  <c r="CI514"/>
  <c r="CH512"/>
  <c r="CH514"/>
  <c r="CG512"/>
  <c r="CG514"/>
  <c r="CF512"/>
  <c r="CF514"/>
  <c r="CE512"/>
  <c r="CE514"/>
  <c r="CD512"/>
  <c r="CD514"/>
  <c r="CC512"/>
  <c r="CC514"/>
  <c r="CB512"/>
  <c r="CB514"/>
  <c r="CA512"/>
  <c r="CA514"/>
  <c r="BZ512"/>
  <c r="BZ514"/>
  <c r="BY512"/>
  <c r="BY514"/>
  <c r="BX512"/>
  <c r="BX514"/>
  <c r="BW512"/>
  <c r="BW514"/>
  <c r="BV512"/>
  <c r="BV514"/>
  <c r="BU512"/>
  <c r="BU514"/>
  <c r="BT512"/>
  <c r="BT514"/>
  <c r="BS512"/>
  <c r="BS514"/>
  <c r="BR512"/>
  <c r="BR514"/>
  <c r="BQ512"/>
  <c r="BQ514"/>
  <c r="BP512"/>
  <c r="BP514"/>
  <c r="BO512"/>
  <c r="BO514"/>
  <c r="BN512"/>
  <c r="BN514"/>
  <c r="BM512"/>
  <c r="BM514"/>
  <c r="BL512"/>
  <c r="BL514"/>
  <c r="BK512"/>
  <c r="BK514"/>
  <c r="BJ512"/>
  <c r="BJ514"/>
  <c r="BI512"/>
  <c r="BI514"/>
  <c r="BH512"/>
  <c r="BH514"/>
  <c r="BG512"/>
  <c r="BG514"/>
  <c r="BF512"/>
  <c r="BF514"/>
  <c r="BE512"/>
  <c r="BE514"/>
  <c r="BD512"/>
  <c r="BD514"/>
  <c r="CK511"/>
  <c r="CK513"/>
  <c r="CJ511"/>
  <c r="CJ513"/>
  <c r="CI511"/>
  <c r="CI513"/>
  <c r="CH511"/>
  <c r="CH513"/>
  <c r="CG511"/>
  <c r="CG513"/>
  <c r="CF511"/>
  <c r="CF513"/>
  <c r="CE511"/>
  <c r="CE513"/>
  <c r="CD511"/>
  <c r="CD513"/>
  <c r="CC511"/>
  <c r="CC513"/>
  <c r="CB511"/>
  <c r="CB513"/>
  <c r="CA511"/>
  <c r="CA513"/>
  <c r="BZ511"/>
  <c r="BZ513"/>
  <c r="BY511"/>
  <c r="BY513"/>
  <c r="BX511"/>
  <c r="BX513"/>
  <c r="BW511"/>
  <c r="BW513"/>
  <c r="BV511"/>
  <c r="BV513"/>
  <c r="BU511"/>
  <c r="BU513"/>
  <c r="BT511"/>
  <c r="BT513"/>
  <c r="BS511"/>
  <c r="BS513"/>
  <c r="BR511"/>
  <c r="BR513"/>
  <c r="BQ511"/>
  <c r="BQ513"/>
  <c r="BP511"/>
  <c r="BP513"/>
  <c r="BO511"/>
  <c r="BO513"/>
  <c r="BN511"/>
  <c r="BN513"/>
  <c r="BM511"/>
  <c r="BM513"/>
  <c r="BL511"/>
  <c r="BL513"/>
  <c r="BK511"/>
  <c r="BK513"/>
  <c r="BJ511"/>
  <c r="BJ513"/>
  <c r="BI511"/>
  <c r="BI513"/>
  <c r="BH511"/>
  <c r="BH513"/>
  <c r="BG511"/>
  <c r="BG513"/>
  <c r="BF511"/>
  <c r="BF513"/>
  <c r="BE511"/>
  <c r="BE513"/>
  <c r="BD511"/>
  <c r="BD513"/>
  <c r="AV368"/>
  <c r="AV501"/>
  <c r="AW368"/>
  <c r="AW501"/>
  <c r="AX368"/>
  <c r="AX501"/>
  <c r="AY368"/>
  <c r="AY501"/>
  <c r="AZ368"/>
  <c r="AZ501"/>
  <c r="BA368"/>
  <c r="BA501"/>
  <c r="BB368"/>
  <c r="BB501"/>
  <c r="BC368"/>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L503"/>
  <c r="CL505"/>
  <c r="CL502"/>
  <c r="CL504"/>
  <c r="CL451"/>
  <c r="CL452"/>
  <c r="CL467"/>
  <c r="CL468"/>
  <c r="CL469"/>
  <c r="CL510"/>
  <c r="CL512"/>
  <c r="CL514"/>
  <c r="CL511"/>
  <c r="CL513"/>
  <c r="CK502"/>
  <c r="CK507"/>
  <c r="CK508"/>
  <c r="CK509"/>
  <c r="CJ502"/>
  <c r="CJ507"/>
  <c r="CJ508"/>
  <c r="CJ509"/>
  <c r="CI502"/>
  <c r="CI507"/>
  <c r="CI508"/>
  <c r="CI509"/>
  <c r="CH502"/>
  <c r="CH507"/>
  <c r="CH508"/>
  <c r="CH509"/>
  <c r="CG502"/>
  <c r="CG507"/>
  <c r="CG508"/>
  <c r="CG509"/>
  <c r="CF502"/>
  <c r="CF507"/>
  <c r="CF508"/>
  <c r="CF509"/>
  <c r="CE502"/>
  <c r="CE507"/>
  <c r="CE508"/>
  <c r="CE509"/>
  <c r="CD502"/>
  <c r="CD507"/>
  <c r="CD508"/>
  <c r="CD509"/>
  <c r="CC502"/>
  <c r="CC507"/>
  <c r="CC508"/>
  <c r="CC509"/>
  <c r="CB502"/>
  <c r="CB507"/>
  <c r="CB508"/>
  <c r="CB509"/>
  <c r="CA502"/>
  <c r="CA507"/>
  <c r="CA508"/>
  <c r="CA509"/>
  <c r="BZ502"/>
  <c r="BZ507"/>
  <c r="BZ508"/>
  <c r="BZ509"/>
  <c r="BY502"/>
  <c r="BY507"/>
  <c r="BY508"/>
  <c r="BY509"/>
  <c r="BX502"/>
  <c r="BX507"/>
  <c r="BX508"/>
  <c r="BX509"/>
  <c r="BW502"/>
  <c r="BW507"/>
  <c r="BW508"/>
  <c r="BW509"/>
  <c r="BV502"/>
  <c r="BV507"/>
  <c r="BV508"/>
  <c r="BV509"/>
  <c r="BU502"/>
  <c r="BU507"/>
  <c r="BU508"/>
  <c r="BU509"/>
  <c r="BT502"/>
  <c r="BT507"/>
  <c r="BT508"/>
  <c r="BT509"/>
  <c r="BS502"/>
  <c r="BS507"/>
  <c r="BS508"/>
  <c r="BS509"/>
  <c r="BR502"/>
  <c r="BR507"/>
  <c r="BR508"/>
  <c r="BR509"/>
  <c r="BQ502"/>
  <c r="BQ507"/>
  <c r="BQ508"/>
  <c r="BQ509"/>
  <c r="BP502"/>
  <c r="BP507"/>
  <c r="BP508"/>
  <c r="BP509"/>
  <c r="BO502"/>
  <c r="BO507"/>
  <c r="BO508"/>
  <c r="BO509"/>
  <c r="BN502"/>
  <c r="BN507"/>
  <c r="BN508"/>
  <c r="BN509"/>
  <c r="BM502"/>
  <c r="BM507"/>
  <c r="BM508"/>
  <c r="BM509"/>
  <c r="BL502"/>
  <c r="BL507"/>
  <c r="BL508"/>
  <c r="BL509"/>
  <c r="BK502"/>
  <c r="BK507"/>
  <c r="BK508"/>
  <c r="BK509"/>
  <c r="BJ502"/>
  <c r="BJ507"/>
  <c r="BJ508"/>
  <c r="BJ509"/>
  <c r="BI502"/>
  <c r="BI507"/>
  <c r="BI508"/>
  <c r="BI509"/>
  <c r="BH502"/>
  <c r="BH507"/>
  <c r="BH508"/>
  <c r="BH509"/>
  <c r="BG502"/>
  <c r="BG507"/>
  <c r="BG508"/>
  <c r="BG509"/>
  <c r="BF502"/>
  <c r="BF507"/>
  <c r="BF508"/>
  <c r="BF509"/>
  <c r="BE502"/>
  <c r="BE507"/>
  <c r="BE508"/>
  <c r="BE509"/>
  <c r="BD502"/>
  <c r="BD507"/>
  <c r="BD508"/>
  <c r="BD509"/>
  <c r="CL507"/>
  <c r="CL508"/>
  <c r="CL509"/>
  <c r="CK503"/>
  <c r="CK505"/>
  <c r="CJ503"/>
  <c r="CJ505"/>
  <c r="CI503"/>
  <c r="CI505"/>
  <c r="CH503"/>
  <c r="CH505"/>
  <c r="CG503"/>
  <c r="CG505"/>
  <c r="CF503"/>
  <c r="CF505"/>
  <c r="CE503"/>
  <c r="CE505"/>
  <c r="CD503"/>
  <c r="CD505"/>
  <c r="CC503"/>
  <c r="CC505"/>
  <c r="CB503"/>
  <c r="CB505"/>
  <c r="CA503"/>
  <c r="CA505"/>
  <c r="BZ503"/>
  <c r="BZ505"/>
  <c r="BY503"/>
  <c r="BY505"/>
  <c r="BX503"/>
  <c r="BX505"/>
  <c r="BW503"/>
  <c r="BW505"/>
  <c r="BV503"/>
  <c r="BV505"/>
  <c r="BU503"/>
  <c r="BU505"/>
  <c r="BT503"/>
  <c r="BT505"/>
  <c r="BS503"/>
  <c r="BS505"/>
  <c r="BR503"/>
  <c r="BR505"/>
  <c r="BQ503"/>
  <c r="BQ505"/>
  <c r="BP503"/>
  <c r="BP505"/>
  <c r="BO503"/>
  <c r="BO505"/>
  <c r="BN503"/>
  <c r="BN505"/>
  <c r="BM503"/>
  <c r="BM505"/>
  <c r="BL503"/>
  <c r="BL505"/>
  <c r="BK503"/>
  <c r="BK505"/>
  <c r="BJ503"/>
  <c r="BJ505"/>
  <c r="BI503"/>
  <c r="BI505"/>
  <c r="BH503"/>
  <c r="BH505"/>
  <c r="BG503"/>
  <c r="BG505"/>
  <c r="BF503"/>
  <c r="BF505"/>
  <c r="BE503"/>
  <c r="BE505"/>
  <c r="BD503"/>
  <c r="BD505"/>
  <c r="CK504"/>
  <c r="CJ504"/>
  <c r="CI504"/>
  <c r="CH504"/>
  <c r="CG504"/>
  <c r="CF504"/>
  <c r="CE504"/>
  <c r="CD504"/>
  <c r="CC504"/>
  <c r="CB504"/>
  <c r="CA504"/>
  <c r="BZ504"/>
  <c r="BY504"/>
  <c r="BX504"/>
  <c r="BW504"/>
  <c r="BV504"/>
  <c r="BU504"/>
  <c r="BT504"/>
  <c r="BS504"/>
  <c r="BR504"/>
  <c r="BQ504"/>
  <c r="BP504"/>
  <c r="BO504"/>
  <c r="BN504"/>
  <c r="BM504"/>
  <c r="BL504"/>
  <c r="BK504"/>
  <c r="BJ504"/>
  <c r="BI504"/>
  <c r="BH504"/>
  <c r="BG504"/>
  <c r="BF504"/>
  <c r="BE504"/>
  <c r="BD504"/>
  <c r="BC491"/>
  <c r="BB491"/>
  <c r="BA491"/>
  <c r="AZ491"/>
  <c r="AY491"/>
  <c r="AX491"/>
  <c r="AW491"/>
  <c r="BC73"/>
  <c r="BC490"/>
  <c r="BB73"/>
  <c r="BB490"/>
  <c r="BA73"/>
  <c r="BA490"/>
  <c r="AZ73"/>
  <c r="AZ490"/>
  <c r="AY73"/>
  <c r="AY490"/>
  <c r="AX73"/>
  <c r="AX490"/>
  <c r="AW73"/>
  <c r="AW490"/>
  <c r="AV491"/>
  <c r="AV73"/>
  <c r="AV490"/>
  <c r="CL499"/>
  <c r="CK499"/>
  <c r="CJ499"/>
  <c r="CI499"/>
  <c r="CH499"/>
  <c r="CG499"/>
  <c r="CF499"/>
  <c r="CE499"/>
  <c r="CD499"/>
  <c r="CC499"/>
  <c r="CB499"/>
  <c r="CA499"/>
  <c r="BZ499"/>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L495"/>
  <c r="CL497"/>
  <c r="CK495"/>
  <c r="CK497"/>
  <c r="CJ495"/>
  <c r="CJ497"/>
  <c r="CI495"/>
  <c r="CI497"/>
  <c r="CH495"/>
  <c r="CH497"/>
  <c r="CG495"/>
  <c r="CG497"/>
  <c r="CF495"/>
  <c r="CF497"/>
  <c r="CE495"/>
  <c r="CE497"/>
  <c r="CD495"/>
  <c r="CD497"/>
  <c r="CC495"/>
  <c r="CC497"/>
  <c r="CB495"/>
  <c r="CB497"/>
  <c r="CA495"/>
  <c r="CA497"/>
  <c r="BZ495"/>
  <c r="BZ497"/>
  <c r="BY495"/>
  <c r="BY497"/>
  <c r="BX495"/>
  <c r="BX497"/>
  <c r="BW495"/>
  <c r="BW497"/>
  <c r="BV495"/>
  <c r="BV497"/>
  <c r="BU495"/>
  <c r="BU497"/>
  <c r="BT495"/>
  <c r="BT497"/>
  <c r="BS495"/>
  <c r="BS497"/>
  <c r="BR495"/>
  <c r="BR497"/>
  <c r="BQ495"/>
  <c r="BQ497"/>
  <c r="BP495"/>
  <c r="BP497"/>
  <c r="BO495"/>
  <c r="BO497"/>
  <c r="BN495"/>
  <c r="BN497"/>
  <c r="BM495"/>
  <c r="BM497"/>
  <c r="BL495"/>
  <c r="BL497"/>
  <c r="BK495"/>
  <c r="BK497"/>
  <c r="BJ495"/>
  <c r="BJ497"/>
  <c r="BI495"/>
  <c r="BI497"/>
  <c r="BH495"/>
  <c r="BH497"/>
  <c r="BG495"/>
  <c r="BG497"/>
  <c r="BF495"/>
  <c r="BF497"/>
  <c r="BE495"/>
  <c r="BE497"/>
  <c r="CL494"/>
  <c r="CL496"/>
  <c r="CK494"/>
  <c r="CK496"/>
  <c r="CJ494"/>
  <c r="CJ496"/>
  <c r="CI494"/>
  <c r="CI496"/>
  <c r="CH494"/>
  <c r="CH496"/>
  <c r="CG494"/>
  <c r="CG496"/>
  <c r="CF494"/>
  <c r="CF496"/>
  <c r="CE494"/>
  <c r="CE496"/>
  <c r="CD494"/>
  <c r="CD496"/>
  <c r="CC494"/>
  <c r="CC496"/>
  <c r="CB494"/>
  <c r="CB496"/>
  <c r="CA494"/>
  <c r="CA496"/>
  <c r="BZ494"/>
  <c r="BZ496"/>
  <c r="BY494"/>
  <c r="BY496"/>
  <c r="BX494"/>
  <c r="BX496"/>
  <c r="BW494"/>
  <c r="BW496"/>
  <c r="BV494"/>
  <c r="BV496"/>
  <c r="BU494"/>
  <c r="BU496"/>
  <c r="BT494"/>
  <c r="BT496"/>
  <c r="BS494"/>
  <c r="BS496"/>
  <c r="BR494"/>
  <c r="BR496"/>
  <c r="BQ494"/>
  <c r="BQ496"/>
  <c r="BP494"/>
  <c r="BP496"/>
  <c r="BO494"/>
  <c r="BO496"/>
  <c r="BN494"/>
  <c r="BN496"/>
  <c r="BM494"/>
  <c r="BM496"/>
  <c r="BL494"/>
  <c r="BL496"/>
  <c r="BK494"/>
  <c r="BK496"/>
  <c r="BJ494"/>
  <c r="BJ496"/>
  <c r="BI494"/>
  <c r="BI496"/>
  <c r="BH494"/>
  <c r="BH496"/>
  <c r="BG494"/>
  <c r="BG496"/>
  <c r="BF494"/>
  <c r="BF496"/>
  <c r="BE494"/>
  <c r="BE496"/>
  <c r="BD494"/>
  <c r="BD496"/>
  <c r="BD495"/>
  <c r="BD497"/>
  <c r="BC488"/>
  <c r="BB488"/>
  <c r="BA488"/>
  <c r="AZ488"/>
  <c r="AY488"/>
  <c r="AX488"/>
  <c r="AW488"/>
  <c r="AV488"/>
  <c r="CA223"/>
  <c r="CA447"/>
  <c r="CL518"/>
  <c r="CL520"/>
  <c r="CK518"/>
  <c r="CK520"/>
  <c r="CJ518"/>
  <c r="CJ520"/>
  <c r="CI518"/>
  <c r="CI520"/>
  <c r="CH518"/>
  <c r="CH520"/>
  <c r="CG518"/>
  <c r="CG520"/>
  <c r="CF518"/>
  <c r="CF520"/>
  <c r="CE518"/>
  <c r="CE520"/>
  <c r="CD518"/>
  <c r="CD520"/>
  <c r="CC518"/>
  <c r="CC520"/>
  <c r="CB518"/>
  <c r="CB520"/>
  <c r="CA518"/>
  <c r="CA520"/>
  <c r="BZ518"/>
  <c r="BZ520"/>
  <c r="BY518"/>
  <c r="BY520"/>
  <c r="BX518"/>
  <c r="BX520"/>
  <c r="BW518"/>
  <c r="BW520"/>
  <c r="BV518"/>
  <c r="BV520"/>
  <c r="BU518"/>
  <c r="BU520"/>
  <c r="BT518"/>
  <c r="BT520"/>
  <c r="BS518"/>
  <c r="BS520"/>
  <c r="BR518"/>
  <c r="BR520"/>
  <c r="BQ518"/>
  <c r="BQ520"/>
  <c r="BP518"/>
  <c r="BP520"/>
  <c r="BO518"/>
  <c r="BO520"/>
  <c r="BN518"/>
  <c r="BN520"/>
  <c r="BM518"/>
  <c r="BM520"/>
  <c r="BL518"/>
  <c r="BL520"/>
  <c r="BK518"/>
  <c r="BK520"/>
  <c r="BJ518"/>
  <c r="BJ520"/>
  <c r="BI518"/>
  <c r="BI520"/>
  <c r="BH518"/>
  <c r="BH520"/>
  <c r="BG518"/>
  <c r="BG520"/>
  <c r="BF518"/>
  <c r="BF520"/>
  <c r="BE518"/>
  <c r="BE520"/>
  <c r="BD518"/>
  <c r="BD520"/>
  <c r="CL517"/>
  <c r="CL519"/>
  <c r="CK517"/>
  <c r="CK519"/>
  <c r="CJ517"/>
  <c r="CJ519"/>
  <c r="CI517"/>
  <c r="CI519"/>
  <c r="CH517"/>
  <c r="CH519"/>
  <c r="CG517"/>
  <c r="CG519"/>
  <c r="CF517"/>
  <c r="CF519"/>
  <c r="CE517"/>
  <c r="CE519"/>
  <c r="CD517"/>
  <c r="CD519"/>
  <c r="CC517"/>
  <c r="CC519"/>
  <c r="CB517"/>
  <c r="CB519"/>
  <c r="CA517"/>
  <c r="CA519"/>
  <c r="BZ517"/>
  <c r="BZ519"/>
  <c r="BY517"/>
  <c r="BY519"/>
  <c r="BX517"/>
  <c r="BX519"/>
  <c r="BW517"/>
  <c r="BW519"/>
  <c r="BV517"/>
  <c r="BV519"/>
  <c r="BU517"/>
  <c r="BU519"/>
  <c r="BT517"/>
  <c r="BT519"/>
  <c r="BS517"/>
  <c r="BS519"/>
  <c r="BR517"/>
  <c r="BR519"/>
  <c r="BQ517"/>
  <c r="BQ519"/>
  <c r="BP517"/>
  <c r="BP519"/>
  <c r="BO517"/>
  <c r="BO519"/>
  <c r="BN517"/>
  <c r="BN519"/>
  <c r="BM517"/>
  <c r="BM519"/>
  <c r="BL517"/>
  <c r="BL519"/>
  <c r="BK517"/>
  <c r="BK519"/>
  <c r="BJ517"/>
  <c r="BJ519"/>
  <c r="BI517"/>
  <c r="BI519"/>
  <c r="BH517"/>
  <c r="BH519"/>
  <c r="BG517"/>
  <c r="BG519"/>
  <c r="BF517"/>
  <c r="BF519"/>
  <c r="BE517"/>
  <c r="BE519"/>
  <c r="BD517"/>
  <c r="BD519"/>
  <c r="BD470"/>
  <c r="BD471"/>
  <c r="BD473"/>
  <c r="V285"/>
  <c r="V286"/>
  <c r="V66"/>
  <c r="V67"/>
  <c r="CL66"/>
  <c r="AK66"/>
  <c r="CL67"/>
  <c r="CK66"/>
  <c r="CK67"/>
  <c r="CJ66"/>
  <c r="CJ67"/>
  <c r="CI66"/>
  <c r="CI67"/>
  <c r="CH66"/>
  <c r="CH67"/>
  <c r="CG66"/>
  <c r="CG67"/>
  <c r="CF66"/>
  <c r="CF67"/>
  <c r="CE66"/>
  <c r="CE67"/>
  <c r="CD66"/>
  <c r="CD67"/>
  <c r="CC66"/>
  <c r="CC67"/>
  <c r="CB66"/>
  <c r="CB67"/>
  <c r="CA66"/>
  <c r="CA67"/>
  <c r="BZ66"/>
  <c r="BZ67"/>
  <c r="BY66"/>
  <c r="BY67"/>
  <c r="BX66"/>
  <c r="BX67"/>
  <c r="BW66"/>
  <c r="BW67"/>
  <c r="BV66"/>
  <c r="BV67"/>
  <c r="BU66"/>
  <c r="BU67"/>
  <c r="BT66"/>
  <c r="BT67"/>
  <c r="BS66"/>
  <c r="BS67"/>
  <c r="BR66"/>
  <c r="BR67"/>
  <c r="BQ66"/>
  <c r="BQ67"/>
  <c r="BP66"/>
  <c r="BP67"/>
  <c r="BO66"/>
  <c r="BO67"/>
  <c r="BN66"/>
  <c r="BN67"/>
  <c r="BM66"/>
  <c r="BM67"/>
  <c r="BL66"/>
  <c r="BL67"/>
  <c r="BK66"/>
  <c r="BK67"/>
  <c r="BJ66"/>
  <c r="BJ67"/>
  <c r="BI66"/>
  <c r="BI67"/>
  <c r="BH66"/>
  <c r="BH67"/>
  <c r="BG66"/>
  <c r="BG67"/>
  <c r="BF66"/>
  <c r="BF67"/>
  <c r="BE66"/>
  <c r="BE67"/>
  <c r="BD66"/>
  <c r="BD67"/>
  <c r="BC66"/>
  <c r="BC67"/>
  <c r="BB66"/>
  <c r="BB67"/>
  <c r="BA66"/>
  <c r="BA67"/>
  <c r="AZ66"/>
  <c r="AZ67"/>
  <c r="AY66"/>
  <c r="AY67"/>
  <c r="AX66"/>
  <c r="AX67"/>
  <c r="AW66"/>
  <c r="AW67"/>
  <c r="AV66"/>
  <c r="AV67"/>
  <c r="AU66"/>
  <c r="AU67"/>
  <c r="AT66"/>
  <c r="AT67"/>
  <c r="AS66"/>
  <c r="AS67"/>
  <c r="AR66"/>
  <c r="AR67"/>
  <c r="AQ66"/>
  <c r="AQ67"/>
  <c r="AP66"/>
  <c r="AP67"/>
  <c r="AO66"/>
  <c r="AO67"/>
  <c r="AN66"/>
  <c r="AN67"/>
  <c r="AM66"/>
  <c r="AM67"/>
  <c r="AL66"/>
  <c r="AL67"/>
  <c r="AJ66"/>
  <c r="AJ67"/>
  <c r="AI66"/>
  <c r="AI67"/>
  <c r="AH66"/>
  <c r="AH67"/>
  <c r="AG66"/>
  <c r="AG67"/>
  <c r="AF66"/>
  <c r="AF67"/>
  <c r="AE66"/>
  <c r="AE67"/>
  <c r="AD66"/>
  <c r="AD67"/>
  <c r="AC66"/>
  <c r="AC67"/>
  <c r="AB66"/>
  <c r="AB67"/>
  <c r="AA66"/>
  <c r="AA67"/>
  <c r="AK67"/>
  <c r="CL285"/>
  <c r="AK285"/>
  <c r="CL286"/>
  <c r="CK285"/>
  <c r="CK286"/>
  <c r="CJ285"/>
  <c r="CJ286"/>
  <c r="CI285"/>
  <c r="CI286"/>
  <c r="CH285"/>
  <c r="CH286"/>
  <c r="CG285"/>
  <c r="CG286"/>
  <c r="CF285"/>
  <c r="CF286"/>
  <c r="CE285"/>
  <c r="CE286"/>
  <c r="CD285"/>
  <c r="CD286"/>
  <c r="CC285"/>
  <c r="CC286"/>
  <c r="CB285"/>
  <c r="CB286"/>
  <c r="CA285"/>
  <c r="CA286"/>
  <c r="BZ285"/>
  <c r="BZ286"/>
  <c r="BY285"/>
  <c r="BY286"/>
  <c r="BX285"/>
  <c r="BX286"/>
  <c r="BW285"/>
  <c r="BW286"/>
  <c r="BV285"/>
  <c r="BV286"/>
  <c r="BU285"/>
  <c r="BU286"/>
  <c r="BT285"/>
  <c r="BT286"/>
  <c r="BS285"/>
  <c r="BS286"/>
  <c r="BR285"/>
  <c r="BR286"/>
  <c r="BQ285"/>
  <c r="BQ286"/>
  <c r="BP285"/>
  <c r="BP286"/>
  <c r="BO285"/>
  <c r="BO286"/>
  <c r="BN285"/>
  <c r="BN286"/>
  <c r="BM285"/>
  <c r="BM286"/>
  <c r="BL285"/>
  <c r="BL286"/>
  <c r="BK285"/>
  <c r="BK286"/>
  <c r="BJ285"/>
  <c r="BJ286"/>
  <c r="BI285"/>
  <c r="BI286"/>
  <c r="BH285"/>
  <c r="BH286"/>
  <c r="BG285"/>
  <c r="BG286"/>
  <c r="BF285"/>
  <c r="BF286"/>
  <c r="BE285"/>
  <c r="BE286"/>
  <c r="BD285"/>
  <c r="BD286"/>
  <c r="BC285"/>
  <c r="BC286"/>
  <c r="BB285"/>
  <c r="BB286"/>
  <c r="BA285"/>
  <c r="BA286"/>
  <c r="AZ285"/>
  <c r="AZ286"/>
  <c r="AY285"/>
  <c r="AY286"/>
  <c r="AX285"/>
  <c r="AX286"/>
  <c r="AW285"/>
  <c r="AW286"/>
  <c r="AV285"/>
  <c r="AV286"/>
  <c r="AU285"/>
  <c r="AU286"/>
  <c r="AT285"/>
  <c r="AT286"/>
  <c r="AS285"/>
  <c r="AS286"/>
  <c r="AR285"/>
  <c r="AR286"/>
  <c r="AQ285"/>
  <c r="AQ286"/>
  <c r="AP285"/>
  <c r="AP286"/>
  <c r="AO285"/>
  <c r="AO286"/>
  <c r="AN285"/>
  <c r="AN286"/>
  <c r="AM285"/>
  <c r="AM286"/>
  <c r="AL285"/>
  <c r="AL286"/>
  <c r="AK286"/>
  <c r="CI436"/>
  <c r="CH436"/>
  <c r="CG436"/>
  <c r="CF436"/>
  <c r="CE436"/>
  <c r="CD436"/>
  <c r="CC436"/>
  <c r="CB436"/>
  <c r="CA436"/>
  <c r="CI435"/>
  <c r="CH435"/>
  <c r="CG435"/>
  <c r="CF435"/>
  <c r="CE435"/>
  <c r="CD435"/>
  <c r="CC435"/>
  <c r="CB435"/>
  <c r="CA435"/>
  <c r="BZ436"/>
  <c r="BZ435"/>
  <c r="W437"/>
  <c r="W436"/>
  <c r="W435"/>
  <c r="V437"/>
  <c r="V436"/>
  <c r="V435"/>
  <c r="BD271"/>
  <c r="BE271"/>
  <c r="BE272"/>
  <c r="BE273"/>
  <c r="BD273"/>
  <c r="BF271"/>
  <c r="BF272"/>
  <c r="BF273"/>
  <c r="BG271"/>
  <c r="BG272"/>
  <c r="BG273"/>
  <c r="BH271"/>
  <c r="BH272"/>
  <c r="BH273"/>
  <c r="BI271"/>
  <c r="BI272"/>
  <c r="BI273"/>
  <c r="BJ271"/>
  <c r="BJ272"/>
  <c r="BJ273"/>
  <c r="BK271"/>
  <c r="BK272"/>
  <c r="BK273"/>
  <c r="BL271"/>
  <c r="BL272"/>
  <c r="BL273"/>
  <c r="BM271"/>
  <c r="BM272"/>
  <c r="BM273"/>
  <c r="BN271"/>
  <c r="BN272"/>
  <c r="BN273"/>
  <c r="BO271"/>
  <c r="BO272"/>
  <c r="BO273"/>
  <c r="BP271"/>
  <c r="BP272"/>
  <c r="BP273"/>
  <c r="BQ271"/>
  <c r="BQ272"/>
  <c r="BQ273"/>
  <c r="BR271"/>
  <c r="BR272"/>
  <c r="BR273"/>
  <c r="BS271"/>
  <c r="BS272"/>
  <c r="BS273"/>
  <c r="BT271"/>
  <c r="BT272"/>
  <c r="BT273"/>
  <c r="BU271"/>
  <c r="BU272"/>
  <c r="BU273"/>
  <c r="BV271"/>
  <c r="BV272"/>
  <c r="BV273"/>
  <c r="BW271"/>
  <c r="BW272"/>
  <c r="BW273"/>
  <c r="BX271"/>
  <c r="BX272"/>
  <c r="BX273"/>
  <c r="BY271"/>
  <c r="BY272"/>
  <c r="BY273"/>
  <c r="BZ271"/>
  <c r="BZ272"/>
  <c r="BZ273"/>
  <c r="CA271"/>
  <c r="CA272"/>
  <c r="CA273"/>
  <c r="CB271"/>
  <c r="CB272"/>
  <c r="CB273"/>
  <c r="CC271"/>
  <c r="CC272"/>
  <c r="CC273"/>
  <c r="CD271"/>
  <c r="CD272"/>
  <c r="CD273"/>
  <c r="CE271"/>
  <c r="CE272"/>
  <c r="CE273"/>
  <c r="CF271"/>
  <c r="CF272"/>
  <c r="CF273"/>
  <c r="CG271"/>
  <c r="CG272"/>
  <c r="CG273"/>
  <c r="CH271"/>
  <c r="CH272"/>
  <c r="CH273"/>
  <c r="CI271"/>
  <c r="CI272"/>
  <c r="CI273"/>
  <c r="CJ271"/>
  <c r="CJ272"/>
  <c r="CJ273"/>
  <c r="CK271"/>
  <c r="CK272"/>
  <c r="CK273"/>
  <c r="CL271"/>
  <c r="CL272"/>
  <c r="CL273"/>
  <c r="CN273"/>
  <c r="CN272"/>
  <c r="CN271"/>
  <c r="CK476"/>
  <c r="CL476"/>
  <c r="CK477"/>
  <c r="CJ476"/>
  <c r="CJ477"/>
  <c r="CI476"/>
  <c r="CI477"/>
  <c r="CH476"/>
  <c r="CH477"/>
  <c r="CG476"/>
  <c r="CG477"/>
  <c r="CF476"/>
  <c r="CF477"/>
  <c r="CE476"/>
  <c r="CE477"/>
  <c r="CD476"/>
  <c r="CD477"/>
  <c r="CC476"/>
  <c r="CC477"/>
  <c r="CB476"/>
  <c r="CB477"/>
  <c r="CA476"/>
  <c r="CA477"/>
  <c r="BZ476"/>
  <c r="BZ477"/>
  <c r="BY476"/>
  <c r="BY477"/>
  <c r="BX476"/>
  <c r="BX477"/>
  <c r="BW476"/>
  <c r="BW477"/>
  <c r="BV476"/>
  <c r="BV477"/>
  <c r="BU476"/>
  <c r="BU477"/>
  <c r="BT476"/>
  <c r="BT477"/>
  <c r="BS476"/>
  <c r="BS477"/>
  <c r="BR476"/>
  <c r="BR477"/>
  <c r="BQ476"/>
  <c r="BQ477"/>
  <c r="BP476"/>
  <c r="BP477"/>
  <c r="BO476"/>
  <c r="BO477"/>
  <c r="BN476"/>
  <c r="BN477"/>
  <c r="BM476"/>
  <c r="BM477"/>
  <c r="BL476"/>
  <c r="BL477"/>
  <c r="BK476"/>
  <c r="BK477"/>
  <c r="BJ476"/>
  <c r="BJ477"/>
  <c r="BI476"/>
  <c r="BI477"/>
  <c r="BH476"/>
  <c r="BH477"/>
  <c r="BG476"/>
  <c r="BG477"/>
  <c r="BF476"/>
  <c r="BF477"/>
  <c r="BE476"/>
  <c r="BE477"/>
  <c r="BD476"/>
  <c r="BD477"/>
  <c r="CL477"/>
  <c r="CK295"/>
  <c r="CL295"/>
  <c r="CK296"/>
  <c r="CJ295"/>
  <c r="CJ296"/>
  <c r="CI295"/>
  <c r="CI296"/>
  <c r="CH295"/>
  <c r="CH296"/>
  <c r="CG295"/>
  <c r="CG296"/>
  <c r="CF295"/>
  <c r="CF296"/>
  <c r="CE295"/>
  <c r="CE296"/>
  <c r="CD295"/>
  <c r="CD296"/>
  <c r="CC295"/>
  <c r="CC296"/>
  <c r="CB295"/>
  <c r="CB296"/>
  <c r="CA295"/>
  <c r="CA296"/>
  <c r="BZ295"/>
  <c r="BZ296"/>
  <c r="BY295"/>
  <c r="BY296"/>
  <c r="BX295"/>
  <c r="BX296"/>
  <c r="BW295"/>
  <c r="BW296"/>
  <c r="BV295"/>
  <c r="BV296"/>
  <c r="BU295"/>
  <c r="BU296"/>
  <c r="BT295"/>
  <c r="BT296"/>
  <c r="BS295"/>
  <c r="BS296"/>
  <c r="BR295"/>
  <c r="BR296"/>
  <c r="BQ295"/>
  <c r="BQ296"/>
  <c r="BP295"/>
  <c r="BP296"/>
  <c r="BO295"/>
  <c r="BO296"/>
  <c r="BN295"/>
  <c r="BN296"/>
  <c r="BM295"/>
  <c r="BM296"/>
  <c r="BL295"/>
  <c r="BL296"/>
  <c r="BK295"/>
  <c r="BK296"/>
  <c r="BJ295"/>
  <c r="BJ296"/>
  <c r="BI295"/>
  <c r="BI296"/>
  <c r="BH295"/>
  <c r="BH296"/>
  <c r="BG295"/>
  <c r="BG296"/>
  <c r="BF295"/>
  <c r="BF296"/>
  <c r="BE295"/>
  <c r="BE296"/>
  <c r="BD295"/>
  <c r="BD296"/>
  <c r="BC295"/>
  <c r="BC296"/>
  <c r="BB295"/>
  <c r="BB296"/>
  <c r="BA295"/>
  <c r="BA296"/>
  <c r="AZ295"/>
  <c r="AZ296"/>
  <c r="AY295"/>
  <c r="AY296"/>
  <c r="AX295"/>
  <c r="AX296"/>
  <c r="AW295"/>
  <c r="AW296"/>
  <c r="AV295"/>
  <c r="AV296"/>
  <c r="AU295"/>
  <c r="AU296"/>
  <c r="AT295"/>
  <c r="AT296"/>
  <c r="AS295"/>
  <c r="AS296"/>
  <c r="AR295"/>
  <c r="AR296"/>
  <c r="AQ295"/>
  <c r="AQ296"/>
  <c r="AP295"/>
  <c r="AP296"/>
  <c r="AO295"/>
  <c r="AO296"/>
  <c r="AN295"/>
  <c r="AN296"/>
  <c r="AM295"/>
  <c r="AM296"/>
  <c r="AL295"/>
  <c r="AL296"/>
  <c r="AK295"/>
  <c r="AK296"/>
  <c r="CL296"/>
  <c r="BS837"/>
  <c r="BS838"/>
  <c r="BS839"/>
  <c r="BS840"/>
  <c r="BS861"/>
  <c r="BT837"/>
  <c r="BT838"/>
  <c r="BT839"/>
  <c r="BT840"/>
  <c r="BT861"/>
  <c r="BU837"/>
  <c r="BU838"/>
  <c r="BU839"/>
  <c r="BU840"/>
  <c r="BU861"/>
  <c r="BV837"/>
  <c r="BV838"/>
  <c r="BV839"/>
  <c r="BV840"/>
  <c r="BV861"/>
  <c r="BW100"/>
  <c r="BW89"/>
  <c r="BW838"/>
  <c r="BW839"/>
  <c r="BW840"/>
  <c r="BW861"/>
  <c r="BX837"/>
  <c r="BX838"/>
  <c r="BX839"/>
  <c r="BX840"/>
  <c r="BX861"/>
  <c r="BY837"/>
  <c r="BY838"/>
  <c r="BY839"/>
  <c r="BY840"/>
  <c r="BY861"/>
  <c r="BZ839"/>
  <c r="BZ840"/>
  <c r="BZ861"/>
  <c r="CA839"/>
  <c r="CA840"/>
  <c r="CA861"/>
  <c r="CB839"/>
  <c r="CB840"/>
  <c r="CB861"/>
  <c r="CC839"/>
  <c r="CC840"/>
  <c r="CC861"/>
  <c r="CD839"/>
  <c r="CD840"/>
  <c r="CD861"/>
  <c r="CE839"/>
  <c r="CE840"/>
  <c r="CE861"/>
  <c r="CF839"/>
  <c r="CF840"/>
  <c r="CF861"/>
  <c r="CG839"/>
  <c r="CG840"/>
  <c r="CG861"/>
  <c r="CH839"/>
  <c r="CH840"/>
  <c r="CH861"/>
  <c r="CI839"/>
  <c r="CI840"/>
  <c r="CI861"/>
  <c r="CJ839"/>
  <c r="CJ840"/>
  <c r="CJ861"/>
  <c r="CK837"/>
  <c r="CK839"/>
  <c r="CK840"/>
  <c r="CK861"/>
  <c r="CL839"/>
  <c r="CL840"/>
  <c r="CL861"/>
  <c r="CN861"/>
  <c r="CT861"/>
  <c r="BS860"/>
  <c r="BT860"/>
  <c r="BU860"/>
  <c r="BV860"/>
  <c r="BW860"/>
  <c r="BX860"/>
  <c r="BY860"/>
  <c r="BZ860"/>
  <c r="CA860"/>
  <c r="CB860"/>
  <c r="CC860"/>
  <c r="CD860"/>
  <c r="CE860"/>
  <c r="CF860"/>
  <c r="CG860"/>
  <c r="CH860"/>
  <c r="CI860"/>
  <c r="CJ860"/>
  <c r="CK860"/>
  <c r="CL860"/>
  <c r="CN860"/>
  <c r="CT860"/>
  <c r="BS859"/>
  <c r="BT859"/>
  <c r="BU859"/>
  <c r="BV859"/>
  <c r="BW859"/>
  <c r="BX859"/>
  <c r="BY859"/>
  <c r="BZ859"/>
  <c r="CA859"/>
  <c r="CB859"/>
  <c r="CC859"/>
  <c r="CD859"/>
  <c r="CE859"/>
  <c r="CF859"/>
  <c r="CG859"/>
  <c r="CH859"/>
  <c r="CI859"/>
  <c r="CJ859"/>
  <c r="CK859"/>
  <c r="CL859"/>
  <c r="CN859"/>
  <c r="CT859"/>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R298"/>
  <c r="CQ298"/>
  <c r="CK299"/>
  <c r="CJ299"/>
  <c r="CI299"/>
  <c r="CH299"/>
  <c r="CG299"/>
  <c r="CF299"/>
  <c r="CE299"/>
  <c r="CD299"/>
  <c r="CC299"/>
  <c r="CB299"/>
  <c r="CA299"/>
  <c r="BZ299"/>
  <c r="BY299"/>
  <c r="BX299"/>
  <c r="BW299"/>
  <c r="BV299"/>
  <c r="BU299"/>
  <c r="BT299"/>
  <c r="BS299"/>
  <c r="BR299"/>
  <c r="BQ299"/>
  <c r="BP299"/>
  <c r="BO299"/>
  <c r="BN299"/>
  <c r="BM299"/>
  <c r="BL299"/>
  <c r="BK299"/>
  <c r="BJ299"/>
  <c r="BI299"/>
  <c r="BH299"/>
  <c r="BG299"/>
  <c r="BF299"/>
  <c r="BE299"/>
  <c r="BD299"/>
  <c r="BC299"/>
  <c r="BB299"/>
  <c r="BA299"/>
  <c r="AZ299"/>
  <c r="AY299"/>
  <c r="AX299"/>
  <c r="AW299"/>
  <c r="AV299"/>
  <c r="AU299"/>
  <c r="AT299"/>
  <c r="AS299"/>
  <c r="AR299"/>
  <c r="AQ299"/>
  <c r="AP299"/>
  <c r="AO299"/>
  <c r="AN299"/>
  <c r="AM299"/>
  <c r="AL299"/>
  <c r="AK299"/>
  <c r="CL299"/>
  <c r="BP479"/>
  <c r="BQ479"/>
  <c r="BR479"/>
  <c r="BS479"/>
  <c r="BT479"/>
  <c r="BU479"/>
  <c r="BV479"/>
  <c r="BW479"/>
  <c r="BX479"/>
  <c r="BY479"/>
  <c r="BZ479"/>
  <c r="CA479"/>
  <c r="CB479"/>
  <c r="CC479"/>
  <c r="CD479"/>
  <c r="CE479"/>
  <c r="CF479"/>
  <c r="CG479"/>
  <c r="CH479"/>
  <c r="CI479"/>
  <c r="CJ479"/>
  <c r="CK479"/>
  <c r="CL479"/>
  <c r="BP480"/>
  <c r="CK480"/>
  <c r="CJ480"/>
  <c r="CI480"/>
  <c r="CH480"/>
  <c r="CG480"/>
  <c r="CF480"/>
  <c r="CE480"/>
  <c r="CD480"/>
  <c r="CC480"/>
  <c r="CB480"/>
  <c r="CA480"/>
  <c r="BZ480"/>
  <c r="BY480"/>
  <c r="BX480"/>
  <c r="BW480"/>
  <c r="BV480"/>
  <c r="BU480"/>
  <c r="BT480"/>
  <c r="BS480"/>
  <c r="BR480"/>
  <c r="BQ480"/>
  <c r="BO479"/>
  <c r="BO480"/>
  <c r="BN479"/>
  <c r="BN480"/>
  <c r="BM479"/>
  <c r="BM480"/>
  <c r="BL479"/>
  <c r="BL480"/>
  <c r="BK479"/>
  <c r="BK480"/>
  <c r="BJ479"/>
  <c r="BJ480"/>
  <c r="BI479"/>
  <c r="BI480"/>
  <c r="BH479"/>
  <c r="BH480"/>
  <c r="BG479"/>
  <c r="BG480"/>
  <c r="BF479"/>
  <c r="BF480"/>
  <c r="BE479"/>
  <c r="BE480"/>
  <c r="BD479"/>
  <c r="BD480"/>
  <c r="CL480"/>
  <c r="CN479"/>
  <c r="CL483"/>
  <c r="CK483"/>
  <c r="CJ483"/>
  <c r="CI483"/>
  <c r="CH483"/>
  <c r="CG483"/>
  <c r="CF483"/>
  <c r="CE483"/>
  <c r="CD483"/>
  <c r="CC483"/>
  <c r="CB483"/>
  <c r="CA483"/>
  <c r="BZ483"/>
  <c r="BY483"/>
  <c r="BX483"/>
  <c r="BW483"/>
  <c r="BV483"/>
  <c r="BU483"/>
  <c r="BT483"/>
  <c r="BS483"/>
  <c r="BR483"/>
  <c r="BQ483"/>
  <c r="BP483"/>
  <c r="BO483"/>
  <c r="BN483"/>
  <c r="BM483"/>
  <c r="BL483"/>
  <c r="BK483"/>
  <c r="BJ483"/>
  <c r="BI483"/>
  <c r="BH483"/>
  <c r="BF483"/>
  <c r="BE483"/>
  <c r="BD483"/>
  <c r="BG483"/>
  <c r="X227"/>
  <c r="X241"/>
  <c r="X248"/>
  <c r="X255"/>
  <c r="X226"/>
  <c r="X240"/>
  <c r="X247"/>
  <c r="X254"/>
  <c r="X225"/>
  <c r="X239"/>
  <c r="X246"/>
  <c r="X253"/>
  <c r="X224"/>
  <c r="X238"/>
  <c r="X245"/>
  <c r="X252"/>
  <c r="X223"/>
  <c r="X237"/>
  <c r="X244"/>
  <c r="X251"/>
  <c r="CK227"/>
  <c r="CK255"/>
  <c r="CJ227"/>
  <c r="CJ255"/>
  <c r="CI227"/>
  <c r="CI255"/>
  <c r="CH227"/>
  <c r="CH255"/>
  <c r="CG227"/>
  <c r="CG255"/>
  <c r="CF227"/>
  <c r="CF255"/>
  <c r="CE227"/>
  <c r="CE255"/>
  <c r="CD227"/>
  <c r="CD255"/>
  <c r="CC227"/>
  <c r="CC255"/>
  <c r="CB227"/>
  <c r="CB255"/>
  <c r="CA227"/>
  <c r="CA255"/>
  <c r="BZ227"/>
  <c r="BZ255"/>
  <c r="BY227"/>
  <c r="BY255"/>
  <c r="BX227"/>
  <c r="BX255"/>
  <c r="BW227"/>
  <c r="BW255"/>
  <c r="BV227"/>
  <c r="BV255"/>
  <c r="BU227"/>
  <c r="BU255"/>
  <c r="BT227"/>
  <c r="BT255"/>
  <c r="BS227"/>
  <c r="BS255"/>
  <c r="BR227"/>
  <c r="BR255"/>
  <c r="BQ227"/>
  <c r="BQ255"/>
  <c r="BP227"/>
  <c r="BP255"/>
  <c r="BO227"/>
  <c r="BO255"/>
  <c r="BN227"/>
  <c r="BN255"/>
  <c r="BM227"/>
  <c r="BM255"/>
  <c r="BL227"/>
  <c r="BL255"/>
  <c r="BK227"/>
  <c r="BK255"/>
  <c r="BJ227"/>
  <c r="BJ255"/>
  <c r="BI227"/>
  <c r="BI255"/>
  <c r="BH227"/>
  <c r="BH255"/>
  <c r="BG227"/>
  <c r="BG255"/>
  <c r="BF227"/>
  <c r="BF255"/>
  <c r="BE227"/>
  <c r="BE255"/>
  <c r="BD227"/>
  <c r="BD255"/>
  <c r="BC227"/>
  <c r="BC255"/>
  <c r="BB227"/>
  <c r="BB255"/>
  <c r="BA227"/>
  <c r="BA255"/>
  <c r="AZ227"/>
  <c r="AZ255"/>
  <c r="AY227"/>
  <c r="AY255"/>
  <c r="AX227"/>
  <c r="AX255"/>
  <c r="AW227"/>
  <c r="AW255"/>
  <c r="AV227"/>
  <c r="AV255"/>
  <c r="AU227"/>
  <c r="AU255"/>
  <c r="AT227"/>
  <c r="AT255"/>
  <c r="AS227"/>
  <c r="AS255"/>
  <c r="AR227"/>
  <c r="AR255"/>
  <c r="AQ227"/>
  <c r="AQ255"/>
  <c r="AP227"/>
  <c r="AP255"/>
  <c r="AO227"/>
  <c r="AO255"/>
  <c r="AN227"/>
  <c r="AN255"/>
  <c r="AM227"/>
  <c r="AM255"/>
  <c r="AL227"/>
  <c r="AL255"/>
  <c r="AK227"/>
  <c r="AK255"/>
  <c r="CK226"/>
  <c r="CK254"/>
  <c r="CJ226"/>
  <c r="CJ254"/>
  <c r="CI226"/>
  <c r="CI254"/>
  <c r="CH226"/>
  <c r="CH254"/>
  <c r="CG226"/>
  <c r="CG254"/>
  <c r="CF226"/>
  <c r="CF254"/>
  <c r="CE226"/>
  <c r="CE254"/>
  <c r="CD226"/>
  <c r="CD254"/>
  <c r="CC226"/>
  <c r="CC254"/>
  <c r="CB226"/>
  <c r="CB254"/>
  <c r="CA226"/>
  <c r="CA254"/>
  <c r="BZ226"/>
  <c r="BZ254"/>
  <c r="BY226"/>
  <c r="BY254"/>
  <c r="BX226"/>
  <c r="BX254"/>
  <c r="BW226"/>
  <c r="BW254"/>
  <c r="BV226"/>
  <c r="BV254"/>
  <c r="BU226"/>
  <c r="BU254"/>
  <c r="BT226"/>
  <c r="BT254"/>
  <c r="BS226"/>
  <c r="BS254"/>
  <c r="BR226"/>
  <c r="BR254"/>
  <c r="BQ226"/>
  <c r="BQ254"/>
  <c r="BP226"/>
  <c r="BP254"/>
  <c r="BO226"/>
  <c r="BO254"/>
  <c r="BN226"/>
  <c r="BN254"/>
  <c r="BM226"/>
  <c r="BM254"/>
  <c r="BL226"/>
  <c r="BL254"/>
  <c r="BK226"/>
  <c r="BK254"/>
  <c r="BJ226"/>
  <c r="BJ254"/>
  <c r="BI226"/>
  <c r="BI254"/>
  <c r="BH226"/>
  <c r="BH254"/>
  <c r="BG226"/>
  <c r="BG254"/>
  <c r="BF226"/>
  <c r="BF254"/>
  <c r="BE226"/>
  <c r="BE254"/>
  <c r="BD226"/>
  <c r="BD254"/>
  <c r="CK225"/>
  <c r="CK253"/>
  <c r="CJ225"/>
  <c r="CJ253"/>
  <c r="CI225"/>
  <c r="CI253"/>
  <c r="CH225"/>
  <c r="CH253"/>
  <c r="CG225"/>
  <c r="CG253"/>
  <c r="CF225"/>
  <c r="CF253"/>
  <c r="CE225"/>
  <c r="CE253"/>
  <c r="CD225"/>
  <c r="CD253"/>
  <c r="CC225"/>
  <c r="CC253"/>
  <c r="CB225"/>
  <c r="CB253"/>
  <c r="CA225"/>
  <c r="CA253"/>
  <c r="BZ225"/>
  <c r="BZ253"/>
  <c r="BY225"/>
  <c r="BY253"/>
  <c r="BX225"/>
  <c r="BX253"/>
  <c r="BW225"/>
  <c r="BW253"/>
  <c r="BV225"/>
  <c r="BV253"/>
  <c r="BU225"/>
  <c r="BU253"/>
  <c r="BT225"/>
  <c r="BT253"/>
  <c r="BS225"/>
  <c r="BS253"/>
  <c r="BR225"/>
  <c r="BR253"/>
  <c r="BQ225"/>
  <c r="BQ253"/>
  <c r="BP225"/>
  <c r="BP253"/>
  <c r="BO225"/>
  <c r="BO253"/>
  <c r="BN225"/>
  <c r="BN253"/>
  <c r="BM225"/>
  <c r="BM253"/>
  <c r="BL225"/>
  <c r="BL253"/>
  <c r="BK225"/>
  <c r="BK253"/>
  <c r="BJ225"/>
  <c r="BJ253"/>
  <c r="BI225"/>
  <c r="BI253"/>
  <c r="BH225"/>
  <c r="BH253"/>
  <c r="BG225"/>
  <c r="BG253"/>
  <c r="BF225"/>
  <c r="BF253"/>
  <c r="BE225"/>
  <c r="BE253"/>
  <c r="BD225"/>
  <c r="BD253"/>
  <c r="CK224"/>
  <c r="CK252"/>
  <c r="CJ224"/>
  <c r="CJ252"/>
  <c r="CI224"/>
  <c r="CI252"/>
  <c r="CH224"/>
  <c r="CH252"/>
  <c r="CG224"/>
  <c r="CG252"/>
  <c r="CF224"/>
  <c r="CF252"/>
  <c r="CE224"/>
  <c r="CE252"/>
  <c r="CD224"/>
  <c r="CD252"/>
  <c r="CC224"/>
  <c r="CC252"/>
  <c r="CB224"/>
  <c r="CB252"/>
  <c r="CA224"/>
  <c r="CA252"/>
  <c r="BZ224"/>
  <c r="BZ252"/>
  <c r="BY224"/>
  <c r="BY252"/>
  <c r="BX224"/>
  <c r="BX252"/>
  <c r="BW224"/>
  <c r="BW252"/>
  <c r="BV224"/>
  <c r="BV252"/>
  <c r="BU224"/>
  <c r="BU252"/>
  <c r="BT224"/>
  <c r="BT252"/>
  <c r="BS224"/>
  <c r="BS252"/>
  <c r="BR224"/>
  <c r="BR252"/>
  <c r="BQ224"/>
  <c r="BQ252"/>
  <c r="BP224"/>
  <c r="BP252"/>
  <c r="BO224"/>
  <c r="BO252"/>
  <c r="BN224"/>
  <c r="BN252"/>
  <c r="BM224"/>
  <c r="BM252"/>
  <c r="BL224"/>
  <c r="BL252"/>
  <c r="BK224"/>
  <c r="BK252"/>
  <c r="BJ224"/>
  <c r="BJ252"/>
  <c r="BI224"/>
  <c r="BI252"/>
  <c r="BH224"/>
  <c r="BH252"/>
  <c r="BG224"/>
  <c r="BG252"/>
  <c r="BF224"/>
  <c r="BF252"/>
  <c r="BE224"/>
  <c r="BE252"/>
  <c r="BD224"/>
  <c r="BD252"/>
  <c r="CK223"/>
  <c r="CK251"/>
  <c r="CJ223"/>
  <c r="CJ251"/>
  <c r="CI223"/>
  <c r="CI251"/>
  <c r="CH223"/>
  <c r="CH251"/>
  <c r="CG223"/>
  <c r="CG251"/>
  <c r="CF223"/>
  <c r="CF251"/>
  <c r="CE223"/>
  <c r="CE251"/>
  <c r="CD223"/>
  <c r="CD251"/>
  <c r="CC223"/>
  <c r="CC251"/>
  <c r="CB223"/>
  <c r="CB251"/>
  <c r="CA251"/>
  <c r="BZ223"/>
  <c r="BZ251"/>
  <c r="BY223"/>
  <c r="BY251"/>
  <c r="BX223"/>
  <c r="BX251"/>
  <c r="BW223"/>
  <c r="BW251"/>
  <c r="BV223"/>
  <c r="BV251"/>
  <c r="BU223"/>
  <c r="BU251"/>
  <c r="BT223"/>
  <c r="BT251"/>
  <c r="BS223"/>
  <c r="BS251"/>
  <c r="BR223"/>
  <c r="BR251"/>
  <c r="BQ223"/>
  <c r="BQ251"/>
  <c r="BP223"/>
  <c r="BP251"/>
  <c r="BO223"/>
  <c r="BO251"/>
  <c r="BN223"/>
  <c r="BN251"/>
  <c r="BM223"/>
  <c r="BM251"/>
  <c r="BL223"/>
  <c r="BL251"/>
  <c r="BK223"/>
  <c r="BK251"/>
  <c r="BJ223"/>
  <c r="BJ251"/>
  <c r="BI223"/>
  <c r="BI251"/>
  <c r="BH223"/>
  <c r="BH251"/>
  <c r="BG223"/>
  <c r="BG251"/>
  <c r="BF223"/>
  <c r="BF251"/>
  <c r="BE223"/>
  <c r="BE251"/>
  <c r="BD223"/>
  <c r="BD251"/>
  <c r="CK222"/>
  <c r="CK250"/>
  <c r="CJ222"/>
  <c r="CJ250"/>
  <c r="CI222"/>
  <c r="CI250"/>
  <c r="CH222"/>
  <c r="CH250"/>
  <c r="CG222"/>
  <c r="CG250"/>
  <c r="CF222"/>
  <c r="CF250"/>
  <c r="CE222"/>
  <c r="CE250"/>
  <c r="CD222"/>
  <c r="CD250"/>
  <c r="CC222"/>
  <c r="CC250"/>
  <c r="CB222"/>
  <c r="CB250"/>
  <c r="CA222"/>
  <c r="CA250"/>
  <c r="BZ222"/>
  <c r="BZ250"/>
  <c r="BY222"/>
  <c r="BY250"/>
  <c r="BX222"/>
  <c r="BX250"/>
  <c r="BW222"/>
  <c r="BW250"/>
  <c r="BV222"/>
  <c r="BV250"/>
  <c r="BU222"/>
  <c r="BU250"/>
  <c r="BT222"/>
  <c r="BT250"/>
  <c r="BS222"/>
  <c r="BS250"/>
  <c r="BR222"/>
  <c r="BR250"/>
  <c r="BQ222"/>
  <c r="BQ250"/>
  <c r="BP222"/>
  <c r="BP250"/>
  <c r="BO222"/>
  <c r="BO250"/>
  <c r="BN222"/>
  <c r="BN250"/>
  <c r="BM222"/>
  <c r="BM250"/>
  <c r="BL222"/>
  <c r="BL250"/>
  <c r="BK222"/>
  <c r="BK250"/>
  <c r="BJ222"/>
  <c r="BJ250"/>
  <c r="BI222"/>
  <c r="BI250"/>
  <c r="BH222"/>
  <c r="BH250"/>
  <c r="BG222"/>
  <c r="BG250"/>
  <c r="BF222"/>
  <c r="BF250"/>
  <c r="BE222"/>
  <c r="BE250"/>
  <c r="BD222"/>
  <c r="BD250"/>
  <c r="CL223"/>
  <c r="CL224"/>
  <c r="CL222"/>
  <c r="CL250"/>
  <c r="CL227"/>
  <c r="CL255"/>
  <c r="CL226"/>
  <c r="CL254"/>
  <c r="CL225"/>
  <c r="CL253"/>
  <c r="CL252"/>
  <c r="CL251"/>
  <c r="V227"/>
  <c r="V241"/>
  <c r="V248"/>
  <c r="V255"/>
  <c r="V226"/>
  <c r="V240"/>
  <c r="V247"/>
  <c r="V254"/>
  <c r="V225"/>
  <c r="V239"/>
  <c r="V246"/>
  <c r="V253"/>
  <c r="V224"/>
  <c r="V238"/>
  <c r="V245"/>
  <c r="V252"/>
  <c r="V223"/>
  <c r="V237"/>
  <c r="V244"/>
  <c r="V251"/>
  <c r="CK857"/>
  <c r="CJ857"/>
  <c r="CI857"/>
  <c r="CH857"/>
  <c r="CG857"/>
  <c r="CF857"/>
  <c r="CE857"/>
  <c r="CD857"/>
  <c r="CC857"/>
  <c r="CB857"/>
  <c r="CA857"/>
  <c r="BZ857"/>
  <c r="BY857"/>
  <c r="BX857"/>
  <c r="BW837"/>
  <c r="BW857"/>
  <c r="BV857"/>
  <c r="BU857"/>
  <c r="BT857"/>
  <c r="BS857"/>
  <c r="CL857"/>
  <c r="CK856"/>
  <c r="CJ856"/>
  <c r="CI856"/>
  <c r="CH856"/>
  <c r="CG856"/>
  <c r="CF856"/>
  <c r="CE856"/>
  <c r="CD856"/>
  <c r="CC856"/>
  <c r="CB856"/>
  <c r="CA856"/>
  <c r="BZ856"/>
  <c r="BY856"/>
  <c r="BX856"/>
  <c r="BW856"/>
  <c r="BV856"/>
  <c r="BU856"/>
  <c r="BT856"/>
  <c r="BS856"/>
  <c r="CL856"/>
  <c r="CL187"/>
  <c r="BH187"/>
  <c r="CO188"/>
  <c r="CK187"/>
  <c r="CL809"/>
  <c r="CL814"/>
  <c r="CK809"/>
  <c r="CK814"/>
  <c r="CJ809"/>
  <c r="CJ814"/>
  <c r="CI809"/>
  <c r="CI814"/>
  <c r="CH809"/>
  <c r="CH814"/>
  <c r="CG809"/>
  <c r="CG814"/>
  <c r="CF809"/>
  <c r="CF814"/>
  <c r="CE809"/>
  <c r="CE814"/>
  <c r="CD809"/>
  <c r="CD814"/>
  <c r="CC809"/>
  <c r="CC814"/>
  <c r="CB809"/>
  <c r="CB814"/>
  <c r="CA809"/>
  <c r="CA814"/>
  <c r="BZ809"/>
  <c r="BZ814"/>
  <c r="BY809"/>
  <c r="BY814"/>
  <c r="BX809"/>
  <c r="BX814"/>
  <c r="BW809"/>
  <c r="BW814"/>
  <c r="BV809"/>
  <c r="BV814"/>
  <c r="BU809"/>
  <c r="BU814"/>
  <c r="BT809"/>
  <c r="BT814"/>
  <c r="BS809"/>
  <c r="BS814"/>
  <c r="BR809"/>
  <c r="BR814"/>
  <c r="BQ809"/>
  <c r="BQ814"/>
  <c r="BP809"/>
  <c r="BP814"/>
  <c r="BO809"/>
  <c r="BO814"/>
  <c r="BN809"/>
  <c r="BN814"/>
  <c r="BM809"/>
  <c r="BM814"/>
  <c r="BL809"/>
  <c r="BL814"/>
  <c r="BK809"/>
  <c r="BK814"/>
  <c r="BJ809"/>
  <c r="BJ814"/>
  <c r="BI809"/>
  <c r="BI814"/>
  <c r="BH809"/>
  <c r="BH814"/>
  <c r="BG809"/>
  <c r="BG814"/>
  <c r="BF809"/>
  <c r="BF814"/>
  <c r="BE809"/>
  <c r="BE814"/>
  <c r="BD809"/>
  <c r="BD814"/>
  <c r="BC809"/>
  <c r="BC814"/>
  <c r="BB809"/>
  <c r="BB814"/>
  <c r="BA809"/>
  <c r="BA814"/>
  <c r="AZ809"/>
  <c r="AZ814"/>
  <c r="AY809"/>
  <c r="AY814"/>
  <c r="AX809"/>
  <c r="AX814"/>
  <c r="AW809"/>
  <c r="AW814"/>
  <c r="AV809"/>
  <c r="AV814"/>
  <c r="AU809"/>
  <c r="AU814"/>
  <c r="AT809"/>
  <c r="AT814"/>
  <c r="AS809"/>
  <c r="AS814"/>
  <c r="AR809"/>
  <c r="AR814"/>
  <c r="AQ809"/>
  <c r="AQ814"/>
  <c r="AP809"/>
  <c r="AP814"/>
  <c r="AO809"/>
  <c r="AO814"/>
  <c r="AN809"/>
  <c r="AN814"/>
  <c r="AM809"/>
  <c r="AM814"/>
  <c r="AL809"/>
  <c r="AL814"/>
  <c r="CK815"/>
  <c r="AL73"/>
  <c r="AL815"/>
  <c r="CK816"/>
  <c r="CK100"/>
  <c r="CK89"/>
  <c r="BH112"/>
  <c r="AL100"/>
  <c r="AL89"/>
  <c r="CK92"/>
  <c r="CK818"/>
  <c r="CJ815"/>
  <c r="CJ816"/>
  <c r="CJ100"/>
  <c r="CJ89"/>
  <c r="CJ92"/>
  <c r="CJ818"/>
  <c r="CI815"/>
  <c r="CI816"/>
  <c r="CI100"/>
  <c r="CI89"/>
  <c r="CI92"/>
  <c r="CI818"/>
  <c r="CH815"/>
  <c r="CH816"/>
  <c r="CH100"/>
  <c r="CH89"/>
  <c r="CH92"/>
  <c r="CH818"/>
  <c r="CG815"/>
  <c r="CG816"/>
  <c r="CG100"/>
  <c r="CG89"/>
  <c r="CG92"/>
  <c r="CG818"/>
  <c r="CF815"/>
  <c r="CF816"/>
  <c r="CF100"/>
  <c r="CF89"/>
  <c r="CF92"/>
  <c r="CF818"/>
  <c r="CE815"/>
  <c r="CE816"/>
  <c r="CE100"/>
  <c r="CE89"/>
  <c r="CE92"/>
  <c r="CE818"/>
  <c r="CD815"/>
  <c r="CD816"/>
  <c r="CD100"/>
  <c r="CD89"/>
  <c r="CD92"/>
  <c r="CD818"/>
  <c r="CC815"/>
  <c r="CC816"/>
  <c r="CC100"/>
  <c r="CC89"/>
  <c r="CC92"/>
  <c r="CC818"/>
  <c r="CB815"/>
  <c r="CB816"/>
  <c r="CB100"/>
  <c r="CB89"/>
  <c r="CB92"/>
  <c r="CB818"/>
  <c r="CA815"/>
  <c r="CA816"/>
  <c r="CA100"/>
  <c r="CA89"/>
  <c r="CA92"/>
  <c r="CA818"/>
  <c r="BZ815"/>
  <c r="BZ816"/>
  <c r="BZ100"/>
  <c r="BZ89"/>
  <c r="BZ92"/>
  <c r="BZ818"/>
  <c r="BY815"/>
  <c r="BY816"/>
  <c r="BY100"/>
  <c r="BY89"/>
  <c r="BY92"/>
  <c r="BY818"/>
  <c r="BX815"/>
  <c r="BX816"/>
  <c r="BX100"/>
  <c r="BX89"/>
  <c r="BX92"/>
  <c r="BX818"/>
  <c r="BW815"/>
  <c r="BW816"/>
  <c r="BW92"/>
  <c r="BW818"/>
  <c r="BV815"/>
  <c r="BV816"/>
  <c r="BV100"/>
  <c r="BV89"/>
  <c r="BV92"/>
  <c r="BV818"/>
  <c r="BU815"/>
  <c r="BU816"/>
  <c r="BU100"/>
  <c r="BU89"/>
  <c r="BU92"/>
  <c r="BU818"/>
  <c r="BT815"/>
  <c r="BT816"/>
  <c r="BT100"/>
  <c r="BT89"/>
  <c r="BT92"/>
  <c r="BT818"/>
  <c r="BS815"/>
  <c r="BS816"/>
  <c r="BS100"/>
  <c r="BS89"/>
  <c r="BS92"/>
  <c r="BS818"/>
  <c r="BR815"/>
  <c r="BR816"/>
  <c r="BR100"/>
  <c r="BR89"/>
  <c r="BR92"/>
  <c r="BR818"/>
  <c r="BQ815"/>
  <c r="BQ816"/>
  <c r="BQ100"/>
  <c r="BQ89"/>
  <c r="BQ92"/>
  <c r="BQ818"/>
  <c r="BP815"/>
  <c r="BP816"/>
  <c r="BP100"/>
  <c r="BP89"/>
  <c r="BP92"/>
  <c r="BP818"/>
  <c r="BO815"/>
  <c r="BO816"/>
  <c r="BO100"/>
  <c r="BO89"/>
  <c r="BO92"/>
  <c r="BO818"/>
  <c r="BN815"/>
  <c r="BN816"/>
  <c r="BN100"/>
  <c r="BN89"/>
  <c r="BN92"/>
  <c r="BN818"/>
  <c r="BM815"/>
  <c r="BM816"/>
  <c r="BM100"/>
  <c r="BM89"/>
  <c r="BM92"/>
  <c r="BM818"/>
  <c r="BL815"/>
  <c r="BL816"/>
  <c r="BL100"/>
  <c r="BL89"/>
  <c r="BL92"/>
  <c r="BL818"/>
  <c r="BK815"/>
  <c r="BK816"/>
  <c r="BK100"/>
  <c r="BK89"/>
  <c r="BK92"/>
  <c r="BK818"/>
  <c r="BJ815"/>
  <c r="BJ816"/>
  <c r="BJ100"/>
  <c r="BJ89"/>
  <c r="BJ92"/>
  <c r="BJ818"/>
  <c r="BI815"/>
  <c r="BI816"/>
  <c r="BI100"/>
  <c r="BI89"/>
  <c r="BI92"/>
  <c r="BI818"/>
  <c r="BH815"/>
  <c r="BH816"/>
  <c r="BH100"/>
  <c r="BH89"/>
  <c r="BH92"/>
  <c r="BH818"/>
  <c r="BG815"/>
  <c r="BG816"/>
  <c r="BG100"/>
  <c r="BG89"/>
  <c r="BG92"/>
  <c r="BG818"/>
  <c r="BF815"/>
  <c r="BF816"/>
  <c r="BF100"/>
  <c r="BF89"/>
  <c r="BF92"/>
  <c r="BF818"/>
  <c r="BE815"/>
  <c r="BE816"/>
  <c r="BE100"/>
  <c r="BE89"/>
  <c r="BE92"/>
  <c r="BE818"/>
  <c r="BD815"/>
  <c r="BD816"/>
  <c r="BD100"/>
  <c r="BD89"/>
  <c r="BD92"/>
  <c r="BD818"/>
  <c r="BC815"/>
  <c r="BC816"/>
  <c r="BC100"/>
  <c r="BC89"/>
  <c r="BC92"/>
  <c r="BC818"/>
  <c r="BB815"/>
  <c r="BB816"/>
  <c r="BB100"/>
  <c r="BB89"/>
  <c r="BB92"/>
  <c r="BB818"/>
  <c r="BA815"/>
  <c r="BA816"/>
  <c r="BA100"/>
  <c r="BA89"/>
  <c r="BA92"/>
  <c r="BA818"/>
  <c r="AZ815"/>
  <c r="AZ816"/>
  <c r="AZ100"/>
  <c r="AZ89"/>
  <c r="AZ92"/>
  <c r="AZ818"/>
  <c r="AY815"/>
  <c r="AY816"/>
  <c r="AY100"/>
  <c r="AY89"/>
  <c r="AY92"/>
  <c r="AY818"/>
  <c r="AX815"/>
  <c r="AX816"/>
  <c r="AX100"/>
  <c r="AX89"/>
  <c r="AX92"/>
  <c r="AX818"/>
  <c r="AW815"/>
  <c r="AW816"/>
  <c r="AW100"/>
  <c r="AW89"/>
  <c r="AW92"/>
  <c r="AW818"/>
  <c r="AV815"/>
  <c r="AV816"/>
  <c r="AV100"/>
  <c r="AV89"/>
  <c r="AV92"/>
  <c r="AV818"/>
  <c r="AU73"/>
  <c r="AU815"/>
  <c r="AU816"/>
  <c r="AU100"/>
  <c r="AU89"/>
  <c r="AU92"/>
  <c r="AU818"/>
  <c r="AT73"/>
  <c r="AT815"/>
  <c r="AT816"/>
  <c r="AT100"/>
  <c r="AT89"/>
  <c r="AT92"/>
  <c r="AT818"/>
  <c r="AS73"/>
  <c r="AS815"/>
  <c r="AS816"/>
  <c r="AS100"/>
  <c r="AS89"/>
  <c r="AS92"/>
  <c r="AS818"/>
  <c r="AR73"/>
  <c r="AR815"/>
  <c r="AR816"/>
  <c r="AR100"/>
  <c r="AR89"/>
  <c r="AR92"/>
  <c r="AR818"/>
  <c r="AQ73"/>
  <c r="AQ815"/>
  <c r="AQ816"/>
  <c r="AQ100"/>
  <c r="AQ89"/>
  <c r="AQ92"/>
  <c r="AQ818"/>
  <c r="AP73"/>
  <c r="AP815"/>
  <c r="AP816"/>
  <c r="AP100"/>
  <c r="AP89"/>
  <c r="AP92"/>
  <c r="AP818"/>
  <c r="AO73"/>
  <c r="AO815"/>
  <c r="AO816"/>
  <c r="AO100"/>
  <c r="AO89"/>
  <c r="AO92"/>
  <c r="AO818"/>
  <c r="AN73"/>
  <c r="AN815"/>
  <c r="AN816"/>
  <c r="AN100"/>
  <c r="AN89"/>
  <c r="AN92"/>
  <c r="AN818"/>
  <c r="AM73"/>
  <c r="AM815"/>
  <c r="AM816"/>
  <c r="AM100"/>
  <c r="AM89"/>
  <c r="AM92"/>
  <c r="AM818"/>
  <c r="AL816"/>
  <c r="AL92"/>
  <c r="AL818"/>
  <c r="CL815"/>
  <c r="CL816"/>
  <c r="CL100"/>
  <c r="CL89"/>
  <c r="CL92"/>
  <c r="CL818"/>
  <c r="AK73"/>
  <c r="AK100"/>
  <c r="AK89"/>
  <c r="AK92"/>
  <c r="AJ73"/>
  <c r="AJ100"/>
  <c r="AJ89"/>
  <c r="AJ92"/>
  <c r="AI73"/>
  <c r="AI100"/>
  <c r="AI89"/>
  <c r="AI92"/>
  <c r="AH73"/>
  <c r="AH100"/>
  <c r="AH89"/>
  <c r="AH92"/>
  <c r="AG73"/>
  <c r="AG100"/>
  <c r="AG89"/>
  <c r="AG92"/>
  <c r="AF73"/>
  <c r="AF100"/>
  <c r="AF89"/>
  <c r="AF92"/>
  <c r="AE73"/>
  <c r="AE100"/>
  <c r="AE89"/>
  <c r="AE92"/>
  <c r="AD73"/>
  <c r="AD100"/>
  <c r="AD89"/>
  <c r="AD92"/>
  <c r="AC73"/>
  <c r="AC100"/>
  <c r="AC89"/>
  <c r="AC92"/>
  <c r="AB73"/>
  <c r="AB100"/>
  <c r="AB89"/>
  <c r="AB92"/>
  <c r="AA73"/>
  <c r="AA100"/>
  <c r="AA89"/>
  <c r="AA92"/>
  <c r="AA91"/>
  <c r="W815"/>
  <c r="CJ802"/>
  <c r="CJ812"/>
  <c r="CJ811"/>
  <c r="CR861"/>
  <c r="CQ861"/>
  <c r="CS861"/>
  <c r="CR860"/>
  <c r="CQ860"/>
  <c r="CS860"/>
  <c r="CR859"/>
  <c r="CQ859"/>
  <c r="CS859"/>
  <c r="CQ863"/>
  <c r="CS857"/>
  <c r="CL842"/>
  <c r="CL851"/>
  <c r="CU597"/>
  <c r="CL585"/>
  <c r="CL597"/>
  <c r="CL411"/>
  <c r="CL423"/>
  <c r="CL598"/>
  <c r="CK585"/>
  <c r="CK597"/>
  <c r="CK411"/>
  <c r="CK423"/>
  <c r="CK598"/>
  <c r="CJ585"/>
  <c r="CJ597"/>
  <c r="CJ411"/>
  <c r="CJ423"/>
  <c r="CJ598"/>
  <c r="CI585"/>
  <c r="CI597"/>
  <c r="CI411"/>
  <c r="CI423"/>
  <c r="CI598"/>
  <c r="CH585"/>
  <c r="CH597"/>
  <c r="CH411"/>
  <c r="CH423"/>
  <c r="CH598"/>
  <c r="CG585"/>
  <c r="CG597"/>
  <c r="CG411"/>
  <c r="CG423"/>
  <c r="CG598"/>
  <c r="CF585"/>
  <c r="CF597"/>
  <c r="CF411"/>
  <c r="CF423"/>
  <c r="CF598"/>
  <c r="CE585"/>
  <c r="CE597"/>
  <c r="CE411"/>
  <c r="CE423"/>
  <c r="CE598"/>
  <c r="CD585"/>
  <c r="CD597"/>
  <c r="CD411"/>
  <c r="CD423"/>
  <c r="CD598"/>
  <c r="CC585"/>
  <c r="CC597"/>
  <c r="CC411"/>
  <c r="CC423"/>
  <c r="CC598"/>
  <c r="CB585"/>
  <c r="CB597"/>
  <c r="CB411"/>
  <c r="CB423"/>
  <c r="CB598"/>
  <c r="CA585"/>
  <c r="CA597"/>
  <c r="CA411"/>
  <c r="CA423"/>
  <c r="CA598"/>
  <c r="BZ585"/>
  <c r="BZ597"/>
  <c r="BZ411"/>
  <c r="BZ423"/>
  <c r="BZ598"/>
  <c r="BY585"/>
  <c r="BY597"/>
  <c r="BY411"/>
  <c r="BY423"/>
  <c r="BY598"/>
  <c r="BX585"/>
  <c r="BX597"/>
  <c r="BX411"/>
  <c r="BX423"/>
  <c r="BX598"/>
  <c r="BW585"/>
  <c r="BW597"/>
  <c r="BW411"/>
  <c r="BW423"/>
  <c r="BW598"/>
  <c r="BV585"/>
  <c r="BV597"/>
  <c r="BV411"/>
  <c r="BV423"/>
  <c r="BV598"/>
  <c r="BU585"/>
  <c r="BU597"/>
  <c r="BU411"/>
  <c r="BU423"/>
  <c r="BU598"/>
  <c r="BT585"/>
  <c r="BT597"/>
  <c r="BT411"/>
  <c r="BT423"/>
  <c r="BT598"/>
  <c r="BS585"/>
  <c r="BS597"/>
  <c r="BS411"/>
  <c r="BS423"/>
  <c r="BS598"/>
  <c r="BR585"/>
  <c r="BR597"/>
  <c r="BR411"/>
  <c r="BR423"/>
  <c r="BR598"/>
  <c r="BQ585"/>
  <c r="BQ597"/>
  <c r="BQ411"/>
  <c r="BQ423"/>
  <c r="BQ598"/>
  <c r="BP585"/>
  <c r="BP597"/>
  <c r="BP411"/>
  <c r="BP423"/>
  <c r="BP598"/>
  <c r="BO585"/>
  <c r="BO597"/>
  <c r="BO411"/>
  <c r="BO423"/>
  <c r="BO598"/>
  <c r="BN585"/>
  <c r="BN597"/>
  <c r="BN411"/>
  <c r="BN423"/>
  <c r="BN598"/>
  <c r="BM585"/>
  <c r="BM597"/>
  <c r="BM411"/>
  <c r="BM423"/>
  <c r="BM598"/>
  <c r="BL585"/>
  <c r="BL597"/>
  <c r="BL411"/>
  <c r="BL423"/>
  <c r="BL598"/>
  <c r="BK585"/>
  <c r="BK597"/>
  <c r="BK411"/>
  <c r="BK423"/>
  <c r="BK598"/>
  <c r="BJ585"/>
  <c r="BJ597"/>
  <c r="BJ411"/>
  <c r="BJ423"/>
  <c r="BJ598"/>
  <c r="BI585"/>
  <c r="BI597"/>
  <c r="BI411"/>
  <c r="BI423"/>
  <c r="BI598"/>
  <c r="BH585"/>
  <c r="BH597"/>
  <c r="BH411"/>
  <c r="BH423"/>
  <c r="BH598"/>
  <c r="BG585"/>
  <c r="BG597"/>
  <c r="BG411"/>
  <c r="BG423"/>
  <c r="BG598"/>
  <c r="BF585"/>
  <c r="BF597"/>
  <c r="BF411"/>
  <c r="BF423"/>
  <c r="BF598"/>
  <c r="BE585"/>
  <c r="BE597"/>
  <c r="BE411"/>
  <c r="BE423"/>
  <c r="BE598"/>
  <c r="BD585"/>
  <c r="BD597"/>
  <c r="BD411"/>
  <c r="BD423"/>
  <c r="BD598"/>
  <c r="CV598"/>
  <c r="CU598"/>
  <c r="CW598"/>
  <c r="CV597"/>
  <c r="CW597"/>
  <c r="CW595"/>
  <c r="CU423"/>
  <c r="CU422"/>
  <c r="CU420"/>
  <c r="CV423"/>
  <c r="CW423"/>
  <c r="CV422"/>
  <c r="CW422"/>
  <c r="CV420"/>
  <c r="CW420"/>
  <c r="CW418"/>
  <c r="CR863"/>
  <c r="CS863"/>
  <c r="CR1048"/>
  <c r="CQ1048"/>
  <c r="CS1048"/>
  <c r="CR1046"/>
  <c r="CQ1046"/>
  <c r="CS1046"/>
  <c r="CR1043"/>
  <c r="CQ1043"/>
  <c r="CS1043"/>
  <c r="CR1037"/>
  <c r="CQ1037"/>
  <c r="CS1037"/>
  <c r="CR1036"/>
  <c r="CQ1036"/>
  <c r="CS1036"/>
  <c r="CR1035"/>
  <c r="CQ1035"/>
  <c r="CS1035"/>
  <c r="CO1034"/>
  <c r="CR1034"/>
  <c r="CQ1034"/>
  <c r="CS1034"/>
  <c r="CS1032"/>
  <c r="CL1005"/>
  <c r="CL1024"/>
  <c r="CL1040"/>
  <c r="CL1003"/>
  <c r="CL1022"/>
  <c r="CL1038"/>
  <c r="CL1004"/>
  <c r="CL1023"/>
  <c r="CL1039"/>
  <c r="CL1006"/>
  <c r="CL1025"/>
  <c r="CL1041"/>
  <c r="CL1048"/>
  <c r="CK1003"/>
  <c r="CK1022"/>
  <c r="CK1038"/>
  <c r="CK1004"/>
  <c r="CK1023"/>
  <c r="CK1039"/>
  <c r="CK1005"/>
  <c r="CK1024"/>
  <c r="CK1040"/>
  <c r="CK1006"/>
  <c r="CK1025"/>
  <c r="CK1041"/>
  <c r="CK1048"/>
  <c r="CJ1003"/>
  <c r="CJ1022"/>
  <c r="CJ1038"/>
  <c r="CJ1004"/>
  <c r="CJ1023"/>
  <c r="CJ1039"/>
  <c r="CJ1005"/>
  <c r="CJ1024"/>
  <c r="CJ1040"/>
  <c r="CJ1006"/>
  <c r="CJ1025"/>
  <c r="CJ1041"/>
  <c r="CJ1048"/>
  <c r="CI1003"/>
  <c r="CI1022"/>
  <c r="CI1038"/>
  <c r="CI1004"/>
  <c r="CI1023"/>
  <c r="CI1039"/>
  <c r="CI1005"/>
  <c r="CI1024"/>
  <c r="CI1040"/>
  <c r="CI1006"/>
  <c r="CI1025"/>
  <c r="CI1041"/>
  <c r="CI1048"/>
  <c r="CH1003"/>
  <c r="CH1022"/>
  <c r="CH1038"/>
  <c r="CH1004"/>
  <c r="CH1023"/>
  <c r="CH1039"/>
  <c r="CH1005"/>
  <c r="CH1024"/>
  <c r="CH1040"/>
  <c r="CH1006"/>
  <c r="CH1025"/>
  <c r="CH1041"/>
  <c r="CH1048"/>
  <c r="CG1003"/>
  <c r="CG1022"/>
  <c r="CG1038"/>
  <c r="CG1004"/>
  <c r="CG1023"/>
  <c r="CG1039"/>
  <c r="CG1005"/>
  <c r="CG1024"/>
  <c r="CG1040"/>
  <c r="CG1006"/>
  <c r="CG1025"/>
  <c r="CG1041"/>
  <c r="CG1048"/>
  <c r="CF1003"/>
  <c r="CF1022"/>
  <c r="CF1038"/>
  <c r="CF1004"/>
  <c r="CF1023"/>
  <c r="CF1039"/>
  <c r="CF1005"/>
  <c r="CF1024"/>
  <c r="CF1040"/>
  <c r="CF1006"/>
  <c r="CF1025"/>
  <c r="CF1041"/>
  <c r="CF1048"/>
  <c r="CE1003"/>
  <c r="CE1022"/>
  <c r="CE1038"/>
  <c r="CE1004"/>
  <c r="CE1023"/>
  <c r="CE1039"/>
  <c r="CE1005"/>
  <c r="CE1024"/>
  <c r="CE1040"/>
  <c r="CE1006"/>
  <c r="CE1025"/>
  <c r="CE1041"/>
  <c r="CE1048"/>
  <c r="CD1003"/>
  <c r="CD1022"/>
  <c r="CD1038"/>
  <c r="CD1004"/>
  <c r="CD1023"/>
  <c r="CD1039"/>
  <c r="CD1005"/>
  <c r="CD1024"/>
  <c r="CD1040"/>
  <c r="CD1006"/>
  <c r="CD1025"/>
  <c r="CD1041"/>
  <c r="CD1048"/>
  <c r="CC1003"/>
  <c r="CC1022"/>
  <c r="CC1038"/>
  <c r="CC1004"/>
  <c r="CC1023"/>
  <c r="CC1039"/>
  <c r="CC1005"/>
  <c r="CC1024"/>
  <c r="CC1040"/>
  <c r="CC1006"/>
  <c r="CC1025"/>
  <c r="CC1041"/>
  <c r="CC1048"/>
  <c r="CB1003"/>
  <c r="CB1022"/>
  <c r="CB1038"/>
  <c r="CB1004"/>
  <c r="CB1023"/>
  <c r="CB1039"/>
  <c r="CB1005"/>
  <c r="CB1024"/>
  <c r="CB1040"/>
  <c r="CB1006"/>
  <c r="CB1025"/>
  <c r="CB1041"/>
  <c r="CB1048"/>
  <c r="CA1003"/>
  <c r="CA1022"/>
  <c r="CA1038"/>
  <c r="CA1004"/>
  <c r="CA1023"/>
  <c r="CA1039"/>
  <c r="CA1005"/>
  <c r="CA1024"/>
  <c r="CA1040"/>
  <c r="CA1006"/>
  <c r="CA1025"/>
  <c r="CA1041"/>
  <c r="CA1048"/>
  <c r="BZ1003"/>
  <c r="BZ1022"/>
  <c r="BZ1038"/>
  <c r="BZ1004"/>
  <c r="BZ1023"/>
  <c r="BZ1039"/>
  <c r="BZ1005"/>
  <c r="BZ1024"/>
  <c r="BZ1040"/>
  <c r="BZ1006"/>
  <c r="BZ1025"/>
  <c r="BZ1041"/>
  <c r="BZ1048"/>
  <c r="BY1003"/>
  <c r="BY1022"/>
  <c r="BY1038"/>
  <c r="BY1004"/>
  <c r="BY1023"/>
  <c r="BY1039"/>
  <c r="BY1005"/>
  <c r="BY1024"/>
  <c r="BY1040"/>
  <c r="BY1006"/>
  <c r="BY1025"/>
  <c r="BY1041"/>
  <c r="BY1048"/>
  <c r="BX1003"/>
  <c r="BX1022"/>
  <c r="BX1038"/>
  <c r="BX1004"/>
  <c r="BX1023"/>
  <c r="BX1039"/>
  <c r="BX1005"/>
  <c r="BX1024"/>
  <c r="BX1040"/>
  <c r="BX1006"/>
  <c r="BX1025"/>
  <c r="BX1041"/>
  <c r="BX1048"/>
  <c r="BW1003"/>
  <c r="BW1022"/>
  <c r="BW1038"/>
  <c r="BW1004"/>
  <c r="BW1023"/>
  <c r="BW1039"/>
  <c r="BW1005"/>
  <c r="BW1024"/>
  <c r="BW1040"/>
  <c r="BW1006"/>
  <c r="BW1025"/>
  <c r="BW1041"/>
  <c r="BW1048"/>
  <c r="BV1003"/>
  <c r="BV1022"/>
  <c r="BV1038"/>
  <c r="BV1004"/>
  <c r="BV1023"/>
  <c r="BV1039"/>
  <c r="BV1005"/>
  <c r="BV1024"/>
  <c r="BV1040"/>
  <c r="BV1006"/>
  <c r="BV1025"/>
  <c r="BV1041"/>
  <c r="BV1048"/>
  <c r="BU1003"/>
  <c r="BU1022"/>
  <c r="BU1038"/>
  <c r="BU1004"/>
  <c r="BU1023"/>
  <c r="BU1039"/>
  <c r="BU1005"/>
  <c r="BU1024"/>
  <c r="BU1040"/>
  <c r="BU1006"/>
  <c r="BU1025"/>
  <c r="BU1041"/>
  <c r="BU1048"/>
  <c r="CL1047"/>
  <c r="CK1047"/>
  <c r="CJ1047"/>
  <c r="CI1047"/>
  <c r="CH1047"/>
  <c r="CG1047"/>
  <c r="CF1047"/>
  <c r="CE1047"/>
  <c r="CD1047"/>
  <c r="CC1047"/>
  <c r="CB1047"/>
  <c r="CA1047"/>
  <c r="BZ1047"/>
  <c r="BY1047"/>
  <c r="BX1047"/>
  <c r="BW1047"/>
  <c r="BV1047"/>
  <c r="CL1007"/>
  <c r="CL1026"/>
  <c r="CL1042"/>
  <c r="CL1009"/>
  <c r="CL1028"/>
  <c r="CL1044"/>
  <c r="CL1046"/>
  <c r="CK1007"/>
  <c r="CK1026"/>
  <c r="CK1042"/>
  <c r="CK1009"/>
  <c r="CK1028"/>
  <c r="CK1044"/>
  <c r="CK1046"/>
  <c r="CJ1007"/>
  <c r="CJ1026"/>
  <c r="CJ1042"/>
  <c r="CJ1009"/>
  <c r="CJ1028"/>
  <c r="CJ1044"/>
  <c r="CJ1046"/>
  <c r="CI1007"/>
  <c r="CI1026"/>
  <c r="CI1042"/>
  <c r="CI1009"/>
  <c r="CI1028"/>
  <c r="CI1044"/>
  <c r="CI1046"/>
  <c r="CH1007"/>
  <c r="CH1026"/>
  <c r="CH1042"/>
  <c r="CH1009"/>
  <c r="CH1028"/>
  <c r="CH1044"/>
  <c r="CH1046"/>
  <c r="CG1007"/>
  <c r="CG1026"/>
  <c r="CG1042"/>
  <c r="CG1009"/>
  <c r="CG1028"/>
  <c r="CG1044"/>
  <c r="CG1046"/>
  <c r="CF1007"/>
  <c r="CF1026"/>
  <c r="CF1042"/>
  <c r="CF1009"/>
  <c r="CF1028"/>
  <c r="CF1044"/>
  <c r="CF1046"/>
  <c r="CE1007"/>
  <c r="CE1026"/>
  <c r="CE1042"/>
  <c r="CE1009"/>
  <c r="CE1028"/>
  <c r="CE1044"/>
  <c r="CE1046"/>
  <c r="CD1007"/>
  <c r="CD1026"/>
  <c r="CD1042"/>
  <c r="CD1009"/>
  <c r="CD1028"/>
  <c r="CD1044"/>
  <c r="CD1046"/>
  <c r="CC1007"/>
  <c r="CC1026"/>
  <c r="CC1042"/>
  <c r="CC1009"/>
  <c r="CC1028"/>
  <c r="CC1044"/>
  <c r="CC1046"/>
  <c r="CB1007"/>
  <c r="CB1026"/>
  <c r="CB1042"/>
  <c r="CB1009"/>
  <c r="CB1028"/>
  <c r="CB1044"/>
  <c r="CB1046"/>
  <c r="CA1007"/>
  <c r="CA1026"/>
  <c r="CA1042"/>
  <c r="CA1009"/>
  <c r="CA1028"/>
  <c r="CA1044"/>
  <c r="CA1046"/>
  <c r="BZ1007"/>
  <c r="BZ1026"/>
  <c r="BZ1042"/>
  <c r="BZ1009"/>
  <c r="BZ1028"/>
  <c r="BZ1044"/>
  <c r="BZ1046"/>
  <c r="BY1007"/>
  <c r="BY1026"/>
  <c r="BY1042"/>
  <c r="BY1009"/>
  <c r="BY1028"/>
  <c r="BY1044"/>
  <c r="BY1046"/>
  <c r="BX1007"/>
  <c r="BX1026"/>
  <c r="BX1042"/>
  <c r="BX1009"/>
  <c r="BX1028"/>
  <c r="BX1044"/>
  <c r="BX1046"/>
  <c r="BW1007"/>
  <c r="BW1026"/>
  <c r="BW1042"/>
  <c r="BW1009"/>
  <c r="BW1028"/>
  <c r="BW1044"/>
  <c r="BW1046"/>
  <c r="BV1007"/>
  <c r="BV1026"/>
  <c r="BV1042"/>
  <c r="BV1009"/>
  <c r="BV1028"/>
  <c r="BV1044"/>
  <c r="BV1046"/>
  <c r="BU1047"/>
  <c r="BU1007"/>
  <c r="BU1026"/>
  <c r="BU1042"/>
  <c r="BU1009"/>
  <c r="BU1028"/>
  <c r="BU1044"/>
  <c r="BU1046"/>
  <c r="BU999"/>
  <c r="BU1000"/>
  <c r="BU1001"/>
  <c r="BU1002"/>
  <c r="BU1008"/>
  <c r="BU1010"/>
  <c r="BU1029"/>
  <c r="BU1050"/>
  <c r="V1029"/>
  <c r="V1050"/>
  <c r="CL999"/>
  <c r="CL1000"/>
  <c r="CL1001"/>
  <c r="CL1002"/>
  <c r="CL1008"/>
  <c r="CL1010"/>
  <c r="CL1011"/>
  <c r="CL1012"/>
  <c r="CL1016"/>
  <c r="CK999"/>
  <c r="CK1000"/>
  <c r="CK1001"/>
  <c r="CK1002"/>
  <c r="CK1008"/>
  <c r="CK1010"/>
  <c r="CK1011"/>
  <c r="CK1012"/>
  <c r="CK1016"/>
  <c r="CJ999"/>
  <c r="CJ1000"/>
  <c r="CJ1001"/>
  <c r="CJ1002"/>
  <c r="CJ1008"/>
  <c r="CJ1010"/>
  <c r="CJ1011"/>
  <c r="CJ1012"/>
  <c r="CJ1016"/>
  <c r="CI999"/>
  <c r="CI1000"/>
  <c r="CI1001"/>
  <c r="CI1002"/>
  <c r="CI1008"/>
  <c r="CI1010"/>
  <c r="CI1011"/>
  <c r="CI1012"/>
  <c r="CI1016"/>
  <c r="CH999"/>
  <c r="CH1000"/>
  <c r="CH1001"/>
  <c r="CH1002"/>
  <c r="CH1008"/>
  <c r="CH1010"/>
  <c r="CH1011"/>
  <c r="CH1012"/>
  <c r="CH1016"/>
  <c r="CG999"/>
  <c r="CG1000"/>
  <c r="CG1001"/>
  <c r="CG1002"/>
  <c r="CG1008"/>
  <c r="CG1010"/>
  <c r="CG1011"/>
  <c r="CG1012"/>
  <c r="CG1016"/>
  <c r="CF999"/>
  <c r="CF1000"/>
  <c r="CF1001"/>
  <c r="CF1002"/>
  <c r="CF1008"/>
  <c r="CF1010"/>
  <c r="CF1011"/>
  <c r="CF1012"/>
  <c r="CF1016"/>
  <c r="CE999"/>
  <c r="CE1000"/>
  <c r="CE1001"/>
  <c r="CE1002"/>
  <c r="CE1008"/>
  <c r="CE1010"/>
  <c r="CE1011"/>
  <c r="CE1012"/>
  <c r="CE1016"/>
  <c r="CD999"/>
  <c r="CD1000"/>
  <c r="CD1001"/>
  <c r="CD1002"/>
  <c r="CD1008"/>
  <c r="CD1010"/>
  <c r="CD1011"/>
  <c r="CD1012"/>
  <c r="CD1016"/>
  <c r="CC999"/>
  <c r="CC1000"/>
  <c r="CC1001"/>
  <c r="CC1002"/>
  <c r="CC1008"/>
  <c r="CC1010"/>
  <c r="CC1011"/>
  <c r="CC1012"/>
  <c r="CC1016"/>
  <c r="CB999"/>
  <c r="CB1000"/>
  <c r="CB1001"/>
  <c r="CB1002"/>
  <c r="CB1008"/>
  <c r="CB1010"/>
  <c r="CB1011"/>
  <c r="CB1012"/>
  <c r="CB1016"/>
  <c r="CA999"/>
  <c r="CA1000"/>
  <c r="CA1001"/>
  <c r="CA1002"/>
  <c r="CA1008"/>
  <c r="CA1010"/>
  <c r="CA1011"/>
  <c r="CA1012"/>
  <c r="CA1016"/>
  <c r="BZ999"/>
  <c r="BZ1000"/>
  <c r="BZ1001"/>
  <c r="BZ1002"/>
  <c r="BZ1008"/>
  <c r="BZ1010"/>
  <c r="BZ1011"/>
  <c r="BZ1012"/>
  <c r="BZ1016"/>
  <c r="BY999"/>
  <c r="BY1000"/>
  <c r="BY1001"/>
  <c r="BY1002"/>
  <c r="BY1008"/>
  <c r="BY1010"/>
  <c r="BY1011"/>
  <c r="BY1012"/>
  <c r="BY1016"/>
  <c r="BX999"/>
  <c r="BX1000"/>
  <c r="BX1001"/>
  <c r="BX1002"/>
  <c r="BX1008"/>
  <c r="BX1010"/>
  <c r="BX1011"/>
  <c r="BX1012"/>
  <c r="BX1016"/>
  <c r="BW999"/>
  <c r="BW1000"/>
  <c r="BW1001"/>
  <c r="BW1002"/>
  <c r="BW1008"/>
  <c r="BW1010"/>
  <c r="BW1011"/>
  <c r="BW1012"/>
  <c r="BW1016"/>
  <c r="BV999"/>
  <c r="BV1000"/>
  <c r="BV1001"/>
  <c r="BV1002"/>
  <c r="BV1008"/>
  <c r="BV1010"/>
  <c r="BV1011"/>
  <c r="BV1012"/>
  <c r="BV1016"/>
  <c r="BU1011"/>
  <c r="BU1012"/>
  <c r="BU1016"/>
  <c r="CK1014"/>
  <c r="CJ1014"/>
  <c r="CI1014"/>
  <c r="CH1014"/>
  <c r="CG1014"/>
  <c r="CF1014"/>
  <c r="CE1014"/>
  <c r="CD1014"/>
  <c r="CC1014"/>
  <c r="CB1014"/>
  <c r="CA1014"/>
  <c r="BZ1014"/>
  <c r="BY1014"/>
  <c r="BX1014"/>
  <c r="BW1014"/>
  <c r="BV1014"/>
  <c r="BU1014"/>
  <c r="CL1014"/>
  <c r="CK1015"/>
  <c r="CJ1015"/>
  <c r="CI1015"/>
  <c r="CH1015"/>
  <c r="CG1015"/>
  <c r="CF1015"/>
  <c r="CE1015"/>
  <c r="CD1015"/>
  <c r="CC1015"/>
  <c r="CB1015"/>
  <c r="CA1015"/>
  <c r="BZ1015"/>
  <c r="BY1015"/>
  <c r="BX1015"/>
  <c r="BW1015"/>
  <c r="BV1015"/>
  <c r="BU1015"/>
  <c r="CL1015"/>
  <c r="CL1029"/>
  <c r="CL1050"/>
  <c r="CK1029"/>
  <c r="CK1050"/>
  <c r="CJ1029"/>
  <c r="CJ1050"/>
  <c r="CI1029"/>
  <c r="CI1050"/>
  <c r="CH1029"/>
  <c r="CH1050"/>
  <c r="CG1029"/>
  <c r="CG1050"/>
  <c r="CF1029"/>
  <c r="CF1050"/>
  <c r="CE1029"/>
  <c r="CE1050"/>
  <c r="CD1029"/>
  <c r="CD1050"/>
  <c r="CC1029"/>
  <c r="CC1050"/>
  <c r="CB1029"/>
  <c r="CB1050"/>
  <c r="CA1029"/>
  <c r="CA1050"/>
  <c r="BZ1029"/>
  <c r="BZ1050"/>
  <c r="BY1029"/>
  <c r="BY1050"/>
  <c r="BX1029"/>
  <c r="BX1050"/>
  <c r="BW1029"/>
  <c r="BW1050"/>
  <c r="BV1029"/>
  <c r="BV1050"/>
  <c r="Z1029"/>
  <c r="Z1050"/>
  <c r="W1029"/>
  <c r="CL1030"/>
  <c r="CK1030"/>
  <c r="CJ1030"/>
  <c r="CI1030"/>
  <c r="CH1030"/>
  <c r="CG1030"/>
  <c r="CF1030"/>
  <c r="CE1030"/>
  <c r="CD1030"/>
  <c r="CC1030"/>
  <c r="CB1030"/>
  <c r="CA1030"/>
  <c r="BZ1030"/>
  <c r="BY1030"/>
  <c r="BX1030"/>
  <c r="BW1030"/>
  <c r="BV1030"/>
  <c r="BU1030"/>
  <c r="Z1030"/>
  <c r="W1030"/>
  <c r="V1030"/>
  <c r="CL1051"/>
  <c r="CK1051"/>
  <c r="CJ1051"/>
  <c r="CI1051"/>
  <c r="CH1051"/>
  <c r="CG1051"/>
  <c r="CF1051"/>
  <c r="CE1051"/>
  <c r="CD1051"/>
  <c r="CC1051"/>
  <c r="CB1051"/>
  <c r="CA1051"/>
  <c r="BZ1051"/>
  <c r="BY1051"/>
  <c r="BX1051"/>
  <c r="BW1051"/>
  <c r="BV1051"/>
  <c r="BU1051"/>
  <c r="Z1051"/>
  <c r="V1051"/>
  <c r="Z1022"/>
  <c r="Z1038"/>
  <c r="V1022"/>
  <c r="V1038"/>
  <c r="CL1021"/>
  <c r="CL1037"/>
  <c r="CK1021"/>
  <c r="CK1037"/>
  <c r="CJ1021"/>
  <c r="CJ1037"/>
  <c r="CI1021"/>
  <c r="CI1037"/>
  <c r="CH1021"/>
  <c r="CH1037"/>
  <c r="CG1021"/>
  <c r="CG1037"/>
  <c r="CF1021"/>
  <c r="CF1037"/>
  <c r="CE1021"/>
  <c r="CE1037"/>
  <c r="CD1021"/>
  <c r="CD1037"/>
  <c r="CC1021"/>
  <c r="CC1037"/>
  <c r="CB1021"/>
  <c r="CB1037"/>
  <c r="CA1021"/>
  <c r="CA1037"/>
  <c r="BZ1021"/>
  <c r="BZ1037"/>
  <c r="BY1021"/>
  <c r="BY1037"/>
  <c r="BX1021"/>
  <c r="BX1037"/>
  <c r="BW1021"/>
  <c r="BW1037"/>
  <c r="BV1021"/>
  <c r="BV1037"/>
  <c r="BU1021"/>
  <c r="BU1037"/>
  <c r="Z1021"/>
  <c r="Z1037"/>
  <c r="V1021"/>
  <c r="V1037"/>
  <c r="CL1020"/>
  <c r="CL1036"/>
  <c r="CK1020"/>
  <c r="CK1036"/>
  <c r="CJ1020"/>
  <c r="CJ1036"/>
  <c r="CI1020"/>
  <c r="CI1036"/>
  <c r="CH1020"/>
  <c r="CH1036"/>
  <c r="CG1020"/>
  <c r="CG1036"/>
  <c r="CF1020"/>
  <c r="CF1036"/>
  <c r="CE1020"/>
  <c r="CE1036"/>
  <c r="CD1020"/>
  <c r="CD1036"/>
  <c r="CC1020"/>
  <c r="CC1036"/>
  <c r="CB1020"/>
  <c r="CB1036"/>
  <c r="CA1020"/>
  <c r="CA1036"/>
  <c r="BZ1020"/>
  <c r="BZ1036"/>
  <c r="BY1020"/>
  <c r="BY1036"/>
  <c r="BX1020"/>
  <c r="BX1036"/>
  <c r="BW1020"/>
  <c r="BW1036"/>
  <c r="BV1020"/>
  <c r="BV1036"/>
  <c r="BU1020"/>
  <c r="BU1036"/>
  <c r="Z1020"/>
  <c r="Z1036"/>
  <c r="V1020"/>
  <c r="V1036"/>
  <c r="CL1019"/>
  <c r="CL1035"/>
  <c r="CK1019"/>
  <c r="CK1035"/>
  <c r="CJ1019"/>
  <c r="CJ1035"/>
  <c r="CI1019"/>
  <c r="CI1035"/>
  <c r="CH1019"/>
  <c r="CH1035"/>
  <c r="CG1019"/>
  <c r="CG1035"/>
  <c r="CF1019"/>
  <c r="CF1035"/>
  <c r="CE1019"/>
  <c r="CE1035"/>
  <c r="CD1019"/>
  <c r="CD1035"/>
  <c r="CC1019"/>
  <c r="CC1035"/>
  <c r="CB1019"/>
  <c r="CB1035"/>
  <c r="CA1019"/>
  <c r="CA1035"/>
  <c r="BZ1019"/>
  <c r="BZ1035"/>
  <c r="BY1019"/>
  <c r="BY1035"/>
  <c r="BX1019"/>
  <c r="BX1035"/>
  <c r="BW1019"/>
  <c r="BW1035"/>
  <c r="BV1019"/>
  <c r="BV1035"/>
  <c r="BU1019"/>
  <c r="BU1035"/>
  <c r="Z1019"/>
  <c r="Z1035"/>
  <c r="V1019"/>
  <c r="V1035"/>
  <c r="CL1031"/>
  <c r="CL1052"/>
  <c r="CK1031"/>
  <c r="CK1052"/>
  <c r="CJ1031"/>
  <c r="CJ1052"/>
  <c r="CI1031"/>
  <c r="CI1052"/>
  <c r="CH1031"/>
  <c r="CH1052"/>
  <c r="CG1031"/>
  <c r="CG1052"/>
  <c r="CF1031"/>
  <c r="CF1052"/>
  <c r="CE1031"/>
  <c r="CE1052"/>
  <c r="CD1031"/>
  <c r="CD1052"/>
  <c r="CC1031"/>
  <c r="CC1052"/>
  <c r="CB1031"/>
  <c r="CB1052"/>
  <c r="CA1031"/>
  <c r="CA1052"/>
  <c r="BZ1031"/>
  <c r="BZ1052"/>
  <c r="BY1031"/>
  <c r="BY1052"/>
  <c r="BX1031"/>
  <c r="BX1052"/>
  <c r="BW1031"/>
  <c r="BW1052"/>
  <c r="BV1031"/>
  <c r="BV1052"/>
  <c r="BU1031"/>
  <c r="BU1052"/>
  <c r="Z1031"/>
  <c r="Z1052"/>
  <c r="V1031"/>
  <c r="V1052"/>
  <c r="Z1028"/>
  <c r="Z1044"/>
  <c r="V1028"/>
  <c r="V1044"/>
  <c r="CL1027"/>
  <c r="CL1043"/>
  <c r="CK1027"/>
  <c r="CK1043"/>
  <c r="CJ1027"/>
  <c r="CJ1043"/>
  <c r="CI1027"/>
  <c r="CI1043"/>
  <c r="CH1027"/>
  <c r="CH1043"/>
  <c r="CG1027"/>
  <c r="CG1043"/>
  <c r="CF1027"/>
  <c r="CF1043"/>
  <c r="CE1027"/>
  <c r="CE1043"/>
  <c r="CD1027"/>
  <c r="CD1043"/>
  <c r="CC1027"/>
  <c r="CC1043"/>
  <c r="CB1027"/>
  <c r="CB1043"/>
  <c r="CA1027"/>
  <c r="CA1043"/>
  <c r="BZ1027"/>
  <c r="BZ1043"/>
  <c r="BY1027"/>
  <c r="BY1043"/>
  <c r="BX1027"/>
  <c r="BX1043"/>
  <c r="BW1027"/>
  <c r="BW1043"/>
  <c r="BV1027"/>
  <c r="BV1043"/>
  <c r="BU1027"/>
  <c r="BU1043"/>
  <c r="Z1027"/>
  <c r="Z1043"/>
  <c r="V1027"/>
  <c r="V1043"/>
  <c r="Z1026"/>
  <c r="Z1042"/>
  <c r="V1026"/>
  <c r="V1042"/>
  <c r="Z1025"/>
  <c r="Z1041"/>
  <c r="V1025"/>
  <c r="V1041"/>
  <c r="Z1024"/>
  <c r="Z1040"/>
  <c r="V1024"/>
  <c r="V1040"/>
  <c r="Z1023"/>
  <c r="Z1039"/>
  <c r="V1023"/>
  <c r="V1039"/>
  <c r="CL1018"/>
  <c r="CL1034"/>
  <c r="CK1018"/>
  <c r="CK1034"/>
  <c r="CJ1018"/>
  <c r="CJ1034"/>
  <c r="CI1018"/>
  <c r="CI1034"/>
  <c r="CH1018"/>
  <c r="CH1034"/>
  <c r="CG1018"/>
  <c r="CG1034"/>
  <c r="CF1018"/>
  <c r="CF1034"/>
  <c r="CE1018"/>
  <c r="CE1034"/>
  <c r="CD1018"/>
  <c r="CD1034"/>
  <c r="CC1018"/>
  <c r="CC1034"/>
  <c r="CB1018"/>
  <c r="CB1034"/>
  <c r="CA1018"/>
  <c r="CA1034"/>
  <c r="BZ1018"/>
  <c r="BZ1034"/>
  <c r="BY1018"/>
  <c r="BY1034"/>
  <c r="BX1018"/>
  <c r="BX1034"/>
  <c r="BW1018"/>
  <c r="BW1034"/>
  <c r="BV1018"/>
  <c r="BV1034"/>
  <c r="BU1018"/>
  <c r="BU1034"/>
  <c r="Z1018"/>
  <c r="Z1034"/>
  <c r="V1018"/>
  <c r="V1034"/>
  <c r="W1031"/>
  <c r="W1028"/>
  <c r="W1027"/>
  <c r="W1026"/>
  <c r="W1025"/>
  <c r="W1024"/>
  <c r="W1023"/>
  <c r="W1022"/>
  <c r="W1021"/>
  <c r="W1020"/>
  <c r="W1019"/>
  <c r="W1018"/>
  <c r="CK894"/>
  <c r="CK896"/>
  <c r="CJ894"/>
  <c r="CJ896"/>
  <c r="CI894"/>
  <c r="CI896"/>
  <c r="CH894"/>
  <c r="CH896"/>
  <c r="CG894"/>
  <c r="CG896"/>
  <c r="CF894"/>
  <c r="CF896"/>
  <c r="CE894"/>
  <c r="CE896"/>
  <c r="CK143"/>
  <c r="CK895"/>
  <c r="CJ143"/>
  <c r="CJ895"/>
  <c r="CI143"/>
  <c r="CI895"/>
  <c r="CH143"/>
  <c r="CH895"/>
  <c r="CG143"/>
  <c r="CG895"/>
  <c r="CF143"/>
  <c r="CF895"/>
  <c r="CE143"/>
  <c r="CE895"/>
  <c r="CL894"/>
  <c r="CL143"/>
  <c r="CL895"/>
  <c r="CD143"/>
  <c r="CC143"/>
  <c r="CB143"/>
  <c r="CA143"/>
  <c r="BZ143"/>
  <c r="BY143"/>
  <c r="BX143"/>
  <c r="BW143"/>
  <c r="BV143"/>
  <c r="BU140"/>
  <c r="BU141"/>
  <c r="BU142"/>
  <c r="BU143"/>
  <c r="BT140"/>
  <c r="BT141"/>
  <c r="BT142"/>
  <c r="BT143"/>
  <c r="BS140"/>
  <c r="BS141"/>
  <c r="BS142"/>
  <c r="BS143"/>
  <c r="CH146"/>
  <c r="CL896"/>
  <c r="CJ769"/>
  <c r="CJ91"/>
  <c r="CJ775"/>
  <c r="CI769"/>
  <c r="CI91"/>
  <c r="CI775"/>
  <c r="CH769"/>
  <c r="CH91"/>
  <c r="CH775"/>
  <c r="CG769"/>
  <c r="CG91"/>
  <c r="CG775"/>
  <c r="CF769"/>
  <c r="CF91"/>
  <c r="CF775"/>
  <c r="CE769"/>
  <c r="CE91"/>
  <c r="CE775"/>
  <c r="CD769"/>
  <c r="CD91"/>
  <c r="CD775"/>
  <c r="CC769"/>
  <c r="CC91"/>
  <c r="CC775"/>
  <c r="CB769"/>
  <c r="CB91"/>
  <c r="CB775"/>
  <c r="CA769"/>
  <c r="CA91"/>
  <c r="CA775"/>
  <c r="BZ769"/>
  <c r="BZ91"/>
  <c r="BZ775"/>
  <c r="BY769"/>
  <c r="BY91"/>
  <c r="BY775"/>
  <c r="BX769"/>
  <c r="BX91"/>
  <c r="BX775"/>
  <c r="BW769"/>
  <c r="BW91"/>
  <c r="BW775"/>
  <c r="BV769"/>
  <c r="BV91"/>
  <c r="BV775"/>
  <c r="BU769"/>
  <c r="BU91"/>
  <c r="BU775"/>
  <c r="BT769"/>
  <c r="BT91"/>
  <c r="BT775"/>
  <c r="BS769"/>
  <c r="BS91"/>
  <c r="BS775"/>
  <c r="BR769"/>
  <c r="BR91"/>
  <c r="BR775"/>
  <c r="BQ769"/>
  <c r="BQ91"/>
  <c r="BQ775"/>
  <c r="BP769"/>
  <c r="BP91"/>
  <c r="BP775"/>
  <c r="BO769"/>
  <c r="BO91"/>
  <c r="BO775"/>
  <c r="BN769"/>
  <c r="BN91"/>
  <c r="BN775"/>
  <c r="BM769"/>
  <c r="BM91"/>
  <c r="BM775"/>
  <c r="BL769"/>
  <c r="BL91"/>
  <c r="BL775"/>
  <c r="BK769"/>
  <c r="BK91"/>
  <c r="BK775"/>
  <c r="BJ769"/>
  <c r="BJ91"/>
  <c r="BJ775"/>
  <c r="BI769"/>
  <c r="BI91"/>
  <c r="BI775"/>
  <c r="BH769"/>
  <c r="BH91"/>
  <c r="BH775"/>
  <c r="BG769"/>
  <c r="BG91"/>
  <c r="BG775"/>
  <c r="BF769"/>
  <c r="BF91"/>
  <c r="BF775"/>
  <c r="BE769"/>
  <c r="BE91"/>
  <c r="BE775"/>
  <c r="BD769"/>
  <c r="BD91"/>
  <c r="BD775"/>
  <c r="BC769"/>
  <c r="BC91"/>
  <c r="BC775"/>
  <c r="BB769"/>
  <c r="BB91"/>
  <c r="BB775"/>
  <c r="BA769"/>
  <c r="BA91"/>
  <c r="BA775"/>
  <c r="AZ769"/>
  <c r="AZ91"/>
  <c r="AZ775"/>
  <c r="AY769"/>
  <c r="AY91"/>
  <c r="AY775"/>
  <c r="AX769"/>
  <c r="AX91"/>
  <c r="AX775"/>
  <c r="AW769"/>
  <c r="AW91"/>
  <c r="AW775"/>
  <c r="AV769"/>
  <c r="AV91"/>
  <c r="AV775"/>
  <c r="AU769"/>
  <c r="AU91"/>
  <c r="AU775"/>
  <c r="AT769"/>
  <c r="AT91"/>
  <c r="AT775"/>
  <c r="AS769"/>
  <c r="AS91"/>
  <c r="AS775"/>
  <c r="AR769"/>
  <c r="AR91"/>
  <c r="AR775"/>
  <c r="AQ769"/>
  <c r="AQ91"/>
  <c r="AQ775"/>
  <c r="AP769"/>
  <c r="AP91"/>
  <c r="AP775"/>
  <c r="AO769"/>
  <c r="AO91"/>
  <c r="AO775"/>
  <c r="AN769"/>
  <c r="AN91"/>
  <c r="AN775"/>
  <c r="AM769"/>
  <c r="AM91"/>
  <c r="AM775"/>
  <c r="AL769"/>
  <c r="AL91"/>
  <c r="AL775"/>
  <c r="AK769"/>
  <c r="AK91"/>
  <c r="AK775"/>
  <c r="AJ769"/>
  <c r="AJ91"/>
  <c r="AJ775"/>
  <c r="AI769"/>
  <c r="AI91"/>
  <c r="AI775"/>
  <c r="AH769"/>
  <c r="AH91"/>
  <c r="AH775"/>
  <c r="AG769"/>
  <c r="AG91"/>
  <c r="AG775"/>
  <c r="AF769"/>
  <c r="AF91"/>
  <c r="AF775"/>
  <c r="AE769"/>
  <c r="AE91"/>
  <c r="AE775"/>
  <c r="AD769"/>
  <c r="AD91"/>
  <c r="AD775"/>
  <c r="CJ85"/>
  <c r="AI85"/>
  <c r="CJ87"/>
  <c r="CJ774"/>
  <c r="CI85"/>
  <c r="CI87"/>
  <c r="CI774"/>
  <c r="CH85"/>
  <c r="CH87"/>
  <c r="CH774"/>
  <c r="CG85"/>
  <c r="CG87"/>
  <c r="CG774"/>
  <c r="CF85"/>
  <c r="CF87"/>
  <c r="CF774"/>
  <c r="CE85"/>
  <c r="CE87"/>
  <c r="CE774"/>
  <c r="CD85"/>
  <c r="CD87"/>
  <c r="CD774"/>
  <c r="CC85"/>
  <c r="CC87"/>
  <c r="CC774"/>
  <c r="CB85"/>
  <c r="CB87"/>
  <c r="CB774"/>
  <c r="CA85"/>
  <c r="CA87"/>
  <c r="CA774"/>
  <c r="BZ85"/>
  <c r="BZ87"/>
  <c r="BZ774"/>
  <c r="BY85"/>
  <c r="BY87"/>
  <c r="BY774"/>
  <c r="BX85"/>
  <c r="BX87"/>
  <c r="BX774"/>
  <c r="BW85"/>
  <c r="BW87"/>
  <c r="BW774"/>
  <c r="BV85"/>
  <c r="BV87"/>
  <c r="BV774"/>
  <c r="BU85"/>
  <c r="BU87"/>
  <c r="BU774"/>
  <c r="BT85"/>
  <c r="BT87"/>
  <c r="BT774"/>
  <c r="BS85"/>
  <c r="BS87"/>
  <c r="BS774"/>
  <c r="BR85"/>
  <c r="BR87"/>
  <c r="BR774"/>
  <c r="BQ85"/>
  <c r="BQ87"/>
  <c r="BQ774"/>
  <c r="BP85"/>
  <c r="BP87"/>
  <c r="BP774"/>
  <c r="BO85"/>
  <c r="BO87"/>
  <c r="BO774"/>
  <c r="BN85"/>
  <c r="BN87"/>
  <c r="BN774"/>
  <c r="BM85"/>
  <c r="BM87"/>
  <c r="BM774"/>
  <c r="BL85"/>
  <c r="BL87"/>
  <c r="BL774"/>
  <c r="BK85"/>
  <c r="BK87"/>
  <c r="BK774"/>
  <c r="BJ85"/>
  <c r="BJ87"/>
  <c r="BJ774"/>
  <c r="BI85"/>
  <c r="BI87"/>
  <c r="BI774"/>
  <c r="BH85"/>
  <c r="BH87"/>
  <c r="BH774"/>
  <c r="BG85"/>
  <c r="BG87"/>
  <c r="BG774"/>
  <c r="BF85"/>
  <c r="BF87"/>
  <c r="BF774"/>
  <c r="BE85"/>
  <c r="BE87"/>
  <c r="BE774"/>
  <c r="BD85"/>
  <c r="BD87"/>
  <c r="BD774"/>
  <c r="BC85"/>
  <c r="BC87"/>
  <c r="BC774"/>
  <c r="BB85"/>
  <c r="BB87"/>
  <c r="BB774"/>
  <c r="BA85"/>
  <c r="BA87"/>
  <c r="BA774"/>
  <c r="AZ85"/>
  <c r="AZ87"/>
  <c r="AZ774"/>
  <c r="AY85"/>
  <c r="AY87"/>
  <c r="AY774"/>
  <c r="AX85"/>
  <c r="AX87"/>
  <c r="AX774"/>
  <c r="AW85"/>
  <c r="AW87"/>
  <c r="AW774"/>
  <c r="AV85"/>
  <c r="AV87"/>
  <c r="AV774"/>
  <c r="AU85"/>
  <c r="AU87"/>
  <c r="AU774"/>
  <c r="AT85"/>
  <c r="AT87"/>
  <c r="AT774"/>
  <c r="AS85"/>
  <c r="AS87"/>
  <c r="AS774"/>
  <c r="AR85"/>
  <c r="AR87"/>
  <c r="AR774"/>
  <c r="AQ85"/>
  <c r="AQ87"/>
  <c r="AQ774"/>
  <c r="AP85"/>
  <c r="AP87"/>
  <c r="AP774"/>
  <c r="AO85"/>
  <c r="AO87"/>
  <c r="AO774"/>
  <c r="AN85"/>
  <c r="AN87"/>
  <c r="AN774"/>
  <c r="AM85"/>
  <c r="AM87"/>
  <c r="AM774"/>
  <c r="AL85"/>
  <c r="AL87"/>
  <c r="AL774"/>
  <c r="AK85"/>
  <c r="AK87"/>
  <c r="AK774"/>
  <c r="AJ85"/>
  <c r="AJ87"/>
  <c r="AJ774"/>
  <c r="AI87"/>
  <c r="AI774"/>
  <c r="AH85"/>
  <c r="AH87"/>
  <c r="AH774"/>
  <c r="AG85"/>
  <c r="AG87"/>
  <c r="AG774"/>
  <c r="AF85"/>
  <c r="AF87"/>
  <c r="AF774"/>
  <c r="AE85"/>
  <c r="AE87"/>
  <c r="AE774"/>
  <c r="AD85"/>
  <c r="AD87"/>
  <c r="AD774"/>
  <c r="AC769"/>
  <c r="AC85"/>
  <c r="AC87"/>
  <c r="AC774"/>
  <c r="AC91"/>
  <c r="AC775"/>
  <c r="AC768"/>
  <c r="AC86"/>
  <c r="AC770"/>
  <c r="CL91"/>
  <c r="CK91"/>
  <c r="AB91"/>
  <c r="CL85"/>
  <c r="CL87"/>
  <c r="CK85"/>
  <c r="CK87"/>
  <c r="AB85"/>
  <c r="AB87"/>
  <c r="AA85"/>
  <c r="AA87"/>
  <c r="CJ768"/>
  <c r="CJ90"/>
  <c r="CJ771"/>
  <c r="AC90"/>
  <c r="AC771"/>
  <c r="CJ773"/>
  <c r="CI768"/>
  <c r="CI90"/>
  <c r="CI771"/>
  <c r="CI773"/>
  <c r="CH768"/>
  <c r="CH90"/>
  <c r="CH771"/>
  <c r="CH773"/>
  <c r="CG768"/>
  <c r="CG90"/>
  <c r="CG771"/>
  <c r="CG773"/>
  <c r="CF768"/>
  <c r="CF90"/>
  <c r="CF771"/>
  <c r="CF773"/>
  <c r="CE768"/>
  <c r="CE90"/>
  <c r="CE771"/>
  <c r="CE773"/>
  <c r="CD768"/>
  <c r="CD90"/>
  <c r="CD771"/>
  <c r="CD773"/>
  <c r="CC768"/>
  <c r="CC90"/>
  <c r="CC771"/>
  <c r="CC773"/>
  <c r="CB768"/>
  <c r="CB90"/>
  <c r="CB771"/>
  <c r="CB773"/>
  <c r="CA768"/>
  <c r="CA90"/>
  <c r="CA771"/>
  <c r="CA773"/>
  <c r="BZ768"/>
  <c r="BZ90"/>
  <c r="BZ771"/>
  <c r="BZ773"/>
  <c r="BY768"/>
  <c r="BY90"/>
  <c r="BY771"/>
  <c r="BY773"/>
  <c r="BX768"/>
  <c r="BX90"/>
  <c r="BX771"/>
  <c r="BX773"/>
  <c r="BW768"/>
  <c r="BW90"/>
  <c r="BW771"/>
  <c r="BW773"/>
  <c r="BV768"/>
  <c r="BV90"/>
  <c r="BV771"/>
  <c r="BV773"/>
  <c r="BU768"/>
  <c r="BU90"/>
  <c r="BU771"/>
  <c r="BU773"/>
  <c r="BT768"/>
  <c r="BT90"/>
  <c r="BT771"/>
  <c r="BT773"/>
  <c r="BS768"/>
  <c r="BS90"/>
  <c r="BS771"/>
  <c r="BS773"/>
  <c r="BR768"/>
  <c r="BR90"/>
  <c r="BR771"/>
  <c r="BR773"/>
  <c r="BQ768"/>
  <c r="BQ90"/>
  <c r="BQ771"/>
  <c r="BQ773"/>
  <c r="BP768"/>
  <c r="BP90"/>
  <c r="BP771"/>
  <c r="BP773"/>
  <c r="BO768"/>
  <c r="BO90"/>
  <c r="BO771"/>
  <c r="BO773"/>
  <c r="BN768"/>
  <c r="BN90"/>
  <c r="BN771"/>
  <c r="BN773"/>
  <c r="BM768"/>
  <c r="BM90"/>
  <c r="BM771"/>
  <c r="BM773"/>
  <c r="BL768"/>
  <c r="BL90"/>
  <c r="BL771"/>
  <c r="BL773"/>
  <c r="BK768"/>
  <c r="BK90"/>
  <c r="BK771"/>
  <c r="BK773"/>
  <c r="BJ768"/>
  <c r="BJ90"/>
  <c r="BJ771"/>
  <c r="BJ773"/>
  <c r="BI768"/>
  <c r="BI90"/>
  <c r="BI771"/>
  <c r="BI773"/>
  <c r="BH768"/>
  <c r="BH90"/>
  <c r="BH771"/>
  <c r="BH773"/>
  <c r="BG768"/>
  <c r="BG90"/>
  <c r="BG771"/>
  <c r="BG773"/>
  <c r="BF768"/>
  <c r="BF90"/>
  <c r="BF771"/>
  <c r="BF773"/>
  <c r="BE768"/>
  <c r="BE90"/>
  <c r="BE771"/>
  <c r="BE773"/>
  <c r="BD768"/>
  <c r="BD90"/>
  <c r="BD771"/>
  <c r="BD773"/>
  <c r="BC768"/>
  <c r="BC90"/>
  <c r="BC771"/>
  <c r="BC773"/>
  <c r="BB768"/>
  <c r="BB90"/>
  <c r="BB771"/>
  <c r="BB773"/>
  <c r="BA768"/>
  <c r="BA90"/>
  <c r="BA771"/>
  <c r="BA773"/>
  <c r="AZ768"/>
  <c r="AZ90"/>
  <c r="AZ771"/>
  <c r="AZ773"/>
  <c r="AY768"/>
  <c r="AY90"/>
  <c r="AY771"/>
  <c r="AY773"/>
  <c r="AX768"/>
  <c r="AX90"/>
  <c r="AX771"/>
  <c r="AX773"/>
  <c r="AW768"/>
  <c r="AW90"/>
  <c r="AW771"/>
  <c r="AW773"/>
  <c r="AV768"/>
  <c r="AV90"/>
  <c r="AV771"/>
  <c r="AV773"/>
  <c r="AU768"/>
  <c r="AU90"/>
  <c r="AU771"/>
  <c r="AU773"/>
  <c r="AT768"/>
  <c r="AT90"/>
  <c r="AT771"/>
  <c r="AT773"/>
  <c r="AS768"/>
  <c r="AS90"/>
  <c r="AS771"/>
  <c r="AS773"/>
  <c r="AR768"/>
  <c r="AR90"/>
  <c r="AR771"/>
  <c r="AR773"/>
  <c r="AQ768"/>
  <c r="AQ90"/>
  <c r="AQ771"/>
  <c r="AQ773"/>
  <c r="AP768"/>
  <c r="AP90"/>
  <c r="AP771"/>
  <c r="AP773"/>
  <c r="AO768"/>
  <c r="AO90"/>
  <c r="AO771"/>
  <c r="AO773"/>
  <c r="AN768"/>
  <c r="AN90"/>
  <c r="AN771"/>
  <c r="AN773"/>
  <c r="AM768"/>
  <c r="AM90"/>
  <c r="AM771"/>
  <c r="AM773"/>
  <c r="AL768"/>
  <c r="AL90"/>
  <c r="AL771"/>
  <c r="AL773"/>
  <c r="AK768"/>
  <c r="AK90"/>
  <c r="AK771"/>
  <c r="AK773"/>
  <c r="AJ768"/>
  <c r="AJ90"/>
  <c r="AJ771"/>
  <c r="AJ773"/>
  <c r="AI768"/>
  <c r="AI90"/>
  <c r="AI771"/>
  <c r="AI773"/>
  <c r="AH768"/>
  <c r="AH90"/>
  <c r="AH771"/>
  <c r="AH773"/>
  <c r="AG768"/>
  <c r="AG90"/>
  <c r="AG771"/>
  <c r="AG773"/>
  <c r="AF768"/>
  <c r="AF90"/>
  <c r="AF771"/>
  <c r="AF773"/>
  <c r="AE768"/>
  <c r="AE90"/>
  <c r="AE771"/>
  <c r="AE773"/>
  <c r="AD768"/>
  <c r="AD90"/>
  <c r="AD771"/>
  <c r="AD773"/>
  <c r="AC773"/>
  <c r="CJ86"/>
  <c r="CJ770"/>
  <c r="CJ772"/>
  <c r="CI86"/>
  <c r="CI770"/>
  <c r="CI772"/>
  <c r="CH86"/>
  <c r="CH770"/>
  <c r="CH772"/>
  <c r="CG86"/>
  <c r="CG770"/>
  <c r="CG772"/>
  <c r="CF86"/>
  <c r="CF770"/>
  <c r="CF772"/>
  <c r="CE86"/>
  <c r="CE770"/>
  <c r="CE772"/>
  <c r="CD86"/>
  <c r="CD770"/>
  <c r="CD772"/>
  <c r="CC86"/>
  <c r="CC770"/>
  <c r="CC772"/>
  <c r="CB86"/>
  <c r="CB770"/>
  <c r="CB772"/>
  <c r="CA86"/>
  <c r="CA770"/>
  <c r="CA772"/>
  <c r="BZ86"/>
  <c r="BZ770"/>
  <c r="BZ772"/>
  <c r="BY86"/>
  <c r="BY770"/>
  <c r="BY772"/>
  <c r="BX86"/>
  <c r="BX770"/>
  <c r="BX772"/>
  <c r="BW86"/>
  <c r="BW770"/>
  <c r="BW772"/>
  <c r="BV86"/>
  <c r="BV770"/>
  <c r="BV772"/>
  <c r="BU86"/>
  <c r="BU770"/>
  <c r="BU772"/>
  <c r="BT86"/>
  <c r="BT770"/>
  <c r="BT772"/>
  <c r="BS86"/>
  <c r="BS770"/>
  <c r="BS772"/>
  <c r="BR86"/>
  <c r="BR770"/>
  <c r="BR772"/>
  <c r="BQ86"/>
  <c r="BQ770"/>
  <c r="BQ772"/>
  <c r="BP86"/>
  <c r="BP770"/>
  <c r="BP772"/>
  <c r="BO86"/>
  <c r="BO770"/>
  <c r="BO772"/>
  <c r="BN86"/>
  <c r="BN770"/>
  <c r="BN772"/>
  <c r="BM86"/>
  <c r="BM770"/>
  <c r="BM772"/>
  <c r="BL86"/>
  <c r="BL770"/>
  <c r="BL772"/>
  <c r="BK86"/>
  <c r="BK770"/>
  <c r="BK772"/>
  <c r="BJ86"/>
  <c r="BJ770"/>
  <c r="BJ772"/>
  <c r="BI86"/>
  <c r="BI770"/>
  <c r="BI772"/>
  <c r="BH86"/>
  <c r="BH770"/>
  <c r="BH772"/>
  <c r="BG86"/>
  <c r="BG770"/>
  <c r="BG772"/>
  <c r="BF86"/>
  <c r="BF770"/>
  <c r="BF772"/>
  <c r="BE86"/>
  <c r="BE770"/>
  <c r="BE772"/>
  <c r="BD86"/>
  <c r="BD770"/>
  <c r="BD772"/>
  <c r="BC86"/>
  <c r="BC770"/>
  <c r="BC772"/>
  <c r="BB86"/>
  <c r="BB770"/>
  <c r="BB772"/>
  <c r="BA86"/>
  <c r="BA770"/>
  <c r="BA772"/>
  <c r="AZ86"/>
  <c r="AZ770"/>
  <c r="AZ772"/>
  <c r="AY86"/>
  <c r="AY770"/>
  <c r="AY772"/>
  <c r="AX86"/>
  <c r="AX770"/>
  <c r="AX772"/>
  <c r="AW86"/>
  <c r="AW770"/>
  <c r="AW772"/>
  <c r="AV86"/>
  <c r="AV770"/>
  <c r="AV772"/>
  <c r="AU86"/>
  <c r="AU770"/>
  <c r="AU772"/>
  <c r="AT86"/>
  <c r="AT770"/>
  <c r="AT772"/>
  <c r="AS86"/>
  <c r="AS770"/>
  <c r="AS772"/>
  <c r="AR86"/>
  <c r="AR770"/>
  <c r="AR772"/>
  <c r="AQ86"/>
  <c r="AQ770"/>
  <c r="AQ772"/>
  <c r="AP86"/>
  <c r="AP770"/>
  <c r="AP772"/>
  <c r="AO86"/>
  <c r="AO770"/>
  <c r="AO772"/>
  <c r="AN86"/>
  <c r="AN770"/>
  <c r="AN772"/>
  <c r="AM86"/>
  <c r="AM770"/>
  <c r="AM772"/>
  <c r="AL86"/>
  <c r="AL770"/>
  <c r="AL772"/>
  <c r="AK86"/>
  <c r="AK770"/>
  <c r="AK772"/>
  <c r="AJ86"/>
  <c r="AJ770"/>
  <c r="AJ772"/>
  <c r="AI86"/>
  <c r="AI770"/>
  <c r="AI772"/>
  <c r="AH86"/>
  <c r="AH770"/>
  <c r="AH772"/>
  <c r="AG86"/>
  <c r="AG770"/>
  <c r="AG772"/>
  <c r="AF86"/>
  <c r="AF770"/>
  <c r="AF772"/>
  <c r="AE86"/>
  <c r="AE770"/>
  <c r="AE772"/>
  <c r="AD86"/>
  <c r="AD770"/>
  <c r="AD772"/>
  <c r="AC772"/>
  <c r="CL339"/>
  <c r="CL351"/>
  <c r="CL677"/>
  <c r="CL270"/>
  <c r="CL287"/>
  <c r="CL632"/>
  <c r="CL644"/>
  <c r="CL671"/>
  <c r="CL683"/>
  <c r="CK339"/>
  <c r="CK351"/>
  <c r="CK677"/>
  <c r="CK270"/>
  <c r="CK287"/>
  <c r="CK632"/>
  <c r="CK644"/>
  <c r="CK671"/>
  <c r="CK683"/>
  <c r="CJ339"/>
  <c r="CJ351"/>
  <c r="CJ677"/>
  <c r="CJ270"/>
  <c r="CJ287"/>
  <c r="CJ632"/>
  <c r="CJ644"/>
  <c r="CJ671"/>
  <c r="CJ683"/>
  <c r="CI339"/>
  <c r="CI351"/>
  <c r="CI677"/>
  <c r="CI270"/>
  <c r="CI287"/>
  <c r="CI632"/>
  <c r="CI644"/>
  <c r="CI671"/>
  <c r="CI683"/>
  <c r="CH339"/>
  <c r="CH351"/>
  <c r="CH677"/>
  <c r="CH270"/>
  <c r="CH287"/>
  <c r="CH632"/>
  <c r="CH644"/>
  <c r="CH671"/>
  <c r="CH683"/>
  <c r="CG339"/>
  <c r="CG351"/>
  <c r="CG677"/>
  <c r="CG270"/>
  <c r="CG287"/>
  <c r="CG632"/>
  <c r="CG644"/>
  <c r="CG671"/>
  <c r="CG683"/>
  <c r="CF339"/>
  <c r="CF351"/>
  <c r="CF677"/>
  <c r="CF270"/>
  <c r="CF287"/>
  <c r="CF632"/>
  <c r="CF644"/>
  <c r="CF671"/>
  <c r="CF683"/>
  <c r="CE339"/>
  <c r="CE351"/>
  <c r="CE677"/>
  <c r="CE270"/>
  <c r="CE287"/>
  <c r="CE632"/>
  <c r="CE644"/>
  <c r="CE671"/>
  <c r="CE683"/>
  <c r="CD339"/>
  <c r="CD351"/>
  <c r="CD677"/>
  <c r="CD270"/>
  <c r="CD287"/>
  <c r="CD632"/>
  <c r="CD644"/>
  <c r="CD671"/>
  <c r="CD683"/>
  <c r="CC339"/>
  <c r="CC351"/>
  <c r="CC677"/>
  <c r="CC270"/>
  <c r="CC287"/>
  <c r="CC632"/>
  <c r="CC644"/>
  <c r="CC671"/>
  <c r="CC683"/>
  <c r="CB339"/>
  <c r="CB351"/>
  <c r="CB677"/>
  <c r="CB270"/>
  <c r="CB287"/>
  <c r="CB632"/>
  <c r="CB644"/>
  <c r="CB671"/>
  <c r="CB683"/>
  <c r="CA339"/>
  <c r="CA351"/>
  <c r="CA677"/>
  <c r="CA270"/>
  <c r="CA287"/>
  <c r="CA632"/>
  <c r="CA644"/>
  <c r="CA671"/>
  <c r="CA683"/>
  <c r="BZ339"/>
  <c r="BZ351"/>
  <c r="BZ677"/>
  <c r="BZ270"/>
  <c r="BZ287"/>
  <c r="BZ632"/>
  <c r="BZ644"/>
  <c r="BZ671"/>
  <c r="BZ683"/>
  <c r="BY339"/>
  <c r="BY351"/>
  <c r="BY677"/>
  <c r="BY270"/>
  <c r="BY287"/>
  <c r="BY632"/>
  <c r="BY644"/>
  <c r="BY671"/>
  <c r="BY683"/>
  <c r="BX339"/>
  <c r="BX351"/>
  <c r="BX677"/>
  <c r="BX270"/>
  <c r="BX287"/>
  <c r="BX632"/>
  <c r="BX644"/>
  <c r="BX671"/>
  <c r="BX683"/>
  <c r="BW339"/>
  <c r="BW351"/>
  <c r="BW677"/>
  <c r="BW270"/>
  <c r="BW287"/>
  <c r="BW632"/>
  <c r="BW644"/>
  <c r="BW671"/>
  <c r="BW683"/>
  <c r="BV339"/>
  <c r="BV351"/>
  <c r="BV677"/>
  <c r="BV270"/>
  <c r="BV287"/>
  <c r="BV632"/>
  <c r="BV644"/>
  <c r="BV671"/>
  <c r="BV683"/>
  <c r="BU339"/>
  <c r="BU351"/>
  <c r="BU677"/>
  <c r="BU270"/>
  <c r="BU287"/>
  <c r="BU632"/>
  <c r="BU644"/>
  <c r="BU671"/>
  <c r="BU683"/>
  <c r="BT339"/>
  <c r="BT351"/>
  <c r="BT677"/>
  <c r="BT270"/>
  <c r="BT287"/>
  <c r="BT632"/>
  <c r="BT644"/>
  <c r="BT671"/>
  <c r="BT683"/>
  <c r="BS339"/>
  <c r="BS351"/>
  <c r="BS677"/>
  <c r="BS270"/>
  <c r="BS287"/>
  <c r="BS632"/>
  <c r="BS644"/>
  <c r="BS671"/>
  <c r="BS683"/>
  <c r="BR339"/>
  <c r="BR351"/>
  <c r="BR677"/>
  <c r="BR270"/>
  <c r="BR287"/>
  <c r="BR632"/>
  <c r="BR644"/>
  <c r="BR671"/>
  <c r="BR683"/>
  <c r="BQ339"/>
  <c r="BQ351"/>
  <c r="BQ677"/>
  <c r="BQ270"/>
  <c r="BQ287"/>
  <c r="BQ632"/>
  <c r="BQ644"/>
  <c r="BQ671"/>
  <c r="BQ683"/>
  <c r="BP339"/>
  <c r="BP351"/>
  <c r="BP677"/>
  <c r="BP270"/>
  <c r="BP287"/>
  <c r="BP632"/>
  <c r="BP644"/>
  <c r="BP671"/>
  <c r="BP683"/>
  <c r="BO339"/>
  <c r="BO351"/>
  <c r="BO677"/>
  <c r="BO270"/>
  <c r="BO287"/>
  <c r="BO632"/>
  <c r="BO644"/>
  <c r="BO671"/>
  <c r="BO683"/>
  <c r="BN339"/>
  <c r="BN351"/>
  <c r="BN677"/>
  <c r="BN270"/>
  <c r="BN287"/>
  <c r="BN632"/>
  <c r="BN644"/>
  <c r="BN671"/>
  <c r="BN683"/>
  <c r="BM339"/>
  <c r="BM351"/>
  <c r="BM677"/>
  <c r="BM270"/>
  <c r="BM287"/>
  <c r="BM632"/>
  <c r="BM644"/>
  <c r="BM671"/>
  <c r="BM683"/>
  <c r="BL339"/>
  <c r="BL351"/>
  <c r="BL677"/>
  <c r="BL270"/>
  <c r="BL287"/>
  <c r="BL632"/>
  <c r="BL644"/>
  <c r="BL671"/>
  <c r="BL683"/>
  <c r="BK339"/>
  <c r="BK351"/>
  <c r="BK677"/>
  <c r="BK270"/>
  <c r="BK287"/>
  <c r="BK632"/>
  <c r="BK644"/>
  <c r="BK671"/>
  <c r="BK683"/>
  <c r="BJ339"/>
  <c r="BJ351"/>
  <c r="BJ677"/>
  <c r="BJ270"/>
  <c r="BJ287"/>
  <c r="BJ632"/>
  <c r="BJ644"/>
  <c r="BJ671"/>
  <c r="BJ683"/>
  <c r="BI339"/>
  <c r="BI351"/>
  <c r="BI677"/>
  <c r="BI270"/>
  <c r="BI287"/>
  <c r="BI632"/>
  <c r="BI644"/>
  <c r="BI671"/>
  <c r="BI683"/>
  <c r="BH339"/>
  <c r="BH351"/>
  <c r="BH677"/>
  <c r="BH270"/>
  <c r="BH287"/>
  <c r="BH632"/>
  <c r="BH644"/>
  <c r="BH671"/>
  <c r="BH683"/>
  <c r="BG339"/>
  <c r="BG351"/>
  <c r="BG677"/>
  <c r="BG270"/>
  <c r="BG287"/>
  <c r="BG632"/>
  <c r="BG644"/>
  <c r="BG671"/>
  <c r="BG683"/>
  <c r="BF339"/>
  <c r="BF351"/>
  <c r="BF677"/>
  <c r="BF270"/>
  <c r="BF287"/>
  <c r="BF632"/>
  <c r="BF644"/>
  <c r="BF671"/>
  <c r="BF683"/>
  <c r="BE339"/>
  <c r="BE351"/>
  <c r="BE677"/>
  <c r="BE270"/>
  <c r="BE287"/>
  <c r="BE632"/>
  <c r="BE644"/>
  <c r="BE671"/>
  <c r="BE683"/>
  <c r="BD339"/>
  <c r="BD351"/>
  <c r="BD677"/>
  <c r="BD270"/>
  <c r="BD287"/>
  <c r="BD632"/>
  <c r="BD644"/>
  <c r="BD671"/>
  <c r="BD683"/>
  <c r="CL350"/>
  <c r="CL596"/>
  <c r="CL676"/>
  <c r="CL643"/>
  <c r="CL670"/>
  <c r="CL682"/>
  <c r="CK350"/>
  <c r="CK596"/>
  <c r="CK676"/>
  <c r="CK643"/>
  <c r="CK670"/>
  <c r="CK682"/>
  <c r="CJ350"/>
  <c r="CJ596"/>
  <c r="CJ676"/>
  <c r="CJ643"/>
  <c r="CJ670"/>
  <c r="CJ682"/>
  <c r="CI350"/>
  <c r="CI596"/>
  <c r="CI676"/>
  <c r="CI643"/>
  <c r="CI670"/>
  <c r="CI682"/>
  <c r="CH350"/>
  <c r="CH596"/>
  <c r="CH676"/>
  <c r="CH643"/>
  <c r="CH670"/>
  <c r="CH682"/>
  <c r="CG350"/>
  <c r="CG596"/>
  <c r="CG676"/>
  <c r="CG643"/>
  <c r="CG670"/>
  <c r="CG682"/>
  <c r="CF350"/>
  <c r="CF596"/>
  <c r="CF676"/>
  <c r="CF643"/>
  <c r="CF670"/>
  <c r="CF682"/>
  <c r="CE350"/>
  <c r="CE596"/>
  <c r="CE676"/>
  <c r="CE643"/>
  <c r="CE670"/>
  <c r="CE682"/>
  <c r="CD350"/>
  <c r="CD596"/>
  <c r="CD676"/>
  <c r="CD643"/>
  <c r="CD670"/>
  <c r="CD682"/>
  <c r="CC350"/>
  <c r="CC596"/>
  <c r="CC676"/>
  <c r="CC643"/>
  <c r="CC670"/>
  <c r="CC682"/>
  <c r="CB350"/>
  <c r="CB596"/>
  <c r="CB676"/>
  <c r="CB643"/>
  <c r="CB670"/>
  <c r="CB682"/>
  <c r="CA350"/>
  <c r="CA596"/>
  <c r="CA676"/>
  <c r="CA643"/>
  <c r="CA670"/>
  <c r="CA682"/>
  <c r="BZ350"/>
  <c r="BZ596"/>
  <c r="BZ676"/>
  <c r="BZ643"/>
  <c r="BZ670"/>
  <c r="BZ682"/>
  <c r="BY350"/>
  <c r="BY596"/>
  <c r="BY676"/>
  <c r="BY643"/>
  <c r="BY670"/>
  <c r="BY682"/>
  <c r="BX350"/>
  <c r="BX596"/>
  <c r="BX676"/>
  <c r="BX643"/>
  <c r="BX670"/>
  <c r="BX682"/>
  <c r="BW350"/>
  <c r="BW596"/>
  <c r="BW676"/>
  <c r="BW643"/>
  <c r="BW670"/>
  <c r="BW682"/>
  <c r="BV350"/>
  <c r="BV596"/>
  <c r="BV676"/>
  <c r="BV643"/>
  <c r="BV670"/>
  <c r="BV682"/>
  <c r="BU350"/>
  <c r="BU596"/>
  <c r="BU676"/>
  <c r="BU643"/>
  <c r="BU670"/>
  <c r="BU682"/>
  <c r="BT350"/>
  <c r="BT596"/>
  <c r="BT676"/>
  <c r="BT643"/>
  <c r="BT670"/>
  <c r="BT682"/>
  <c r="BS350"/>
  <c r="BS596"/>
  <c r="BS676"/>
  <c r="BS643"/>
  <c r="BS670"/>
  <c r="BS682"/>
  <c r="BR350"/>
  <c r="BR596"/>
  <c r="BR676"/>
  <c r="BR643"/>
  <c r="BR670"/>
  <c r="BR682"/>
  <c r="BQ350"/>
  <c r="BQ596"/>
  <c r="BQ676"/>
  <c r="BQ643"/>
  <c r="BQ670"/>
  <c r="BQ682"/>
  <c r="BP350"/>
  <c r="BP596"/>
  <c r="BP676"/>
  <c r="BP643"/>
  <c r="BP670"/>
  <c r="BP682"/>
  <c r="BO350"/>
  <c r="BO596"/>
  <c r="BO676"/>
  <c r="BO643"/>
  <c r="BO670"/>
  <c r="BO682"/>
  <c r="BN350"/>
  <c r="BN596"/>
  <c r="BN676"/>
  <c r="BN643"/>
  <c r="BN670"/>
  <c r="BN682"/>
  <c r="BM350"/>
  <c r="BM596"/>
  <c r="BM676"/>
  <c r="BM643"/>
  <c r="BM670"/>
  <c r="BM682"/>
  <c r="BL350"/>
  <c r="BL596"/>
  <c r="BL676"/>
  <c r="BL643"/>
  <c r="BL670"/>
  <c r="BL682"/>
  <c r="BK350"/>
  <c r="BK596"/>
  <c r="BK676"/>
  <c r="BK643"/>
  <c r="BK670"/>
  <c r="BK682"/>
  <c r="BJ350"/>
  <c r="BJ596"/>
  <c r="BJ676"/>
  <c r="BJ643"/>
  <c r="BJ670"/>
  <c r="BJ682"/>
  <c r="BI350"/>
  <c r="BI596"/>
  <c r="BI676"/>
  <c r="BI643"/>
  <c r="BI670"/>
  <c r="BI682"/>
  <c r="BH350"/>
  <c r="BH596"/>
  <c r="BH676"/>
  <c r="BH643"/>
  <c r="BH670"/>
  <c r="BH682"/>
  <c r="BG350"/>
  <c r="BG596"/>
  <c r="BG676"/>
  <c r="BG643"/>
  <c r="BG670"/>
  <c r="BG682"/>
  <c r="BF350"/>
  <c r="BF596"/>
  <c r="BF676"/>
  <c r="BF643"/>
  <c r="BF670"/>
  <c r="BF682"/>
  <c r="BE350"/>
  <c r="BE596"/>
  <c r="BE676"/>
  <c r="BE643"/>
  <c r="BE670"/>
  <c r="BE682"/>
  <c r="BD350"/>
  <c r="BD596"/>
  <c r="BD676"/>
  <c r="BD643"/>
  <c r="BD670"/>
  <c r="BD682"/>
  <c r="CL349"/>
  <c r="CL595"/>
  <c r="CL675"/>
  <c r="CL284"/>
  <c r="CL642"/>
  <c r="CL669"/>
  <c r="CL681"/>
  <c r="CK349"/>
  <c r="CK595"/>
  <c r="CK675"/>
  <c r="CK284"/>
  <c r="CK642"/>
  <c r="CK669"/>
  <c r="CK681"/>
  <c r="CJ349"/>
  <c r="CJ595"/>
  <c r="CJ675"/>
  <c r="CJ284"/>
  <c r="CJ642"/>
  <c r="CJ669"/>
  <c r="CJ681"/>
  <c r="CI349"/>
  <c r="CI595"/>
  <c r="CI675"/>
  <c r="CI284"/>
  <c r="CI642"/>
  <c r="CI669"/>
  <c r="CI681"/>
  <c r="CH349"/>
  <c r="CH595"/>
  <c r="CH675"/>
  <c r="CH284"/>
  <c r="CH642"/>
  <c r="CH669"/>
  <c r="CH681"/>
  <c r="CG349"/>
  <c r="CG595"/>
  <c r="CG675"/>
  <c r="CG284"/>
  <c r="CG642"/>
  <c r="CG669"/>
  <c r="CG681"/>
  <c r="CF349"/>
  <c r="CF595"/>
  <c r="CF675"/>
  <c r="CF284"/>
  <c r="CF642"/>
  <c r="CF669"/>
  <c r="CF681"/>
  <c r="CE349"/>
  <c r="CE595"/>
  <c r="CE675"/>
  <c r="CE284"/>
  <c r="CE642"/>
  <c r="CE669"/>
  <c r="CE681"/>
  <c r="CD349"/>
  <c r="CD595"/>
  <c r="CD675"/>
  <c r="CD284"/>
  <c r="CD642"/>
  <c r="CD669"/>
  <c r="CD681"/>
  <c r="CC349"/>
  <c r="CC595"/>
  <c r="CC675"/>
  <c r="CC284"/>
  <c r="CC642"/>
  <c r="CC669"/>
  <c r="CC681"/>
  <c r="CB349"/>
  <c r="CB595"/>
  <c r="CB675"/>
  <c r="CB284"/>
  <c r="CB642"/>
  <c r="CB669"/>
  <c r="CB681"/>
  <c r="CA349"/>
  <c r="CA595"/>
  <c r="CA675"/>
  <c r="CA284"/>
  <c r="CA642"/>
  <c r="CA669"/>
  <c r="CA681"/>
  <c r="BZ349"/>
  <c r="BZ595"/>
  <c r="BZ675"/>
  <c r="BZ284"/>
  <c r="BZ642"/>
  <c r="BZ669"/>
  <c r="BZ681"/>
  <c r="BY349"/>
  <c r="BY595"/>
  <c r="BY675"/>
  <c r="BY284"/>
  <c r="BY642"/>
  <c r="BY669"/>
  <c r="BY681"/>
  <c r="BX349"/>
  <c r="BX595"/>
  <c r="BX675"/>
  <c r="BX284"/>
  <c r="BX642"/>
  <c r="BX669"/>
  <c r="BX681"/>
  <c r="BW349"/>
  <c r="BW595"/>
  <c r="BW675"/>
  <c r="BW284"/>
  <c r="BW642"/>
  <c r="BW669"/>
  <c r="BW681"/>
  <c r="BV349"/>
  <c r="BV595"/>
  <c r="BV675"/>
  <c r="BV284"/>
  <c r="BV642"/>
  <c r="BV669"/>
  <c r="BV681"/>
  <c r="BU349"/>
  <c r="BU595"/>
  <c r="BU675"/>
  <c r="BU284"/>
  <c r="BU642"/>
  <c r="BU669"/>
  <c r="BU681"/>
  <c r="BT349"/>
  <c r="BT595"/>
  <c r="BT675"/>
  <c r="BT284"/>
  <c r="BT642"/>
  <c r="BT669"/>
  <c r="BT681"/>
  <c r="BS349"/>
  <c r="BS595"/>
  <c r="BS675"/>
  <c r="BS284"/>
  <c r="BS642"/>
  <c r="BS669"/>
  <c r="BS681"/>
  <c r="BR349"/>
  <c r="BR595"/>
  <c r="BR675"/>
  <c r="BR284"/>
  <c r="BR642"/>
  <c r="BR669"/>
  <c r="BR681"/>
  <c r="BQ349"/>
  <c r="BQ595"/>
  <c r="BQ675"/>
  <c r="BQ284"/>
  <c r="BQ642"/>
  <c r="BQ669"/>
  <c r="BQ681"/>
  <c r="BP349"/>
  <c r="BP595"/>
  <c r="BP675"/>
  <c r="BP284"/>
  <c r="BP642"/>
  <c r="BP669"/>
  <c r="BP681"/>
  <c r="BO349"/>
  <c r="BO595"/>
  <c r="BO675"/>
  <c r="BO284"/>
  <c r="BO642"/>
  <c r="BO669"/>
  <c r="BO681"/>
  <c r="BN349"/>
  <c r="BN595"/>
  <c r="BN675"/>
  <c r="BN284"/>
  <c r="BN642"/>
  <c r="BN669"/>
  <c r="BN681"/>
  <c r="BM349"/>
  <c r="BM595"/>
  <c r="BM675"/>
  <c r="BM284"/>
  <c r="BM642"/>
  <c r="BM669"/>
  <c r="BM681"/>
  <c r="BL349"/>
  <c r="BL595"/>
  <c r="BL675"/>
  <c r="BL284"/>
  <c r="BL642"/>
  <c r="BL669"/>
  <c r="BL681"/>
  <c r="BK349"/>
  <c r="BK595"/>
  <c r="BK675"/>
  <c r="BK284"/>
  <c r="BK642"/>
  <c r="BK669"/>
  <c r="BK681"/>
  <c r="BJ349"/>
  <c r="BJ595"/>
  <c r="BJ675"/>
  <c r="BJ284"/>
  <c r="BJ642"/>
  <c r="BJ669"/>
  <c r="BJ681"/>
  <c r="BI349"/>
  <c r="BI595"/>
  <c r="BI675"/>
  <c r="BI284"/>
  <c r="BI642"/>
  <c r="BI669"/>
  <c r="BI681"/>
  <c r="BH349"/>
  <c r="BH595"/>
  <c r="BH675"/>
  <c r="BH284"/>
  <c r="BH642"/>
  <c r="BH669"/>
  <c r="BH681"/>
  <c r="BG349"/>
  <c r="BG595"/>
  <c r="BG675"/>
  <c r="BG284"/>
  <c r="BG642"/>
  <c r="BG669"/>
  <c r="BG681"/>
  <c r="BF349"/>
  <c r="BF595"/>
  <c r="BF675"/>
  <c r="BF284"/>
  <c r="BF642"/>
  <c r="BF669"/>
  <c r="BF681"/>
  <c r="BE349"/>
  <c r="BE595"/>
  <c r="BE675"/>
  <c r="BE284"/>
  <c r="BE642"/>
  <c r="BE669"/>
  <c r="BE681"/>
  <c r="BD349"/>
  <c r="BD595"/>
  <c r="BD675"/>
  <c r="BD284"/>
  <c r="BD642"/>
  <c r="BD669"/>
  <c r="BD681"/>
  <c r="CL348"/>
  <c r="CL594"/>
  <c r="CL674"/>
  <c r="CL283"/>
  <c r="CL641"/>
  <c r="CL668"/>
  <c r="CL680"/>
  <c r="CK348"/>
  <c r="CK594"/>
  <c r="CK674"/>
  <c r="CK283"/>
  <c r="CK641"/>
  <c r="CK668"/>
  <c r="CK680"/>
  <c r="CJ348"/>
  <c r="CJ594"/>
  <c r="CJ674"/>
  <c r="CJ283"/>
  <c r="CJ641"/>
  <c r="CJ668"/>
  <c r="CJ680"/>
  <c r="CI348"/>
  <c r="CI594"/>
  <c r="CI674"/>
  <c r="CI283"/>
  <c r="CI641"/>
  <c r="CI668"/>
  <c r="CI680"/>
  <c r="CH348"/>
  <c r="CH594"/>
  <c r="CH674"/>
  <c r="CH283"/>
  <c r="CH641"/>
  <c r="CH668"/>
  <c r="CH680"/>
  <c r="CG348"/>
  <c r="CG594"/>
  <c r="CG674"/>
  <c r="CG283"/>
  <c r="CG641"/>
  <c r="CG668"/>
  <c r="CG680"/>
  <c r="CF348"/>
  <c r="CF594"/>
  <c r="CF674"/>
  <c r="CF283"/>
  <c r="CF641"/>
  <c r="CF668"/>
  <c r="CF680"/>
  <c r="CE348"/>
  <c r="CE594"/>
  <c r="CE674"/>
  <c r="CE283"/>
  <c r="CE641"/>
  <c r="CE668"/>
  <c r="CE680"/>
  <c r="CD348"/>
  <c r="CD594"/>
  <c r="CD674"/>
  <c r="CD283"/>
  <c r="CD641"/>
  <c r="CD668"/>
  <c r="CD680"/>
  <c r="CC348"/>
  <c r="CC594"/>
  <c r="CC674"/>
  <c r="CC283"/>
  <c r="CC641"/>
  <c r="CC668"/>
  <c r="CC680"/>
  <c r="CB348"/>
  <c r="CB594"/>
  <c r="CB674"/>
  <c r="CB283"/>
  <c r="CB641"/>
  <c r="CB668"/>
  <c r="CB680"/>
  <c r="CA348"/>
  <c r="CA594"/>
  <c r="CA674"/>
  <c r="CA283"/>
  <c r="CA641"/>
  <c r="CA668"/>
  <c r="CA680"/>
  <c r="BZ348"/>
  <c r="BZ594"/>
  <c r="BZ674"/>
  <c r="BZ283"/>
  <c r="BZ641"/>
  <c r="BZ668"/>
  <c r="BZ680"/>
  <c r="BY348"/>
  <c r="BY594"/>
  <c r="BY674"/>
  <c r="BY283"/>
  <c r="BY641"/>
  <c r="BY668"/>
  <c r="BY680"/>
  <c r="BX348"/>
  <c r="BX594"/>
  <c r="BX674"/>
  <c r="BX283"/>
  <c r="BX641"/>
  <c r="BX668"/>
  <c r="BX680"/>
  <c r="BW348"/>
  <c r="BW594"/>
  <c r="BW674"/>
  <c r="BW283"/>
  <c r="BW641"/>
  <c r="BW668"/>
  <c r="BW680"/>
  <c r="BV348"/>
  <c r="BV594"/>
  <c r="BV674"/>
  <c r="BV283"/>
  <c r="BV641"/>
  <c r="BV668"/>
  <c r="BV680"/>
  <c r="BU348"/>
  <c r="BU594"/>
  <c r="BU674"/>
  <c r="BU283"/>
  <c r="BU641"/>
  <c r="BU668"/>
  <c r="BU680"/>
  <c r="BT348"/>
  <c r="BT594"/>
  <c r="BT674"/>
  <c r="BT283"/>
  <c r="BT641"/>
  <c r="BT668"/>
  <c r="BT680"/>
  <c r="BS348"/>
  <c r="BS594"/>
  <c r="BS674"/>
  <c r="BS283"/>
  <c r="BS641"/>
  <c r="BS668"/>
  <c r="BS680"/>
  <c r="BR348"/>
  <c r="BR594"/>
  <c r="BR674"/>
  <c r="BR283"/>
  <c r="BR641"/>
  <c r="BR668"/>
  <c r="BR680"/>
  <c r="BQ348"/>
  <c r="BQ594"/>
  <c r="BQ674"/>
  <c r="BQ283"/>
  <c r="BQ641"/>
  <c r="BQ668"/>
  <c r="BQ680"/>
  <c r="BP348"/>
  <c r="BP594"/>
  <c r="BP674"/>
  <c r="BP283"/>
  <c r="BP641"/>
  <c r="BP668"/>
  <c r="BP680"/>
  <c r="BO348"/>
  <c r="BO594"/>
  <c r="BO674"/>
  <c r="BO283"/>
  <c r="BO641"/>
  <c r="BO668"/>
  <c r="BO680"/>
  <c r="BN348"/>
  <c r="BN594"/>
  <c r="BN674"/>
  <c r="BN283"/>
  <c r="BN641"/>
  <c r="BN668"/>
  <c r="BN680"/>
  <c r="BM348"/>
  <c r="BM594"/>
  <c r="BM674"/>
  <c r="BM283"/>
  <c r="BM641"/>
  <c r="BM668"/>
  <c r="BM680"/>
  <c r="BL348"/>
  <c r="BL594"/>
  <c r="BL674"/>
  <c r="BL283"/>
  <c r="BL641"/>
  <c r="BL668"/>
  <c r="BL680"/>
  <c r="BK348"/>
  <c r="BK594"/>
  <c r="BK674"/>
  <c r="BK283"/>
  <c r="BK641"/>
  <c r="BK668"/>
  <c r="BK680"/>
  <c r="BJ348"/>
  <c r="BJ594"/>
  <c r="BJ674"/>
  <c r="BJ283"/>
  <c r="BJ641"/>
  <c r="BJ668"/>
  <c r="BJ680"/>
  <c r="BI348"/>
  <c r="BI594"/>
  <c r="BI674"/>
  <c r="BI283"/>
  <c r="BI641"/>
  <c r="BI668"/>
  <c r="BI680"/>
  <c r="BH348"/>
  <c r="BH594"/>
  <c r="BH674"/>
  <c r="BH283"/>
  <c r="BH641"/>
  <c r="BH668"/>
  <c r="BH680"/>
  <c r="BG348"/>
  <c r="BG594"/>
  <c r="BG674"/>
  <c r="BG283"/>
  <c r="BG641"/>
  <c r="BG668"/>
  <c r="BG680"/>
  <c r="BF348"/>
  <c r="BF594"/>
  <c r="BF674"/>
  <c r="BF283"/>
  <c r="BF641"/>
  <c r="BF668"/>
  <c r="BF680"/>
  <c r="BE348"/>
  <c r="BE594"/>
  <c r="BE674"/>
  <c r="BE283"/>
  <c r="BE641"/>
  <c r="BE668"/>
  <c r="BE680"/>
  <c r="BD348"/>
  <c r="BD594"/>
  <c r="BD674"/>
  <c r="BD283"/>
  <c r="BD641"/>
  <c r="BD668"/>
  <c r="BD680"/>
  <c r="CL447"/>
  <c r="CL449"/>
  <c r="CK447"/>
  <c r="CK449"/>
  <c r="CJ447"/>
  <c r="CJ449"/>
  <c r="CI447"/>
  <c r="CI449"/>
  <c r="CH447"/>
  <c r="CH449"/>
  <c r="CG447"/>
  <c r="CG449"/>
  <c r="CF447"/>
  <c r="CF449"/>
  <c r="CE447"/>
  <c r="CE449"/>
  <c r="CD447"/>
  <c r="CD449"/>
  <c r="CC447"/>
  <c r="CC449"/>
  <c r="CB447"/>
  <c r="CB449"/>
  <c r="CA449"/>
  <c r="CL448"/>
  <c r="CK448"/>
  <c r="CJ448"/>
  <c r="CI448"/>
  <c r="CH448"/>
  <c r="CG448"/>
  <c r="CF448"/>
  <c r="CE448"/>
  <c r="CD448"/>
  <c r="CC448"/>
  <c r="CB448"/>
  <c r="CA448"/>
  <c r="BZ447"/>
  <c r="BZ449"/>
  <c r="BZ448"/>
  <c r="CC443"/>
  <c r="CK80"/>
  <c r="CN476"/>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N301"/>
  <c r="CN284"/>
  <c r="CN285"/>
  <c r="CN367"/>
  <c r="CG842"/>
  <c r="CG851"/>
  <c r="CH842"/>
  <c r="CH851"/>
  <c r="CI842"/>
  <c r="CI851"/>
  <c r="CJ842"/>
  <c r="CJ851"/>
  <c r="CK842"/>
  <c r="CK851"/>
  <c r="CN851"/>
  <c r="CG852"/>
  <c r="CH852"/>
  <c r="CI852"/>
  <c r="CJ852"/>
  <c r="CK852"/>
  <c r="CL852"/>
  <c r="CN852"/>
  <c r="CL278"/>
  <c r="CL279"/>
  <c r="CN279"/>
  <c r="BS278"/>
  <c r="BT278"/>
  <c r="BU278"/>
  <c r="BV278"/>
  <c r="BW278"/>
  <c r="BX278"/>
  <c r="BY278"/>
  <c r="BZ278"/>
  <c r="CA278"/>
  <c r="CB278"/>
  <c r="CC278"/>
  <c r="CD278"/>
  <c r="CE278"/>
  <c r="CF278"/>
  <c r="CG278"/>
  <c r="CH278"/>
  <c r="CI278"/>
  <c r="CJ278"/>
  <c r="CK278"/>
  <c r="CN278"/>
  <c r="CP66"/>
  <c r="CO66"/>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N69"/>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N68"/>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N65"/>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N64"/>
  <c r="CN66"/>
  <c r="CN298"/>
  <c r="CN295"/>
  <c r="BE187"/>
  <c r="CO187"/>
  <c r="CL177"/>
  <c r="BE177"/>
  <c r="CO177"/>
  <c r="CO160"/>
  <c r="W847"/>
  <c r="CL847"/>
  <c r="W812"/>
  <c r="W804"/>
  <c r="W803"/>
  <c r="W802"/>
  <c r="W795"/>
  <c r="W793"/>
  <c r="W792"/>
  <c r="W791"/>
  <c r="W785"/>
  <c r="W784"/>
  <c r="W783"/>
  <c r="X734"/>
  <c r="X731"/>
  <c r="W734"/>
  <c r="BD278"/>
  <c r="BD724"/>
  <c r="BE278"/>
  <c r="BE724"/>
  <c r="BF278"/>
  <c r="BF724"/>
  <c r="BG278"/>
  <c r="BG724"/>
  <c r="BH278"/>
  <c r="BH724"/>
  <c r="BI278"/>
  <c r="BI724"/>
  <c r="BJ278"/>
  <c r="BJ724"/>
  <c r="BK278"/>
  <c r="BK724"/>
  <c r="BL278"/>
  <c r="BL724"/>
  <c r="BM278"/>
  <c r="BM724"/>
  <c r="BN278"/>
  <c r="BN724"/>
  <c r="BO278"/>
  <c r="BO724"/>
  <c r="BP278"/>
  <c r="BP724"/>
  <c r="BQ278"/>
  <c r="BQ724"/>
  <c r="BR278"/>
  <c r="BR724"/>
  <c r="BS724"/>
  <c r="BT724"/>
  <c r="BU724"/>
  <c r="BV724"/>
  <c r="BW724"/>
  <c r="BX724"/>
  <c r="BY724"/>
  <c r="BZ724"/>
  <c r="CA724"/>
  <c r="CB724"/>
  <c r="CC724"/>
  <c r="CD724"/>
  <c r="CE724"/>
  <c r="CF724"/>
  <c r="CG724"/>
  <c r="CH724"/>
  <c r="CI724"/>
  <c r="CJ724"/>
  <c r="CK724"/>
  <c r="CL724"/>
  <c r="CL731"/>
  <c r="W472"/>
  <c r="W463"/>
  <c r="W453"/>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L462"/>
  <c r="CL463"/>
  <c r="BS845"/>
  <c r="BT845"/>
  <c r="BU845"/>
  <c r="BV845"/>
  <c r="BW845"/>
  <c r="BX845"/>
  <c r="BY845"/>
  <c r="BZ845"/>
  <c r="CA845"/>
  <c r="CB845"/>
  <c r="CC845"/>
  <c r="CD845"/>
  <c r="CE845"/>
  <c r="CF845"/>
  <c r="CG845"/>
  <c r="CH845"/>
  <c r="CI845"/>
  <c r="CJ845"/>
  <c r="CK845"/>
  <c r="CL845"/>
  <c r="CN845"/>
  <c r="CG416"/>
  <c r="CH416"/>
  <c r="CI416"/>
  <c r="CJ416"/>
  <c r="CK416"/>
  <c r="CL416"/>
  <c r="CN857"/>
  <c r="CL912"/>
  <c r="CL908"/>
  <c r="CL905"/>
  <c r="CL880"/>
  <c r="CL881"/>
  <c r="CL882"/>
  <c r="CL841"/>
  <c r="CL846"/>
  <c r="CL883"/>
  <c r="BS880"/>
  <c r="BS881"/>
  <c r="BS882"/>
  <c r="BS841"/>
  <c r="BS846"/>
  <c r="BS883"/>
  <c r="BS884"/>
  <c r="BT880"/>
  <c r="BT881"/>
  <c r="BT882"/>
  <c r="BT841"/>
  <c r="BT846"/>
  <c r="BT883"/>
  <c r="BT884"/>
  <c r="BU880"/>
  <c r="BU881"/>
  <c r="BU882"/>
  <c r="BU841"/>
  <c r="BU846"/>
  <c r="BU883"/>
  <c r="BU884"/>
  <c r="BV880"/>
  <c r="BV881"/>
  <c r="BV882"/>
  <c r="BV841"/>
  <c r="BV846"/>
  <c r="BV883"/>
  <c r="BV884"/>
  <c r="BW880"/>
  <c r="BW881"/>
  <c r="BW882"/>
  <c r="BW841"/>
  <c r="BW846"/>
  <c r="BW883"/>
  <c r="BW884"/>
  <c r="BX880"/>
  <c r="BX881"/>
  <c r="BX882"/>
  <c r="BX841"/>
  <c r="BX846"/>
  <c r="BX883"/>
  <c r="BX884"/>
  <c r="BY880"/>
  <c r="BY881"/>
  <c r="BY882"/>
  <c r="BY841"/>
  <c r="BY846"/>
  <c r="BY883"/>
  <c r="BY884"/>
  <c r="BZ880"/>
  <c r="BZ881"/>
  <c r="BZ882"/>
  <c r="BZ841"/>
  <c r="BZ846"/>
  <c r="BZ883"/>
  <c r="BZ884"/>
  <c r="CA880"/>
  <c r="CA881"/>
  <c r="CA882"/>
  <c r="CA841"/>
  <c r="CA846"/>
  <c r="CA883"/>
  <c r="CA884"/>
  <c r="CB880"/>
  <c r="CB881"/>
  <c r="CB882"/>
  <c r="CB841"/>
  <c r="CB846"/>
  <c r="CB883"/>
  <c r="CB884"/>
  <c r="CC880"/>
  <c r="CC881"/>
  <c r="CC882"/>
  <c r="CC841"/>
  <c r="CC846"/>
  <c r="CC883"/>
  <c r="CC884"/>
  <c r="CD880"/>
  <c r="CD881"/>
  <c r="CD882"/>
  <c r="CD841"/>
  <c r="CD846"/>
  <c r="CD883"/>
  <c r="CD884"/>
  <c r="CE880"/>
  <c r="CE881"/>
  <c r="CE882"/>
  <c r="CE841"/>
  <c r="CE846"/>
  <c r="CE883"/>
  <c r="CE884"/>
  <c r="CF880"/>
  <c r="CF881"/>
  <c r="CF882"/>
  <c r="CF841"/>
  <c r="CF846"/>
  <c r="CF883"/>
  <c r="CF884"/>
  <c r="CG880"/>
  <c r="CG881"/>
  <c r="CG882"/>
  <c r="CG841"/>
  <c r="CG846"/>
  <c r="CG883"/>
  <c r="CG884"/>
  <c r="CH880"/>
  <c r="CH881"/>
  <c r="CH882"/>
  <c r="CH841"/>
  <c r="CH846"/>
  <c r="CH883"/>
  <c r="CH884"/>
  <c r="CI880"/>
  <c r="CI881"/>
  <c r="CI882"/>
  <c r="CI841"/>
  <c r="CI846"/>
  <c r="CI883"/>
  <c r="CI884"/>
  <c r="CJ880"/>
  <c r="CJ881"/>
  <c r="CJ882"/>
  <c r="CJ841"/>
  <c r="CJ846"/>
  <c r="CJ883"/>
  <c r="CJ884"/>
  <c r="CK880"/>
  <c r="CK881"/>
  <c r="CK882"/>
  <c r="CK841"/>
  <c r="CK846"/>
  <c r="CK883"/>
  <c r="CK884"/>
  <c r="CL884"/>
  <c r="CL879"/>
  <c r="CL876"/>
  <c r="CL878"/>
  <c r="CL877"/>
  <c r="CL868"/>
  <c r="CL863"/>
  <c r="CL862"/>
  <c r="CF416"/>
  <c r="CL858"/>
  <c r="CL855"/>
  <c r="CL854"/>
  <c r="CL853"/>
  <c r="CL850"/>
  <c r="CL849"/>
  <c r="CL848"/>
  <c r="CL844"/>
  <c r="CL843"/>
  <c r="CM839"/>
  <c r="CL746"/>
  <c r="CL745"/>
  <c r="CL744"/>
  <c r="CL157"/>
  <c r="CL743"/>
  <c r="CL742"/>
  <c r="CL741"/>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L733"/>
  <c r="AK278"/>
  <c r="AK727"/>
  <c r="AL278"/>
  <c r="AL727"/>
  <c r="AM278"/>
  <c r="AM727"/>
  <c r="AN278"/>
  <c r="AN727"/>
  <c r="AO278"/>
  <c r="AO727"/>
  <c r="AP278"/>
  <c r="AP727"/>
  <c r="AQ278"/>
  <c r="AQ727"/>
  <c r="AR278"/>
  <c r="AR727"/>
  <c r="AS278"/>
  <c r="AS727"/>
  <c r="AT278"/>
  <c r="AT727"/>
  <c r="AU278"/>
  <c r="AU727"/>
  <c r="AV278"/>
  <c r="AV727"/>
  <c r="AW278"/>
  <c r="AW727"/>
  <c r="AX278"/>
  <c r="AX727"/>
  <c r="AY278"/>
  <c r="AY727"/>
  <c r="AZ278"/>
  <c r="AZ727"/>
  <c r="BA278"/>
  <c r="BA727"/>
  <c r="BB278"/>
  <c r="BB727"/>
  <c r="BC278"/>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L734"/>
  <c r="CL735"/>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L730"/>
  <c r="CL732"/>
  <c r="CL728"/>
  <c r="CL725"/>
  <c r="CL662"/>
  <c r="CL661"/>
  <c r="CL660"/>
  <c r="CL659"/>
  <c r="CL653"/>
  <c r="CL652"/>
  <c r="CL651"/>
  <c r="CL649"/>
  <c r="CL648"/>
  <c r="CL647"/>
  <c r="CL646"/>
  <c r="CL638"/>
  <c r="CL637"/>
  <c r="CL636"/>
  <c r="CL635"/>
  <c r="CL631"/>
  <c r="CL630"/>
  <c r="CL628"/>
  <c r="CL602"/>
  <c r="CL355"/>
  <c r="CL603"/>
  <c r="CL601"/>
  <c r="CL600"/>
  <c r="CL591"/>
  <c r="CL590"/>
  <c r="CL589"/>
  <c r="CL588"/>
  <c r="CL584"/>
  <c r="CL568"/>
  <c r="CL567"/>
  <c r="CL566"/>
  <c r="CL547"/>
  <c r="CL564"/>
  <c r="CL563"/>
  <c r="CL562"/>
  <c r="CL561"/>
  <c r="CL559"/>
  <c r="CL558"/>
  <c r="CL557"/>
  <c r="CL556"/>
  <c r="CL553"/>
  <c r="CL552"/>
  <c r="CL551"/>
  <c r="CL550"/>
  <c r="CL545"/>
  <c r="CL482"/>
  <c r="CL481"/>
  <c r="CL478"/>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L471"/>
  <c r="CL474"/>
  <c r="CL473"/>
  <c r="CL472"/>
  <c r="CL465"/>
  <c r="CL464"/>
  <c r="CL455"/>
  <c r="CL454"/>
  <c r="CL453"/>
  <c r="CL444"/>
  <c r="CL443"/>
  <c r="CL422"/>
  <c r="CL421"/>
  <c r="CL420"/>
  <c r="CL417"/>
  <c r="CL415"/>
  <c r="CL414"/>
  <c r="CL409"/>
  <c r="CL410"/>
  <c r="CK399"/>
  <c r="CK400"/>
  <c r="CL398"/>
  <c r="CL387"/>
  <c r="CL386"/>
  <c r="CL385"/>
  <c r="CL372"/>
  <c r="CL358"/>
  <c r="CL357"/>
  <c r="CL354"/>
  <c r="CL353"/>
  <c r="CL345"/>
  <c r="CL344"/>
  <c r="CL343"/>
  <c r="CL342"/>
  <c r="CL338"/>
  <c r="CL337"/>
  <c r="CL313"/>
  <c r="CL314"/>
  <c r="BD313"/>
  <c r="BD314"/>
  <c r="BD315"/>
  <c r="BE313"/>
  <c r="BE314"/>
  <c r="BE315"/>
  <c r="BF313"/>
  <c r="BF314"/>
  <c r="BF315"/>
  <c r="BG313"/>
  <c r="BG314"/>
  <c r="BG315"/>
  <c r="BH313"/>
  <c r="BH314"/>
  <c r="BH315"/>
  <c r="BI313"/>
  <c r="BI314"/>
  <c r="BI315"/>
  <c r="BJ313"/>
  <c r="BJ314"/>
  <c r="BJ315"/>
  <c r="BK313"/>
  <c r="BK314"/>
  <c r="BK315"/>
  <c r="BL313"/>
  <c r="BL314"/>
  <c r="BL315"/>
  <c r="BM313"/>
  <c r="BM314"/>
  <c r="BM315"/>
  <c r="BN313"/>
  <c r="BN314"/>
  <c r="BN315"/>
  <c r="BO313"/>
  <c r="BO314"/>
  <c r="BO315"/>
  <c r="BP313"/>
  <c r="BP314"/>
  <c r="BP315"/>
  <c r="BQ313"/>
  <c r="BQ314"/>
  <c r="BQ315"/>
  <c r="BR313"/>
  <c r="BR314"/>
  <c r="BR315"/>
  <c r="BS313"/>
  <c r="BS314"/>
  <c r="BS315"/>
  <c r="BT313"/>
  <c r="BT314"/>
  <c r="BT315"/>
  <c r="BU313"/>
  <c r="BU314"/>
  <c r="BU315"/>
  <c r="BV313"/>
  <c r="BV314"/>
  <c r="BV315"/>
  <c r="BW313"/>
  <c r="BW314"/>
  <c r="BW315"/>
  <c r="BX313"/>
  <c r="BX314"/>
  <c r="BX315"/>
  <c r="BY313"/>
  <c r="BY314"/>
  <c r="BY315"/>
  <c r="BZ313"/>
  <c r="BZ314"/>
  <c r="BZ315"/>
  <c r="CA313"/>
  <c r="CA314"/>
  <c r="CA315"/>
  <c r="CB313"/>
  <c r="CB314"/>
  <c r="CB315"/>
  <c r="CC313"/>
  <c r="CC314"/>
  <c r="CC315"/>
  <c r="CD313"/>
  <c r="CD314"/>
  <c r="CD315"/>
  <c r="CE313"/>
  <c r="CE314"/>
  <c r="CE315"/>
  <c r="CF313"/>
  <c r="CF314"/>
  <c r="CF315"/>
  <c r="CG313"/>
  <c r="CG314"/>
  <c r="CG315"/>
  <c r="CH313"/>
  <c r="CH314"/>
  <c r="CH315"/>
  <c r="CI313"/>
  <c r="CI314"/>
  <c r="CI315"/>
  <c r="CJ313"/>
  <c r="CJ314"/>
  <c r="CJ315"/>
  <c r="CK313"/>
  <c r="CK314"/>
  <c r="CK315"/>
  <c r="CL315"/>
  <c r="CL316"/>
  <c r="CL319"/>
  <c r="CL318"/>
  <c r="CL317"/>
  <c r="CL78"/>
  <c r="CL306"/>
  <c r="CL307"/>
  <c r="BD78"/>
  <c r="BD306"/>
  <c r="BD307"/>
  <c r="BD308"/>
  <c r="BE78"/>
  <c r="BE306"/>
  <c r="BE307"/>
  <c r="BE308"/>
  <c r="BF78"/>
  <c r="BF306"/>
  <c r="BF307"/>
  <c r="BF308"/>
  <c r="BG78"/>
  <c r="BG306"/>
  <c r="BG307"/>
  <c r="BG308"/>
  <c r="BH78"/>
  <c r="BH306"/>
  <c r="BH307"/>
  <c r="BH308"/>
  <c r="BI78"/>
  <c r="BI306"/>
  <c r="BI307"/>
  <c r="BI308"/>
  <c r="BJ78"/>
  <c r="BJ306"/>
  <c r="BJ307"/>
  <c r="BJ308"/>
  <c r="BK78"/>
  <c r="BK306"/>
  <c r="BK307"/>
  <c r="BK308"/>
  <c r="BL78"/>
  <c r="BL306"/>
  <c r="BL307"/>
  <c r="BL308"/>
  <c r="BM78"/>
  <c r="BM306"/>
  <c r="BM307"/>
  <c r="BM308"/>
  <c r="BN78"/>
  <c r="BN306"/>
  <c r="BN307"/>
  <c r="BN308"/>
  <c r="BO78"/>
  <c r="BO306"/>
  <c r="BO307"/>
  <c r="BO308"/>
  <c r="BP78"/>
  <c r="BP306"/>
  <c r="BP307"/>
  <c r="BP308"/>
  <c r="BQ78"/>
  <c r="BQ306"/>
  <c r="BQ307"/>
  <c r="BQ308"/>
  <c r="BR78"/>
  <c r="BR306"/>
  <c r="BR307"/>
  <c r="BR308"/>
  <c r="BS78"/>
  <c r="BS306"/>
  <c r="BS307"/>
  <c r="BS308"/>
  <c r="BT78"/>
  <c r="BT306"/>
  <c r="BT307"/>
  <c r="BT308"/>
  <c r="BU78"/>
  <c r="BU306"/>
  <c r="BU307"/>
  <c r="BU308"/>
  <c r="BV78"/>
  <c r="BV306"/>
  <c r="BV307"/>
  <c r="BV308"/>
  <c r="BW78"/>
  <c r="BW306"/>
  <c r="BW307"/>
  <c r="BW308"/>
  <c r="BX78"/>
  <c r="BX306"/>
  <c r="BX307"/>
  <c r="BX308"/>
  <c r="BY78"/>
  <c r="BY306"/>
  <c r="BY307"/>
  <c r="BY308"/>
  <c r="BZ78"/>
  <c r="BZ306"/>
  <c r="BZ307"/>
  <c r="BZ308"/>
  <c r="CA78"/>
  <c r="CA306"/>
  <c r="CA307"/>
  <c r="CA308"/>
  <c r="CB78"/>
  <c r="CB306"/>
  <c r="CB307"/>
  <c r="CB308"/>
  <c r="CC78"/>
  <c r="CC306"/>
  <c r="CC307"/>
  <c r="CC308"/>
  <c r="CD78"/>
  <c r="CD306"/>
  <c r="CD307"/>
  <c r="CD308"/>
  <c r="CE78"/>
  <c r="CE306"/>
  <c r="CE307"/>
  <c r="CE308"/>
  <c r="CF78"/>
  <c r="CF306"/>
  <c r="CF307"/>
  <c r="CF308"/>
  <c r="CG78"/>
  <c r="CG306"/>
  <c r="CG307"/>
  <c r="CG308"/>
  <c r="CH78"/>
  <c r="CH306"/>
  <c r="CH307"/>
  <c r="CH308"/>
  <c r="CI78"/>
  <c r="CI306"/>
  <c r="CI307"/>
  <c r="CI308"/>
  <c r="CJ78"/>
  <c r="CJ306"/>
  <c r="CJ307"/>
  <c r="CJ308"/>
  <c r="CK78"/>
  <c r="CK306"/>
  <c r="CK307"/>
  <c r="CK308"/>
  <c r="CL308"/>
  <c r="CL309"/>
  <c r="CL311"/>
  <c r="CL310"/>
  <c r="CL304"/>
  <c r="CL303"/>
  <c r="CL300"/>
  <c r="CL297"/>
  <c r="CL280"/>
  <c r="CL277"/>
  <c r="CL274"/>
  <c r="CL248"/>
  <c r="CL247"/>
  <c r="CL246"/>
  <c r="CL245"/>
  <c r="CL244"/>
  <c r="CL243"/>
  <c r="CL241"/>
  <c r="CL240"/>
  <c r="CL239"/>
  <c r="CL238"/>
  <c r="CL237"/>
  <c r="CL236"/>
  <c r="CL234"/>
  <c r="CL233"/>
  <c r="CL232"/>
  <c r="CL231"/>
  <c r="CL230"/>
  <c r="CL229"/>
  <c r="CL219"/>
  <c r="CL218"/>
  <c r="CL195"/>
  <c r="CG187"/>
  <c r="CF187"/>
  <c r="CG195"/>
  <c r="CG196"/>
  <c r="CH187"/>
  <c r="CH195"/>
  <c r="CH196"/>
  <c r="CI187"/>
  <c r="CI195"/>
  <c r="CI196"/>
  <c r="CJ187"/>
  <c r="CJ195"/>
  <c r="CJ196"/>
  <c r="CK195"/>
  <c r="CK196"/>
  <c r="CL196"/>
  <c r="CL186"/>
  <c r="CK186"/>
  <c r="CL194"/>
  <c r="CK185"/>
  <c r="CL193"/>
  <c r="CL183"/>
  <c r="CL184"/>
  <c r="CK182"/>
  <c r="CK183"/>
  <c r="CK184"/>
  <c r="CL192"/>
  <c r="CL191"/>
  <c r="CL190"/>
  <c r="CL161"/>
  <c r="CL178"/>
  <c r="CG161"/>
  <c r="CG178"/>
  <c r="CG179"/>
  <c r="CH161"/>
  <c r="CH178"/>
  <c r="CH179"/>
  <c r="CI161"/>
  <c r="CI178"/>
  <c r="CI179"/>
  <c r="CJ161"/>
  <c r="CJ178"/>
  <c r="CJ179"/>
  <c r="CK161"/>
  <c r="CK178"/>
  <c r="CK179"/>
  <c r="CL179"/>
  <c r="CL176"/>
  <c r="CL175"/>
  <c r="CL172"/>
  <c r="CL173"/>
  <c r="CL174"/>
  <c r="CL169"/>
  <c r="CL168"/>
  <c r="CL167"/>
  <c r="CL164"/>
  <c r="CL165"/>
  <c r="CL166"/>
  <c r="CG162"/>
  <c r="CH162"/>
  <c r="CI162"/>
  <c r="CJ162"/>
  <c r="CK162"/>
  <c r="CL162"/>
  <c r="CL155"/>
  <c r="CL152"/>
  <c r="CL146"/>
  <c r="CL90"/>
  <c r="CL86"/>
  <c r="CL83"/>
  <c r="CL81"/>
  <c r="CL80"/>
  <c r="CL74"/>
  <c r="CL79"/>
  <c r="CL57"/>
  <c r="CK57"/>
  <c r="CK74"/>
  <c r="CL55"/>
  <c r="CL62"/>
  <c r="CL61"/>
  <c r="CL60"/>
  <c r="CL59"/>
  <c r="CL58"/>
  <c r="CK55"/>
  <c r="CG783"/>
  <c r="CG784"/>
  <c r="CG785"/>
  <c r="CH783"/>
  <c r="AB90"/>
  <c r="AA90"/>
  <c r="CK90"/>
  <c r="AB86"/>
  <c r="AA86"/>
  <c r="CK86"/>
  <c r="CJ767"/>
  <c r="CI767"/>
  <c r="CJ471"/>
  <c r="CJ474"/>
  <c r="CI471"/>
  <c r="CI474"/>
  <c r="CH471"/>
  <c r="CH474"/>
  <c r="CG471"/>
  <c r="CG474"/>
  <c r="CF471"/>
  <c r="CF474"/>
  <c r="CE471"/>
  <c r="CE474"/>
  <c r="CD471"/>
  <c r="CD474"/>
  <c r="CC471"/>
  <c r="CC474"/>
  <c r="CB471"/>
  <c r="CB474"/>
  <c r="CA471"/>
  <c r="CA474"/>
  <c r="BZ471"/>
  <c r="BZ474"/>
  <c r="BY471"/>
  <c r="BY474"/>
  <c r="BX471"/>
  <c r="BX474"/>
  <c r="BW471"/>
  <c r="BW474"/>
  <c r="BV471"/>
  <c r="BV474"/>
  <c r="BU471"/>
  <c r="BU474"/>
  <c r="BT471"/>
  <c r="BT474"/>
  <c r="BS471"/>
  <c r="BS474"/>
  <c r="BR471"/>
  <c r="BR474"/>
  <c r="BQ471"/>
  <c r="BQ474"/>
  <c r="BP471"/>
  <c r="BP474"/>
  <c r="BO471"/>
  <c r="BO474"/>
  <c r="BN471"/>
  <c r="BN474"/>
  <c r="BM471"/>
  <c r="BM474"/>
  <c r="BL471"/>
  <c r="BL474"/>
  <c r="BK471"/>
  <c r="BK474"/>
  <c r="BJ471"/>
  <c r="BJ474"/>
  <c r="BI471"/>
  <c r="BI474"/>
  <c r="BH471"/>
  <c r="BH474"/>
  <c r="BG471"/>
  <c r="BG474"/>
  <c r="BF471"/>
  <c r="BF474"/>
  <c r="BE471"/>
  <c r="BE474"/>
  <c r="BD474"/>
  <c r="CJ473"/>
  <c r="CI473"/>
  <c r="CH473"/>
  <c r="CG473"/>
  <c r="CF473"/>
  <c r="CE473"/>
  <c r="CD473"/>
  <c r="CC473"/>
  <c r="CB473"/>
  <c r="CA473"/>
  <c r="BZ473"/>
  <c r="BY473"/>
  <c r="BX473"/>
  <c r="BW473"/>
  <c r="BV473"/>
  <c r="BU473"/>
  <c r="BT473"/>
  <c r="BS473"/>
  <c r="BR473"/>
  <c r="BQ473"/>
  <c r="BP473"/>
  <c r="BO473"/>
  <c r="BN473"/>
  <c r="BM473"/>
  <c r="BL473"/>
  <c r="BK473"/>
  <c r="BJ473"/>
  <c r="BI473"/>
  <c r="BH473"/>
  <c r="BG473"/>
  <c r="BF473"/>
  <c r="BE473"/>
  <c r="CJ472"/>
  <c r="CI472"/>
  <c r="CH472"/>
  <c r="CG472"/>
  <c r="CF472"/>
  <c r="CE472"/>
  <c r="CD472"/>
  <c r="CC472"/>
  <c r="CB472"/>
  <c r="CA472"/>
  <c r="BZ472"/>
  <c r="BY472"/>
  <c r="BX472"/>
  <c r="BW472"/>
  <c r="BV472"/>
  <c r="BU472"/>
  <c r="BT472"/>
  <c r="BS472"/>
  <c r="BR472"/>
  <c r="BQ472"/>
  <c r="BP472"/>
  <c r="BO472"/>
  <c r="BN472"/>
  <c r="BM472"/>
  <c r="BL472"/>
  <c r="BK472"/>
  <c r="BJ472"/>
  <c r="BI472"/>
  <c r="BH472"/>
  <c r="BG472"/>
  <c r="BF472"/>
  <c r="BE472"/>
  <c r="BD472"/>
  <c r="CK471"/>
  <c r="CK474"/>
  <c r="CK473"/>
  <c r="CK472"/>
  <c r="CJ462"/>
  <c r="CJ465"/>
  <c r="CI462"/>
  <c r="CI465"/>
  <c r="CH462"/>
  <c r="CH465"/>
  <c r="CG462"/>
  <c r="CG465"/>
  <c r="CF462"/>
  <c r="CF465"/>
  <c r="CE462"/>
  <c r="CE465"/>
  <c r="CD462"/>
  <c r="CD465"/>
  <c r="CC462"/>
  <c r="CC465"/>
  <c r="CB462"/>
  <c r="CB465"/>
  <c r="CA462"/>
  <c r="CA465"/>
  <c r="BZ462"/>
  <c r="BZ465"/>
  <c r="BY462"/>
  <c r="BY465"/>
  <c r="BX462"/>
  <c r="BX465"/>
  <c r="BW462"/>
  <c r="BW465"/>
  <c r="BV462"/>
  <c r="BV465"/>
  <c r="BU462"/>
  <c r="BU465"/>
  <c r="BT462"/>
  <c r="BT465"/>
  <c r="BS462"/>
  <c r="BS465"/>
  <c r="BR462"/>
  <c r="BR465"/>
  <c r="BQ462"/>
  <c r="BQ465"/>
  <c r="BP462"/>
  <c r="BP465"/>
  <c r="BO462"/>
  <c r="BO465"/>
  <c r="BN462"/>
  <c r="BN465"/>
  <c r="BM462"/>
  <c r="BM465"/>
  <c r="BL462"/>
  <c r="BL465"/>
  <c r="BK462"/>
  <c r="BK465"/>
  <c r="BJ462"/>
  <c r="BJ465"/>
  <c r="BI462"/>
  <c r="BI465"/>
  <c r="BH462"/>
  <c r="BH465"/>
  <c r="BG462"/>
  <c r="BG465"/>
  <c r="BF462"/>
  <c r="BF465"/>
  <c r="BE462"/>
  <c r="BE465"/>
  <c r="BD462"/>
  <c r="BD465"/>
  <c r="CJ464"/>
  <c r="CI464"/>
  <c r="CH464"/>
  <c r="CG464"/>
  <c r="CF464"/>
  <c r="CE464"/>
  <c r="CD464"/>
  <c r="CC464"/>
  <c r="CB464"/>
  <c r="CA464"/>
  <c r="BZ464"/>
  <c r="BY464"/>
  <c r="BX464"/>
  <c r="BW464"/>
  <c r="BV464"/>
  <c r="BU464"/>
  <c r="BT464"/>
  <c r="BS464"/>
  <c r="BR464"/>
  <c r="BQ464"/>
  <c r="BP464"/>
  <c r="BO464"/>
  <c r="BN464"/>
  <c r="BM464"/>
  <c r="BL464"/>
  <c r="BK464"/>
  <c r="BJ464"/>
  <c r="BI464"/>
  <c r="BH464"/>
  <c r="BG464"/>
  <c r="BF464"/>
  <c r="BE464"/>
  <c r="BD464"/>
  <c r="CJ463"/>
  <c r="CI463"/>
  <c r="CH463"/>
  <c r="CG463"/>
  <c r="CF463"/>
  <c r="CE463"/>
  <c r="CD463"/>
  <c r="CC463"/>
  <c r="CB463"/>
  <c r="CA463"/>
  <c r="BZ463"/>
  <c r="BY463"/>
  <c r="BX463"/>
  <c r="BW463"/>
  <c r="BV463"/>
  <c r="BU463"/>
  <c r="BT463"/>
  <c r="BS463"/>
  <c r="BR463"/>
  <c r="BQ463"/>
  <c r="BP463"/>
  <c r="BO463"/>
  <c r="BN463"/>
  <c r="BM463"/>
  <c r="BL463"/>
  <c r="BK463"/>
  <c r="BJ463"/>
  <c r="BI463"/>
  <c r="BH463"/>
  <c r="BG463"/>
  <c r="BF463"/>
  <c r="BE463"/>
  <c r="BD463"/>
  <c r="CK462"/>
  <c r="CK465"/>
  <c r="CK464"/>
  <c r="CK463"/>
  <c r="CK316"/>
  <c r="CK317"/>
  <c r="CJ455"/>
  <c r="CI455"/>
  <c r="CH455"/>
  <c r="CG455"/>
  <c r="CF455"/>
  <c r="CE455"/>
  <c r="CD455"/>
  <c r="CC455"/>
  <c r="CB455"/>
  <c r="CA455"/>
  <c r="BZ455"/>
  <c r="BY455"/>
  <c r="BX455"/>
  <c r="BW455"/>
  <c r="BV455"/>
  <c r="BU455"/>
  <c r="BT455"/>
  <c r="BS455"/>
  <c r="BR455"/>
  <c r="BQ455"/>
  <c r="BP455"/>
  <c r="BO455"/>
  <c r="BN455"/>
  <c r="BM455"/>
  <c r="BL455"/>
  <c r="BK455"/>
  <c r="BJ455"/>
  <c r="BI455"/>
  <c r="BH455"/>
  <c r="BG455"/>
  <c r="BF455"/>
  <c r="BE455"/>
  <c r="BD455"/>
  <c r="CK455"/>
  <c r="CK454"/>
  <c r="CJ454"/>
  <c r="CI454"/>
  <c r="CH454"/>
  <c r="CG454"/>
  <c r="CF454"/>
  <c r="CE454"/>
  <c r="CD454"/>
  <c r="CC454"/>
  <c r="CB454"/>
  <c r="CA454"/>
  <c r="BZ454"/>
  <c r="BY454"/>
  <c r="BX454"/>
  <c r="BW454"/>
  <c r="BV454"/>
  <c r="BU454"/>
  <c r="BT454"/>
  <c r="BS454"/>
  <c r="BR454"/>
  <c r="BQ454"/>
  <c r="BP454"/>
  <c r="BO454"/>
  <c r="BN454"/>
  <c r="BM454"/>
  <c r="BL454"/>
  <c r="BK454"/>
  <c r="BJ454"/>
  <c r="BI454"/>
  <c r="BH454"/>
  <c r="BG454"/>
  <c r="BF454"/>
  <c r="BE454"/>
  <c r="BD454"/>
  <c r="CJ316"/>
  <c r="CJ318"/>
  <c r="CI316"/>
  <c r="CI318"/>
  <c r="CH316"/>
  <c r="CH318"/>
  <c r="CG316"/>
  <c r="CG318"/>
  <c r="CF316"/>
  <c r="CF318"/>
  <c r="CE316"/>
  <c r="CE318"/>
  <c r="CD316"/>
  <c r="CD318"/>
  <c r="CC316"/>
  <c r="CC318"/>
  <c r="CB316"/>
  <c r="CB318"/>
  <c r="CA316"/>
  <c r="CA318"/>
  <c r="BZ316"/>
  <c r="BZ318"/>
  <c r="BY316"/>
  <c r="BY318"/>
  <c r="BX316"/>
  <c r="BX318"/>
  <c r="BW316"/>
  <c r="BW318"/>
  <c r="BV316"/>
  <c r="BV318"/>
  <c r="BU316"/>
  <c r="BU318"/>
  <c r="BT316"/>
  <c r="BT318"/>
  <c r="BS316"/>
  <c r="BS318"/>
  <c r="BR316"/>
  <c r="BR318"/>
  <c r="BQ316"/>
  <c r="BQ318"/>
  <c r="BP316"/>
  <c r="BP318"/>
  <c r="BO316"/>
  <c r="BO318"/>
  <c r="BN316"/>
  <c r="BN318"/>
  <c r="BM316"/>
  <c r="BM318"/>
  <c r="BL316"/>
  <c r="BL318"/>
  <c r="BK316"/>
  <c r="BK318"/>
  <c r="BJ316"/>
  <c r="BJ318"/>
  <c r="BI316"/>
  <c r="BI318"/>
  <c r="BH316"/>
  <c r="BH318"/>
  <c r="BG316"/>
  <c r="BG318"/>
  <c r="BF316"/>
  <c r="BF318"/>
  <c r="BE316"/>
  <c r="BE318"/>
  <c r="BD316"/>
  <c r="BD318"/>
  <c r="CK318"/>
  <c r="CK453"/>
  <c r="CJ453"/>
  <c r="CI453"/>
  <c r="CH453"/>
  <c r="CG453"/>
  <c r="CF453"/>
  <c r="CE453"/>
  <c r="CD453"/>
  <c r="CC453"/>
  <c r="CB453"/>
  <c r="CA453"/>
  <c r="BZ453"/>
  <c r="BY453"/>
  <c r="BX453"/>
  <c r="BW453"/>
  <c r="BV453"/>
  <c r="BU453"/>
  <c r="BT453"/>
  <c r="BS453"/>
  <c r="BR453"/>
  <c r="BQ453"/>
  <c r="BP453"/>
  <c r="BO453"/>
  <c r="BN453"/>
  <c r="BM453"/>
  <c r="BL453"/>
  <c r="BK453"/>
  <c r="BJ453"/>
  <c r="BI453"/>
  <c r="BH453"/>
  <c r="BG453"/>
  <c r="BF453"/>
  <c r="BE453"/>
  <c r="BD453"/>
  <c r="CK444"/>
  <c r="CJ444"/>
  <c r="CI444"/>
  <c r="CH444"/>
  <c r="CG444"/>
  <c r="CF444"/>
  <c r="CE444"/>
  <c r="CD444"/>
  <c r="CC444"/>
  <c r="CB444"/>
  <c r="CA444"/>
  <c r="BZ444"/>
  <c r="CK443"/>
  <c r="CJ443"/>
  <c r="CI443"/>
  <c r="CH443"/>
  <c r="CG443"/>
  <c r="CF443"/>
  <c r="CE443"/>
  <c r="CD443"/>
  <c r="CB443"/>
  <c r="CA443"/>
  <c r="BZ443"/>
  <c r="CJ319"/>
  <c r="CI319"/>
  <c r="CH319"/>
  <c r="CG319"/>
  <c r="CF319"/>
  <c r="CE319"/>
  <c r="CD319"/>
  <c r="CC319"/>
  <c r="CB319"/>
  <c r="CA319"/>
  <c r="BZ319"/>
  <c r="BY319"/>
  <c r="BX319"/>
  <c r="BW319"/>
  <c r="BV319"/>
  <c r="BU319"/>
  <c r="BT319"/>
  <c r="BS319"/>
  <c r="BR319"/>
  <c r="BQ319"/>
  <c r="BP319"/>
  <c r="BO319"/>
  <c r="BN319"/>
  <c r="BM319"/>
  <c r="BL319"/>
  <c r="BK319"/>
  <c r="BJ319"/>
  <c r="BI319"/>
  <c r="BH319"/>
  <c r="BG319"/>
  <c r="BF319"/>
  <c r="BE319"/>
  <c r="BD319"/>
  <c r="CK319"/>
  <c r="CI802"/>
  <c r="CI812"/>
  <c r="CH802"/>
  <c r="CH812"/>
  <c r="CG802"/>
  <c r="CG812"/>
  <c r="CI811"/>
  <c r="CH811"/>
  <c r="CG811"/>
  <c r="CF802"/>
  <c r="CF812"/>
  <c r="CF811"/>
  <c r="AK809"/>
  <c r="AJ809"/>
  <c r="AI809"/>
  <c r="AH809"/>
  <c r="AG809"/>
  <c r="AF809"/>
  <c r="AE809"/>
  <c r="AD809"/>
  <c r="AC809"/>
  <c r="AB809"/>
  <c r="AA809"/>
  <c r="CJ804"/>
  <c r="CI804"/>
  <c r="CH804"/>
  <c r="CG804"/>
  <c r="CF804"/>
  <c r="CJ803"/>
  <c r="CI803"/>
  <c r="CH803"/>
  <c r="CG803"/>
  <c r="CF803"/>
  <c r="CG795"/>
  <c r="CH795"/>
  <c r="CE795"/>
  <c r="CD795"/>
  <c r="CC795"/>
  <c r="CB795"/>
  <c r="CA795"/>
  <c r="BZ795"/>
  <c r="BY795"/>
  <c r="BX795"/>
  <c r="BW795"/>
  <c r="BV795"/>
  <c r="BU795"/>
  <c r="BT795"/>
  <c r="BS795"/>
  <c r="BR795"/>
  <c r="BQ795"/>
  <c r="BP795"/>
  <c r="BO795"/>
  <c r="BN795"/>
  <c r="BM795"/>
  <c r="BL795"/>
  <c r="BK795"/>
  <c r="BJ795"/>
  <c r="BI795"/>
  <c r="BH795"/>
  <c r="BG795"/>
  <c r="BF795"/>
  <c r="BE795"/>
  <c r="BD795"/>
  <c r="BC795"/>
  <c r="BB795"/>
  <c r="BA795"/>
  <c r="AZ795"/>
  <c r="AY795"/>
  <c r="AX795"/>
  <c r="AW795"/>
  <c r="AV795"/>
  <c r="AU795"/>
  <c r="AT795"/>
  <c r="AS795"/>
  <c r="AR795"/>
  <c r="AQ795"/>
  <c r="AP795"/>
  <c r="AO795"/>
  <c r="AN795"/>
  <c r="AM795"/>
  <c r="AL795"/>
  <c r="AK795"/>
  <c r="AJ795"/>
  <c r="AI795"/>
  <c r="AH795"/>
  <c r="AG795"/>
  <c r="AF795"/>
  <c r="AE795"/>
  <c r="AD795"/>
  <c r="AC795"/>
  <c r="CF795"/>
  <c r="CJ791"/>
  <c r="CH791"/>
  <c r="CJ795"/>
  <c r="CI791"/>
  <c r="CI795"/>
  <c r="CJ793"/>
  <c r="CI793"/>
  <c r="CH793"/>
  <c r="CJ792"/>
  <c r="CI792"/>
  <c r="CH792"/>
  <c r="CH785"/>
  <c r="CH784"/>
  <c r="CK422"/>
  <c r="CJ628"/>
  <c r="CI628"/>
  <c r="CH628"/>
  <c r="CG628"/>
  <c r="CF628"/>
  <c r="CE628"/>
  <c r="CD628"/>
  <c r="CC628"/>
  <c r="CB628"/>
  <c r="CA628"/>
  <c r="BZ628"/>
  <c r="BY628"/>
  <c r="BX628"/>
  <c r="BW628"/>
  <c r="BV628"/>
  <c r="BU628"/>
  <c r="BT628"/>
  <c r="BS628"/>
  <c r="BR628"/>
  <c r="BQ628"/>
  <c r="BP628"/>
  <c r="BO628"/>
  <c r="BN628"/>
  <c r="BM628"/>
  <c r="BL628"/>
  <c r="BK628"/>
  <c r="BJ628"/>
  <c r="BI628"/>
  <c r="BH628"/>
  <c r="BG628"/>
  <c r="BF628"/>
  <c r="BE628"/>
  <c r="BD628"/>
  <c r="CK628"/>
  <c r="CJ545"/>
  <c r="CI545"/>
  <c r="CH545"/>
  <c r="CG545"/>
  <c r="CF545"/>
  <c r="CE545"/>
  <c r="CD545"/>
  <c r="CC545"/>
  <c r="CB545"/>
  <c r="CA545"/>
  <c r="BZ545"/>
  <c r="BY545"/>
  <c r="BX545"/>
  <c r="BW545"/>
  <c r="BV545"/>
  <c r="BU545"/>
  <c r="BT545"/>
  <c r="BS545"/>
  <c r="BR545"/>
  <c r="BQ545"/>
  <c r="BP545"/>
  <c r="BO545"/>
  <c r="BN545"/>
  <c r="BM545"/>
  <c r="BL545"/>
  <c r="BK545"/>
  <c r="BJ545"/>
  <c r="BI545"/>
  <c r="BH545"/>
  <c r="BG545"/>
  <c r="BF545"/>
  <c r="BE545"/>
  <c r="BD545"/>
  <c r="CK545"/>
  <c r="CJ372"/>
  <c r="CI372"/>
  <c r="CH372"/>
  <c r="CG372"/>
  <c r="CF372"/>
  <c r="CE372"/>
  <c r="CD372"/>
  <c r="CC372"/>
  <c r="CB372"/>
  <c r="CA372"/>
  <c r="BZ372"/>
  <c r="BY372"/>
  <c r="BX372"/>
  <c r="BW372"/>
  <c r="BV372"/>
  <c r="BU372"/>
  <c r="BT372"/>
  <c r="BS372"/>
  <c r="BR372"/>
  <c r="BQ372"/>
  <c r="BP372"/>
  <c r="BO372"/>
  <c r="BN372"/>
  <c r="BM372"/>
  <c r="BL372"/>
  <c r="BK372"/>
  <c r="BJ372"/>
  <c r="BI372"/>
  <c r="BH372"/>
  <c r="BG372"/>
  <c r="BF372"/>
  <c r="BE372"/>
  <c r="CK372"/>
  <c r="CJ398"/>
  <c r="CI398"/>
  <c r="CH398"/>
  <c r="CG398"/>
  <c r="CF398"/>
  <c r="CE398"/>
  <c r="CD398"/>
  <c r="CC398"/>
  <c r="CB398"/>
  <c r="CA398"/>
  <c r="BZ398"/>
  <c r="BY398"/>
  <c r="BX398"/>
  <c r="BW398"/>
  <c r="BV398"/>
  <c r="BU398"/>
  <c r="BT398"/>
  <c r="BS398"/>
  <c r="BR398"/>
  <c r="BQ398"/>
  <c r="BP398"/>
  <c r="BO398"/>
  <c r="BN398"/>
  <c r="BM398"/>
  <c r="BL398"/>
  <c r="BK398"/>
  <c r="BJ398"/>
  <c r="BI398"/>
  <c r="BH398"/>
  <c r="BG398"/>
  <c r="BF398"/>
  <c r="BE398"/>
  <c r="BD398"/>
  <c r="CK398"/>
  <c r="CJ274"/>
  <c r="CI274"/>
  <c r="CH274"/>
  <c r="CG274"/>
  <c r="CF274"/>
  <c r="CE274"/>
  <c r="CD274"/>
  <c r="CC274"/>
  <c r="CB274"/>
  <c r="CA274"/>
  <c r="BZ274"/>
  <c r="BY274"/>
  <c r="BX274"/>
  <c r="BW274"/>
  <c r="BV274"/>
  <c r="BU274"/>
  <c r="BT274"/>
  <c r="BS274"/>
  <c r="BR274"/>
  <c r="BQ274"/>
  <c r="BP274"/>
  <c r="BO274"/>
  <c r="BN274"/>
  <c r="BM274"/>
  <c r="BL274"/>
  <c r="BK274"/>
  <c r="BJ274"/>
  <c r="BI274"/>
  <c r="BH274"/>
  <c r="BG274"/>
  <c r="BF274"/>
  <c r="BE274"/>
  <c r="BD274"/>
  <c r="BC270"/>
  <c r="BC274"/>
  <c r="BB270"/>
  <c r="BB274"/>
  <c r="BA270"/>
  <c r="BA274"/>
  <c r="AZ270"/>
  <c r="AZ274"/>
  <c r="AY270"/>
  <c r="AY274"/>
  <c r="AX270"/>
  <c r="AX274"/>
  <c r="AW270"/>
  <c r="AW274"/>
  <c r="AV270"/>
  <c r="AV274"/>
  <c r="AU270"/>
  <c r="AU274"/>
  <c r="AT270"/>
  <c r="AT274"/>
  <c r="AS270"/>
  <c r="AS274"/>
  <c r="AR270"/>
  <c r="AR274"/>
  <c r="AQ270"/>
  <c r="AQ274"/>
  <c r="AP270"/>
  <c r="AP274"/>
  <c r="AO270"/>
  <c r="AO274"/>
  <c r="AN270"/>
  <c r="AN274"/>
  <c r="AM270"/>
  <c r="AM274"/>
  <c r="AL270"/>
  <c r="AL274"/>
  <c r="AK270"/>
  <c r="AK274"/>
  <c r="CK274"/>
  <c r="AK283"/>
  <c r="BS415"/>
  <c r="BT415"/>
  <c r="BU415"/>
  <c r="BV415"/>
  <c r="BW415"/>
  <c r="BX415"/>
  <c r="BY415"/>
  <c r="BZ415"/>
  <c r="CA415"/>
  <c r="CB415"/>
  <c r="CC415"/>
  <c r="CD415"/>
  <c r="CE415"/>
  <c r="CF415"/>
  <c r="CG415"/>
  <c r="CH415"/>
  <c r="CI415"/>
  <c r="CJ415"/>
  <c r="CK415"/>
  <c r="CN415"/>
  <c r="BS421"/>
  <c r="BT421"/>
  <c r="BU421"/>
  <c r="BV421"/>
  <c r="BW421"/>
  <c r="BX421"/>
  <c r="BY421"/>
  <c r="BZ421"/>
  <c r="CA421"/>
  <c r="CB421"/>
  <c r="CC421"/>
  <c r="CD421"/>
  <c r="CE421"/>
  <c r="CF421"/>
  <c r="CG421"/>
  <c r="CH421"/>
  <c r="CI421"/>
  <c r="CJ421"/>
  <c r="CK421"/>
  <c r="CN421"/>
  <c r="BS422"/>
  <c r="BT422"/>
  <c r="BU422"/>
  <c r="BV422"/>
  <c r="BW422"/>
  <c r="BX422"/>
  <c r="BY422"/>
  <c r="BZ422"/>
  <c r="CA422"/>
  <c r="CB422"/>
  <c r="CC422"/>
  <c r="CD422"/>
  <c r="CE422"/>
  <c r="CF422"/>
  <c r="CG422"/>
  <c r="CH422"/>
  <c r="CI422"/>
  <c r="CJ422"/>
  <c r="CN422"/>
  <c r="CO422"/>
  <c r="CQ284"/>
  <c r="CT284"/>
  <c r="CO421"/>
  <c r="CK848"/>
  <c r="CK849"/>
  <c r="CK850"/>
  <c r="CK853"/>
  <c r="CK854"/>
  <c r="CK855"/>
  <c r="CK858"/>
  <c r="CK863"/>
  <c r="CH858"/>
  <c r="CJ863"/>
  <c r="CI863"/>
  <c r="CH863"/>
  <c r="CG863"/>
  <c r="CF842"/>
  <c r="CF863"/>
  <c r="CE842"/>
  <c r="CE863"/>
  <c r="CD842"/>
  <c r="CD863"/>
  <c r="CC842"/>
  <c r="CC863"/>
  <c r="CB842"/>
  <c r="CB863"/>
  <c r="CA842"/>
  <c r="CA863"/>
  <c r="BZ842"/>
  <c r="BZ863"/>
  <c r="BY842"/>
  <c r="BY863"/>
  <c r="BX842"/>
  <c r="BX863"/>
  <c r="BW842"/>
  <c r="BW863"/>
  <c r="BV842"/>
  <c r="BV863"/>
  <c r="BU842"/>
  <c r="BU863"/>
  <c r="BT842"/>
  <c r="BT863"/>
  <c r="BS842"/>
  <c r="BS863"/>
  <c r="CJ862"/>
  <c r="CI862"/>
  <c r="CH862"/>
  <c r="CG862"/>
  <c r="CF862"/>
  <c r="CE862"/>
  <c r="CD862"/>
  <c r="CC862"/>
  <c r="CB862"/>
  <c r="CA862"/>
  <c r="BZ862"/>
  <c r="BY862"/>
  <c r="BX862"/>
  <c r="BW862"/>
  <c r="BV862"/>
  <c r="BU862"/>
  <c r="BT862"/>
  <c r="BS862"/>
  <c r="CK862"/>
  <c r="CJ855"/>
  <c r="CI855"/>
  <c r="CH855"/>
  <c r="CG855"/>
  <c r="CF855"/>
  <c r="CE855"/>
  <c r="CD855"/>
  <c r="CC855"/>
  <c r="CB855"/>
  <c r="CA855"/>
  <c r="BZ855"/>
  <c r="BY855"/>
  <c r="BX855"/>
  <c r="BW855"/>
  <c r="BV855"/>
  <c r="BU855"/>
  <c r="BT855"/>
  <c r="BS855"/>
  <c r="CJ854"/>
  <c r="CI854"/>
  <c r="CH854"/>
  <c r="CG854"/>
  <c r="CF854"/>
  <c r="CE854"/>
  <c r="CD854"/>
  <c r="CC854"/>
  <c r="CB854"/>
  <c r="CA854"/>
  <c r="BZ854"/>
  <c r="BY854"/>
  <c r="BX854"/>
  <c r="BW854"/>
  <c r="BV854"/>
  <c r="BU854"/>
  <c r="BT854"/>
  <c r="BS854"/>
  <c r="CJ853"/>
  <c r="CI853"/>
  <c r="CH853"/>
  <c r="CG853"/>
  <c r="CF853"/>
  <c r="CE853"/>
  <c r="CD853"/>
  <c r="CC853"/>
  <c r="CB853"/>
  <c r="CA853"/>
  <c r="BZ853"/>
  <c r="BY853"/>
  <c r="BX853"/>
  <c r="BW853"/>
  <c r="BV853"/>
  <c r="BU853"/>
  <c r="BT853"/>
  <c r="BS853"/>
  <c r="CF852"/>
  <c r="CE852"/>
  <c r="CD852"/>
  <c r="CC852"/>
  <c r="CB852"/>
  <c r="CA852"/>
  <c r="BZ852"/>
  <c r="BY852"/>
  <c r="BX852"/>
  <c r="BW852"/>
  <c r="BV852"/>
  <c r="BU852"/>
  <c r="BT852"/>
  <c r="BS852"/>
  <c r="CF851"/>
  <c r="CE851"/>
  <c r="CD851"/>
  <c r="CC851"/>
  <c r="CB851"/>
  <c r="CA851"/>
  <c r="BZ851"/>
  <c r="BY851"/>
  <c r="BX851"/>
  <c r="BW851"/>
  <c r="BV851"/>
  <c r="BU851"/>
  <c r="BT851"/>
  <c r="BS851"/>
  <c r="CJ850"/>
  <c r="CI850"/>
  <c r="CH850"/>
  <c r="CG850"/>
  <c r="CF850"/>
  <c r="CE850"/>
  <c r="CD850"/>
  <c r="CC850"/>
  <c r="CB850"/>
  <c r="CA850"/>
  <c r="BZ850"/>
  <c r="BY850"/>
  <c r="BX850"/>
  <c r="BW850"/>
  <c r="BV850"/>
  <c r="BU850"/>
  <c r="BT850"/>
  <c r="BS850"/>
  <c r="CJ849"/>
  <c r="CI849"/>
  <c r="CH849"/>
  <c r="CG849"/>
  <c r="CF849"/>
  <c r="CE849"/>
  <c r="CD849"/>
  <c r="CC849"/>
  <c r="CB849"/>
  <c r="CA849"/>
  <c r="BZ849"/>
  <c r="BY849"/>
  <c r="BX849"/>
  <c r="BW849"/>
  <c r="BV849"/>
  <c r="BU849"/>
  <c r="BT849"/>
  <c r="BS849"/>
  <c r="CJ848"/>
  <c r="CI848"/>
  <c r="CH848"/>
  <c r="CG848"/>
  <c r="CF848"/>
  <c r="CE848"/>
  <c r="CD848"/>
  <c r="CC848"/>
  <c r="CB848"/>
  <c r="CA848"/>
  <c r="BZ848"/>
  <c r="BY848"/>
  <c r="BX848"/>
  <c r="BW848"/>
  <c r="BV848"/>
  <c r="BU848"/>
  <c r="BT848"/>
  <c r="BS848"/>
  <c r="CK844"/>
  <c r="CK847"/>
  <c r="CJ847"/>
  <c r="CI847"/>
  <c r="CH847"/>
  <c r="CG847"/>
  <c r="CF847"/>
  <c r="CE847"/>
  <c r="CD847"/>
  <c r="CC847"/>
  <c r="CB847"/>
  <c r="CA847"/>
  <c r="BZ847"/>
  <c r="BY847"/>
  <c r="BX847"/>
  <c r="BW847"/>
  <c r="BV847"/>
  <c r="BU847"/>
  <c r="BT847"/>
  <c r="BS847"/>
  <c r="BS844"/>
  <c r="BT844"/>
  <c r="BU844"/>
  <c r="BV844"/>
  <c r="BW844"/>
  <c r="BX844"/>
  <c r="BY844"/>
  <c r="BZ844"/>
  <c r="CA844"/>
  <c r="CB844"/>
  <c r="CC844"/>
  <c r="CD844"/>
  <c r="CE844"/>
  <c r="CF844"/>
  <c r="CG844"/>
  <c r="CH844"/>
  <c r="CI844"/>
  <c r="CJ844"/>
  <c r="W883"/>
  <c r="W882"/>
  <c r="W846"/>
  <c r="CJ317"/>
  <c r="CI317"/>
  <c r="CH317"/>
  <c r="CG317"/>
  <c r="CF317"/>
  <c r="CE317"/>
  <c r="CD317"/>
  <c r="CC317"/>
  <c r="CB317"/>
  <c r="CA317"/>
  <c r="BZ317"/>
  <c r="BY317"/>
  <c r="BX317"/>
  <c r="BW317"/>
  <c r="BV317"/>
  <c r="BU317"/>
  <c r="BT317"/>
  <c r="BS317"/>
  <c r="BR317"/>
  <c r="BQ317"/>
  <c r="BP317"/>
  <c r="BO317"/>
  <c r="BN317"/>
  <c r="BM317"/>
  <c r="BL317"/>
  <c r="BK317"/>
  <c r="BJ317"/>
  <c r="BI317"/>
  <c r="BH317"/>
  <c r="BG317"/>
  <c r="BF317"/>
  <c r="BE317"/>
  <c r="BD317"/>
  <c r="BD309"/>
  <c r="BD310"/>
  <c r="W317"/>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BC82"/>
  <c r="BB82"/>
  <c r="BA82"/>
  <c r="AZ82"/>
  <c r="AY82"/>
  <c r="AX82"/>
  <c r="AW82"/>
  <c r="AV82"/>
  <c r="AU82"/>
  <c r="AT82"/>
  <c r="AS82"/>
  <c r="AR82"/>
  <c r="AQ82"/>
  <c r="AP82"/>
  <c r="AO82"/>
  <c r="AN82"/>
  <c r="AM82"/>
  <c r="AL82"/>
  <c r="AK82"/>
  <c r="AJ82"/>
  <c r="AI82"/>
  <c r="AH82"/>
  <c r="AG82"/>
  <c r="AF82"/>
  <c r="AE82"/>
  <c r="AD82"/>
  <c r="AC82"/>
  <c r="AB83"/>
  <c r="AB82"/>
  <c r="CK309"/>
  <c r="CK311"/>
  <c r="CJ309"/>
  <c r="CJ311"/>
  <c r="CI309"/>
  <c r="CI311"/>
  <c r="CH309"/>
  <c r="CH311"/>
  <c r="CG309"/>
  <c r="CG311"/>
  <c r="CF309"/>
  <c r="CF311"/>
  <c r="CE309"/>
  <c r="CE311"/>
  <c r="CD309"/>
  <c r="CD311"/>
  <c r="CC309"/>
  <c r="CC311"/>
  <c r="CB309"/>
  <c r="CB311"/>
  <c r="CA309"/>
  <c r="CA311"/>
  <c r="BZ309"/>
  <c r="BZ311"/>
  <c r="BY309"/>
  <c r="BY311"/>
  <c r="BX309"/>
  <c r="BX311"/>
  <c r="BW309"/>
  <c r="BW311"/>
  <c r="BV309"/>
  <c r="BV311"/>
  <c r="BU309"/>
  <c r="BU311"/>
  <c r="BT309"/>
  <c r="BT311"/>
  <c r="BS309"/>
  <c r="BS311"/>
  <c r="BR309"/>
  <c r="BR311"/>
  <c r="BQ309"/>
  <c r="BQ311"/>
  <c r="BP309"/>
  <c r="BP311"/>
  <c r="BO309"/>
  <c r="BO311"/>
  <c r="BN309"/>
  <c r="BN311"/>
  <c r="BM309"/>
  <c r="BM311"/>
  <c r="BL309"/>
  <c r="BL311"/>
  <c r="BK309"/>
  <c r="BK311"/>
  <c r="BJ309"/>
  <c r="BJ311"/>
  <c r="BI309"/>
  <c r="BI311"/>
  <c r="BH309"/>
  <c r="BH311"/>
  <c r="BG309"/>
  <c r="BG311"/>
  <c r="BF309"/>
  <c r="BF311"/>
  <c r="BE309"/>
  <c r="BE311"/>
  <c r="BD311"/>
  <c r="CK310"/>
  <c r="CI310"/>
  <c r="CH310"/>
  <c r="CG310"/>
  <c r="CF310"/>
  <c r="CE310"/>
  <c r="CD310"/>
  <c r="CC310"/>
  <c r="CB310"/>
  <c r="CA310"/>
  <c r="BZ310"/>
  <c r="BY310"/>
  <c r="BX310"/>
  <c r="BW310"/>
  <c r="BV310"/>
  <c r="BU310"/>
  <c r="BT310"/>
  <c r="BS310"/>
  <c r="BR310"/>
  <c r="BQ310"/>
  <c r="BP310"/>
  <c r="BO310"/>
  <c r="BN310"/>
  <c r="BM310"/>
  <c r="BL310"/>
  <c r="BK310"/>
  <c r="BJ310"/>
  <c r="BI310"/>
  <c r="BH310"/>
  <c r="BG310"/>
  <c r="BF310"/>
  <c r="BE310"/>
  <c r="CJ310"/>
  <c r="W310"/>
  <c r="BD746"/>
  <c r="CK77"/>
  <c r="CJ77"/>
  <c r="CI77"/>
  <c r="CH77"/>
  <c r="CG77"/>
  <c r="CF77"/>
  <c r="CE77"/>
  <c r="CD77"/>
  <c r="CC77"/>
  <c r="CB77"/>
  <c r="CA77"/>
  <c r="BZ77"/>
  <c r="BY77"/>
  <c r="BX77"/>
  <c r="BW77"/>
  <c r="BV77"/>
  <c r="BU77"/>
  <c r="BT77"/>
  <c r="BS77"/>
  <c r="BR77"/>
  <c r="BQ77"/>
  <c r="CL77"/>
  <c r="BC78"/>
  <c r="BB78"/>
  <c r="BA78"/>
  <c r="AZ78"/>
  <c r="AY78"/>
  <c r="AX78"/>
  <c r="AW78"/>
  <c r="AV78"/>
  <c r="AU78"/>
  <c r="AT78"/>
  <c r="AS78"/>
  <c r="AQ78"/>
  <c r="AP78"/>
  <c r="AO78"/>
  <c r="AN78"/>
  <c r="AM78"/>
  <c r="AL78"/>
  <c r="AK78"/>
  <c r="AJ78"/>
  <c r="AI78"/>
  <c r="AH78"/>
  <c r="AG78"/>
  <c r="AF78"/>
  <c r="AE78"/>
  <c r="AD78"/>
  <c r="AC78"/>
  <c r="AB78"/>
  <c r="AR78"/>
  <c r="CJ338"/>
  <c r="CI338"/>
  <c r="CH338"/>
  <c r="CG338"/>
  <c r="CF338"/>
  <c r="CE338"/>
  <c r="CD338"/>
  <c r="CC338"/>
  <c r="CB338"/>
  <c r="CA338"/>
  <c r="BZ338"/>
  <c r="BY338"/>
  <c r="BX338"/>
  <c r="BW338"/>
  <c r="BV338"/>
  <c r="BU338"/>
  <c r="BT338"/>
  <c r="BS338"/>
  <c r="BR338"/>
  <c r="BQ338"/>
  <c r="BP338"/>
  <c r="BO338"/>
  <c r="BN338"/>
  <c r="BM338"/>
  <c r="BL338"/>
  <c r="BK338"/>
  <c r="BJ338"/>
  <c r="BI338"/>
  <c r="BH338"/>
  <c r="BG338"/>
  <c r="BF338"/>
  <c r="BE338"/>
  <c r="BD338"/>
  <c r="CJ337"/>
  <c r="CI337"/>
  <c r="CH337"/>
  <c r="CG337"/>
  <c r="CF337"/>
  <c r="CE337"/>
  <c r="CD337"/>
  <c r="CC337"/>
  <c r="CB337"/>
  <c r="CA337"/>
  <c r="BZ337"/>
  <c r="BY337"/>
  <c r="BX337"/>
  <c r="BW337"/>
  <c r="BV337"/>
  <c r="BU337"/>
  <c r="BT337"/>
  <c r="BS337"/>
  <c r="BR337"/>
  <c r="BQ337"/>
  <c r="BP337"/>
  <c r="BO337"/>
  <c r="BN337"/>
  <c r="BM337"/>
  <c r="BL337"/>
  <c r="BK337"/>
  <c r="BJ337"/>
  <c r="BI337"/>
  <c r="BH337"/>
  <c r="BG337"/>
  <c r="BF337"/>
  <c r="BE337"/>
  <c r="BD337"/>
  <c r="CK338"/>
  <c r="CK337"/>
  <c r="CK409"/>
  <c r="CK410"/>
  <c r="CJ409"/>
  <c r="CJ410"/>
  <c r="CI409"/>
  <c r="CI410"/>
  <c r="CK631"/>
  <c r="CJ631"/>
  <c r="CI631"/>
  <c r="CH631"/>
  <c r="CG631"/>
  <c r="CF631"/>
  <c r="CE631"/>
  <c r="CD631"/>
  <c r="CC631"/>
  <c r="CB631"/>
  <c r="CA631"/>
  <c r="BZ631"/>
  <c r="BY631"/>
  <c r="BX631"/>
  <c r="BW631"/>
  <c r="BV631"/>
  <c r="BU631"/>
  <c r="BT631"/>
  <c r="BS631"/>
  <c r="BR631"/>
  <c r="BQ631"/>
  <c r="BP631"/>
  <c r="BO631"/>
  <c r="BN631"/>
  <c r="BM631"/>
  <c r="BL631"/>
  <c r="BK631"/>
  <c r="BJ631"/>
  <c r="BI631"/>
  <c r="BH631"/>
  <c r="BG631"/>
  <c r="BF631"/>
  <c r="BE631"/>
  <c r="CK630"/>
  <c r="CJ630"/>
  <c r="CI630"/>
  <c r="CH630"/>
  <c r="CG630"/>
  <c r="CF630"/>
  <c r="CE630"/>
  <c r="CD630"/>
  <c r="CC630"/>
  <c r="CB630"/>
  <c r="CA630"/>
  <c r="BZ630"/>
  <c r="BY630"/>
  <c r="BX630"/>
  <c r="BW630"/>
  <c r="BV630"/>
  <c r="BU630"/>
  <c r="BT630"/>
  <c r="BS630"/>
  <c r="BR630"/>
  <c r="BQ630"/>
  <c r="BP630"/>
  <c r="BO630"/>
  <c r="BN630"/>
  <c r="BM630"/>
  <c r="BL630"/>
  <c r="BK630"/>
  <c r="BJ630"/>
  <c r="BI630"/>
  <c r="BH630"/>
  <c r="BG630"/>
  <c r="BF630"/>
  <c r="BE630"/>
  <c r="BD631"/>
  <c r="BD630"/>
  <c r="BD584"/>
  <c r="CJ584"/>
  <c r="CI584"/>
  <c r="CH584"/>
  <c r="CG584"/>
  <c r="CF584"/>
  <c r="CE584"/>
  <c r="CD584"/>
  <c r="CC584"/>
  <c r="CB584"/>
  <c r="CA584"/>
  <c r="BZ584"/>
  <c r="BY584"/>
  <c r="BX584"/>
  <c r="BW584"/>
  <c r="BV584"/>
  <c r="BU584"/>
  <c r="BT584"/>
  <c r="BS584"/>
  <c r="BR584"/>
  <c r="BQ584"/>
  <c r="BP584"/>
  <c r="BO584"/>
  <c r="BN584"/>
  <c r="BM584"/>
  <c r="BL584"/>
  <c r="BK584"/>
  <c r="BJ584"/>
  <c r="BI584"/>
  <c r="BH584"/>
  <c r="BG584"/>
  <c r="BF584"/>
  <c r="BE584"/>
  <c r="CK584"/>
  <c r="DY66"/>
  <c r="DX66"/>
  <c r="DW66"/>
  <c r="DV66"/>
  <c r="DU66"/>
  <c r="DT66"/>
  <c r="DS66"/>
  <c r="DR66"/>
  <c r="DQ66"/>
  <c r="DP66"/>
  <c r="DO66"/>
  <c r="DN66"/>
  <c r="DM66"/>
  <c r="DL66"/>
  <c r="DK66"/>
  <c r="DJ66"/>
  <c r="DI66"/>
  <c r="DH66"/>
  <c r="DG66"/>
  <c r="DF66"/>
  <c r="DE66"/>
  <c r="DD66"/>
  <c r="DC66"/>
  <c r="DB66"/>
  <c r="DA66"/>
  <c r="CZ66"/>
  <c r="CY66"/>
  <c r="CX66"/>
  <c r="CW66"/>
  <c r="CV66"/>
  <c r="CU66"/>
  <c r="CT66"/>
  <c r="CS66"/>
  <c r="CR66"/>
  <c r="CQ66"/>
  <c r="DY65"/>
  <c r="DX65"/>
  <c r="DW65"/>
  <c r="DV65"/>
  <c r="DU65"/>
  <c r="DT65"/>
  <c r="DS65"/>
  <c r="DR65"/>
  <c r="DQ65"/>
  <c r="DP65"/>
  <c r="DO65"/>
  <c r="DN65"/>
  <c r="DM65"/>
  <c r="DL65"/>
  <c r="DK65"/>
  <c r="DJ65"/>
  <c r="DI65"/>
  <c r="DH65"/>
  <c r="DG65"/>
  <c r="DF65"/>
  <c r="DE65"/>
  <c r="DD65"/>
  <c r="DC65"/>
  <c r="DB65"/>
  <c r="DA65"/>
  <c r="CZ65"/>
  <c r="CY65"/>
  <c r="CX65"/>
  <c r="CW65"/>
  <c r="CV65"/>
  <c r="CU65"/>
  <c r="CT65"/>
  <c r="CS65"/>
  <c r="CR65"/>
  <c r="CQ65"/>
  <c r="CP65"/>
  <c r="CO65"/>
  <c r="V69"/>
  <c r="V68"/>
  <c r="V65"/>
  <c r="V64"/>
  <c r="CH55"/>
  <c r="CH62"/>
  <c r="CG55"/>
  <c r="CG62"/>
  <c r="CF55"/>
  <c r="CF62"/>
  <c r="CE55"/>
  <c r="CE62"/>
  <c r="CD55"/>
  <c r="CD62"/>
  <c r="CC55"/>
  <c r="CC62"/>
  <c r="CB55"/>
  <c r="CB62"/>
  <c r="CA55"/>
  <c r="CA62"/>
  <c r="BZ55"/>
  <c r="BZ62"/>
  <c r="BY55"/>
  <c r="BY62"/>
  <c r="BX55"/>
  <c r="BX62"/>
  <c r="BW55"/>
  <c r="BW62"/>
  <c r="BV55"/>
  <c r="BV62"/>
  <c r="BU55"/>
  <c r="BU62"/>
  <c r="BT55"/>
  <c r="BT62"/>
  <c r="BS55"/>
  <c r="BS62"/>
  <c r="BR55"/>
  <c r="BR62"/>
  <c r="BQ55"/>
  <c r="BQ62"/>
  <c r="BP55"/>
  <c r="BP62"/>
  <c r="BO55"/>
  <c r="BO62"/>
  <c r="BN55"/>
  <c r="BN62"/>
  <c r="BM55"/>
  <c r="BM62"/>
  <c r="BL55"/>
  <c r="BL62"/>
  <c r="BK55"/>
  <c r="BK62"/>
  <c r="BJ55"/>
  <c r="BJ62"/>
  <c r="BI55"/>
  <c r="BI62"/>
  <c r="BH55"/>
  <c r="BH62"/>
  <c r="BG55"/>
  <c r="BG62"/>
  <c r="BF55"/>
  <c r="BF62"/>
  <c r="BE55"/>
  <c r="BE62"/>
  <c r="BD55"/>
  <c r="BD62"/>
  <c r="BC55"/>
  <c r="BC62"/>
  <c r="BB55"/>
  <c r="BB62"/>
  <c r="BA55"/>
  <c r="BA62"/>
  <c r="AZ55"/>
  <c r="AZ62"/>
  <c r="AY55"/>
  <c r="AY62"/>
  <c r="AX55"/>
  <c r="AX62"/>
  <c r="AW55"/>
  <c r="AW62"/>
  <c r="AV55"/>
  <c r="AV62"/>
  <c r="AU55"/>
  <c r="AU62"/>
  <c r="AT55"/>
  <c r="AT62"/>
  <c r="AS55"/>
  <c r="AS62"/>
  <c r="AR55"/>
  <c r="AR62"/>
  <c r="AQ55"/>
  <c r="AQ62"/>
  <c r="AP55"/>
  <c r="AP62"/>
  <c r="AO55"/>
  <c r="AO62"/>
  <c r="AN55"/>
  <c r="AN62"/>
  <c r="AM55"/>
  <c r="AM62"/>
  <c r="AL55"/>
  <c r="AL62"/>
  <c r="AK55"/>
  <c r="AK62"/>
  <c r="AJ55"/>
  <c r="AJ62"/>
  <c r="AI55"/>
  <c r="AI62"/>
  <c r="AH55"/>
  <c r="AH62"/>
  <c r="AG55"/>
  <c r="AG62"/>
  <c r="AF55"/>
  <c r="AF62"/>
  <c r="AE55"/>
  <c r="AE62"/>
  <c r="AD55"/>
  <c r="AD62"/>
  <c r="AC55"/>
  <c r="AC62"/>
  <c r="AB55"/>
  <c r="AB62"/>
  <c r="AA55"/>
  <c r="AA62"/>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CJ55"/>
  <c r="CJ62"/>
  <c r="CI55"/>
  <c r="CI62"/>
  <c r="CK62"/>
  <c r="CK61"/>
  <c r="CJ61"/>
  <c r="CI61"/>
  <c r="CK60"/>
  <c r="CJ60"/>
  <c r="CI60"/>
  <c r="CK59"/>
  <c r="CJ59"/>
  <c r="CI59"/>
  <c r="CK58"/>
  <c r="CJ58"/>
  <c r="CI58"/>
  <c r="CJ57"/>
  <c r="CI57"/>
  <c r="W62"/>
  <c r="W61"/>
  <c r="W60"/>
  <c r="W59"/>
  <c r="W58"/>
  <c r="W57"/>
  <c r="BS414"/>
  <c r="BT414"/>
  <c r="BU414"/>
  <c r="BV414"/>
  <c r="BW414"/>
  <c r="BX414"/>
  <c r="BY414"/>
  <c r="BZ414"/>
  <c r="CA414"/>
  <c r="CB414"/>
  <c r="CC414"/>
  <c r="CD414"/>
  <c r="CE414"/>
  <c r="CF414"/>
  <c r="CG414"/>
  <c r="CH414"/>
  <c r="CI414"/>
  <c r="CJ414"/>
  <c r="CK414"/>
  <c r="BS478"/>
  <c r="BT478"/>
  <c r="BU478"/>
  <c r="BV478"/>
  <c r="BW478"/>
  <c r="BX478"/>
  <c r="BY478"/>
  <c r="BZ478"/>
  <c r="CA478"/>
  <c r="CB478"/>
  <c r="CC478"/>
  <c r="CD478"/>
  <c r="CE478"/>
  <c r="CF478"/>
  <c r="CG478"/>
  <c r="CH478"/>
  <c r="CI478"/>
  <c r="CJ478"/>
  <c r="CK478"/>
  <c r="CJ858"/>
  <c r="CA416"/>
  <c r="CF858"/>
  <c r="CK843"/>
  <c r="CK912"/>
  <c r="CK908"/>
  <c r="CK905"/>
  <c r="CJ872"/>
  <c r="CK868"/>
  <c r="CK876"/>
  <c r="CK878"/>
  <c r="CJ876"/>
  <c r="CJ878"/>
  <c r="CK879"/>
  <c r="CK877"/>
  <c r="CJ877"/>
  <c r="CJ868"/>
  <c r="BY835"/>
  <c r="BT834"/>
  <c r="BT835"/>
  <c r="BT836"/>
  <c r="BS834"/>
  <c r="BS835"/>
  <c r="BS836"/>
  <c r="BY834"/>
  <c r="BY836"/>
  <c r="BX834"/>
  <c r="BX835"/>
  <c r="BX836"/>
  <c r="BW834"/>
  <c r="BW835"/>
  <c r="BW836"/>
  <c r="BV834"/>
  <c r="BV835"/>
  <c r="BV836"/>
  <c r="BU834"/>
  <c r="BU835"/>
  <c r="BU836"/>
  <c r="CK146"/>
  <c r="CJ146"/>
  <c r="CI146"/>
  <c r="CD146"/>
  <c r="CB146"/>
  <c r="CA146"/>
  <c r="BZ146"/>
  <c r="CK387"/>
  <c r="CK386"/>
  <c r="CK385"/>
  <c r="BX155"/>
  <c r="BW155"/>
  <c r="BV155"/>
  <c r="BU155"/>
  <c r="BX152"/>
  <c r="BW152"/>
  <c r="BV152"/>
  <c r="BU152"/>
  <c r="BZ155"/>
  <c r="BY155"/>
  <c r="CK155"/>
  <c r="CJ155"/>
  <c r="CI155"/>
  <c r="CH155"/>
  <c r="CG155"/>
  <c r="CF155"/>
  <c r="CE155"/>
  <c r="CD155"/>
  <c r="CC155"/>
  <c r="CB155"/>
  <c r="CA155"/>
  <c r="CJ843"/>
  <c r="CK746"/>
  <c r="CK745"/>
  <c r="CK744"/>
  <c r="CK157"/>
  <c r="CK743"/>
  <c r="CK742"/>
  <c r="CK741"/>
  <c r="CK733"/>
  <c r="CK177"/>
  <c r="CK734"/>
  <c r="CK735"/>
  <c r="CK730"/>
  <c r="CK731"/>
  <c r="CK732"/>
  <c r="CK728"/>
  <c r="CK725"/>
  <c r="CK662"/>
  <c r="CK661"/>
  <c r="CK660"/>
  <c r="CK659"/>
  <c r="CK653"/>
  <c r="CK652"/>
  <c r="CK651"/>
  <c r="CK649"/>
  <c r="CK648"/>
  <c r="CK647"/>
  <c r="CK646"/>
  <c r="CK638"/>
  <c r="CK637"/>
  <c r="CK636"/>
  <c r="CK635"/>
  <c r="CK602"/>
  <c r="CK355"/>
  <c r="CK603"/>
  <c r="CK601"/>
  <c r="CK600"/>
  <c r="CK591"/>
  <c r="CK590"/>
  <c r="CK589"/>
  <c r="CK588"/>
  <c r="CK568"/>
  <c r="CK567"/>
  <c r="CK566"/>
  <c r="CK547"/>
  <c r="CK564"/>
  <c r="CK563"/>
  <c r="CK562"/>
  <c r="CK561"/>
  <c r="CK559"/>
  <c r="CK558"/>
  <c r="CK557"/>
  <c r="CK556"/>
  <c r="CK553"/>
  <c r="CK552"/>
  <c r="CK551"/>
  <c r="CK550"/>
  <c r="CK482"/>
  <c r="CK481"/>
  <c r="CK420"/>
  <c r="CK417"/>
  <c r="CK358"/>
  <c r="CK357"/>
  <c r="CK354"/>
  <c r="CK353"/>
  <c r="CK345"/>
  <c r="CK344"/>
  <c r="CK343"/>
  <c r="CK342"/>
  <c r="CK304"/>
  <c r="CK303"/>
  <c r="CK300"/>
  <c r="CK297"/>
  <c r="CK280"/>
  <c r="CK279"/>
  <c r="CK277"/>
  <c r="CK248"/>
  <c r="CK247"/>
  <c r="CK246"/>
  <c r="CK245"/>
  <c r="CK244"/>
  <c r="CK243"/>
  <c r="CK241"/>
  <c r="CK240"/>
  <c r="CK239"/>
  <c r="CK238"/>
  <c r="CK237"/>
  <c r="CK236"/>
  <c r="CK234"/>
  <c r="CK233"/>
  <c r="CK232"/>
  <c r="CK231"/>
  <c r="CK230"/>
  <c r="CK229"/>
  <c r="CK219"/>
  <c r="CK218"/>
  <c r="Z79"/>
  <c r="Z80"/>
  <c r="Z81"/>
  <c r="BU144"/>
  <c r="BU146"/>
  <c r="BT144"/>
  <c r="BT146"/>
  <c r="BS144"/>
  <c r="BS146"/>
  <c r="BU139"/>
  <c r="BT139"/>
  <c r="BS139"/>
  <c r="BV139"/>
  <c r="BY146"/>
  <c r="BX146"/>
  <c r="BW146"/>
  <c r="BV146"/>
  <c r="CK152"/>
  <c r="BY152"/>
  <c r="BZ152"/>
  <c r="CA152"/>
  <c r="CB152"/>
  <c r="CC152"/>
  <c r="CD152"/>
  <c r="CE152"/>
  <c r="CF152"/>
  <c r="CG152"/>
  <c r="CH152"/>
  <c r="CI152"/>
  <c r="CJ152"/>
  <c r="CN152"/>
  <c r="CB874"/>
  <c r="CC874"/>
  <c r="CD874"/>
  <c r="CE874"/>
  <c r="CF874"/>
  <c r="CG874"/>
  <c r="CH874"/>
  <c r="CI874"/>
  <c r="CJ874"/>
  <c r="CN874"/>
  <c r="CB873"/>
  <c r="CC873"/>
  <c r="CD873"/>
  <c r="CE873"/>
  <c r="CF873"/>
  <c r="CG873"/>
  <c r="CH873"/>
  <c r="CI873"/>
  <c r="CJ873"/>
  <c r="CN873"/>
  <c r="CB872"/>
  <c r="CC872"/>
  <c r="CD872"/>
  <c r="CE872"/>
  <c r="CF872"/>
  <c r="CG872"/>
  <c r="CH872"/>
  <c r="CI872"/>
  <c r="CN872"/>
  <c r="CA874"/>
  <c r="CA873"/>
  <c r="BZ834"/>
  <c r="BZ835"/>
  <c r="BZ836"/>
  <c r="CB387"/>
  <c r="CB386"/>
  <c r="CB385"/>
  <c r="CC387"/>
  <c r="CD387"/>
  <c r="CE387"/>
  <c r="CF387"/>
  <c r="CG387"/>
  <c r="CH387"/>
  <c r="CI387"/>
  <c r="CJ387"/>
  <c r="CN387"/>
  <c r="CC386"/>
  <c r="CD386"/>
  <c r="CE386"/>
  <c r="CF386"/>
  <c r="CG386"/>
  <c r="CH386"/>
  <c r="CI386"/>
  <c r="CJ386"/>
  <c r="CN386"/>
  <c r="CC385"/>
  <c r="CD385"/>
  <c r="CE385"/>
  <c r="CF385"/>
  <c r="CG385"/>
  <c r="CH385"/>
  <c r="CI385"/>
  <c r="CJ385"/>
  <c r="CN385"/>
  <c r="CA387"/>
  <c r="BZ387"/>
  <c r="CA386"/>
  <c r="BZ386"/>
  <c r="CA385"/>
  <c r="BZ385"/>
  <c r="BS843"/>
  <c r="BS416"/>
  <c r="W843"/>
  <c r="W844"/>
  <c r="CI858"/>
  <c r="CL836"/>
  <c r="CK836"/>
  <c r="CJ836"/>
  <c r="CI836"/>
  <c r="CH836"/>
  <c r="CG836"/>
  <c r="CF836"/>
  <c r="CE836"/>
  <c r="CD836"/>
  <c r="CC836"/>
  <c r="CB836"/>
  <c r="CA836"/>
  <c r="CA872"/>
  <c r="CF843"/>
  <c r="BV843"/>
  <c r="BV416"/>
  <c r="CA858"/>
  <c r="BV858"/>
  <c r="BU843"/>
  <c r="BU416"/>
  <c r="BU858"/>
  <c r="BT843"/>
  <c r="BT416"/>
  <c r="BT858"/>
  <c r="BS858"/>
  <c r="CA843"/>
  <c r="BZ843"/>
  <c r="BZ416"/>
  <c r="BZ858"/>
  <c r="BY843"/>
  <c r="BY416"/>
  <c r="BY858"/>
  <c r="BX843"/>
  <c r="BX416"/>
  <c r="BX858"/>
  <c r="BW843"/>
  <c r="BW416"/>
  <c r="BW858"/>
  <c r="CI843"/>
  <c r="CH843"/>
  <c r="CG843"/>
  <c r="CG858"/>
  <c r="CE843"/>
  <c r="CE416"/>
  <c r="CE858"/>
  <c r="CD843"/>
  <c r="CD416"/>
  <c r="CD858"/>
  <c r="CC843"/>
  <c r="CC416"/>
  <c r="CC858"/>
  <c r="CB843"/>
  <c r="CB416"/>
  <c r="CB858"/>
  <c r="CI481"/>
  <c r="CH481"/>
  <c r="CG481"/>
  <c r="CF481"/>
  <c r="CE481"/>
  <c r="CD481"/>
  <c r="CC481"/>
  <c r="CB481"/>
  <c r="CA481"/>
  <c r="BZ481"/>
  <c r="BY481"/>
  <c r="BX481"/>
  <c r="BW481"/>
  <c r="BV481"/>
  <c r="BU481"/>
  <c r="BT481"/>
  <c r="BS481"/>
  <c r="BR481"/>
  <c r="BQ481"/>
  <c r="BP481"/>
  <c r="BO481"/>
  <c r="BN481"/>
  <c r="BM481"/>
  <c r="BL481"/>
  <c r="BK481"/>
  <c r="BJ481"/>
  <c r="BI481"/>
  <c r="BH481"/>
  <c r="BG481"/>
  <c r="BF481"/>
  <c r="BE481"/>
  <c r="BD481"/>
  <c r="CJ481"/>
  <c r="BR478"/>
  <c r="BQ478"/>
  <c r="BP478"/>
  <c r="BO478"/>
  <c r="BN478"/>
  <c r="BM478"/>
  <c r="BL478"/>
  <c r="BK478"/>
  <c r="BJ478"/>
  <c r="BI478"/>
  <c r="BH478"/>
  <c r="BG478"/>
  <c r="BF478"/>
  <c r="BE478"/>
  <c r="BD478"/>
  <c r="CI876"/>
  <c r="CI878"/>
  <c r="CH876"/>
  <c r="CH878"/>
  <c r="CG876"/>
  <c r="CG878"/>
  <c r="CF876"/>
  <c r="CF878"/>
  <c r="CE876"/>
  <c r="CE878"/>
  <c r="CD876"/>
  <c r="CD878"/>
  <c r="CC876"/>
  <c r="CC878"/>
  <c r="CB876"/>
  <c r="CB878"/>
  <c r="CA876"/>
  <c r="CA878"/>
  <c r="BZ876"/>
  <c r="BZ878"/>
  <c r="BY867"/>
  <c r="BY876"/>
  <c r="BY878"/>
  <c r="BX867"/>
  <c r="BX876"/>
  <c r="BX878"/>
  <c r="BW867"/>
  <c r="BW876"/>
  <c r="BW878"/>
  <c r="BV867"/>
  <c r="BV876"/>
  <c r="BV878"/>
  <c r="BU867"/>
  <c r="BU876"/>
  <c r="BU878"/>
  <c r="BT867"/>
  <c r="BT876"/>
  <c r="BT878"/>
  <c r="BS867"/>
  <c r="BS876"/>
  <c r="BS878"/>
  <c r="CI877"/>
  <c r="CH877"/>
  <c r="CG877"/>
  <c r="CF877"/>
  <c r="CE877"/>
  <c r="CD877"/>
  <c r="CC877"/>
  <c r="CB877"/>
  <c r="CA877"/>
  <c r="BZ877"/>
  <c r="BY877"/>
  <c r="BX877"/>
  <c r="BW877"/>
  <c r="BV877"/>
  <c r="BU877"/>
  <c r="BT877"/>
  <c r="BS877"/>
  <c r="V843"/>
  <c r="CJ355"/>
  <c r="CJ602"/>
  <c r="CJ603"/>
  <c r="CI355"/>
  <c r="CI602"/>
  <c r="CI603"/>
  <c r="CH355"/>
  <c r="CH602"/>
  <c r="CH603"/>
  <c r="CG355"/>
  <c r="CG602"/>
  <c r="CG603"/>
  <c r="CF355"/>
  <c r="CF602"/>
  <c r="CF603"/>
  <c r="CE355"/>
  <c r="CE602"/>
  <c r="CE603"/>
  <c r="CD355"/>
  <c r="CD602"/>
  <c r="CD603"/>
  <c r="CC355"/>
  <c r="CC602"/>
  <c r="CC603"/>
  <c r="CB355"/>
  <c r="CB602"/>
  <c r="CB603"/>
  <c r="CA355"/>
  <c r="CA602"/>
  <c r="CA603"/>
  <c r="BZ355"/>
  <c r="BZ602"/>
  <c r="BZ603"/>
  <c r="BY355"/>
  <c r="BY602"/>
  <c r="BY603"/>
  <c r="BX355"/>
  <c r="BX602"/>
  <c r="BX603"/>
  <c r="BW355"/>
  <c r="BW602"/>
  <c r="BW603"/>
  <c r="BV355"/>
  <c r="BV602"/>
  <c r="BV603"/>
  <c r="BU355"/>
  <c r="BU602"/>
  <c r="BU603"/>
  <c r="BT355"/>
  <c r="BT602"/>
  <c r="BT603"/>
  <c r="BS355"/>
  <c r="BS602"/>
  <c r="BS603"/>
  <c r="BR355"/>
  <c r="BR602"/>
  <c r="BR603"/>
  <c r="BQ355"/>
  <c r="BQ602"/>
  <c r="BQ603"/>
  <c r="BP355"/>
  <c r="BP602"/>
  <c r="BP603"/>
  <c r="BO355"/>
  <c r="BO602"/>
  <c r="BO603"/>
  <c r="BN355"/>
  <c r="BN602"/>
  <c r="BN603"/>
  <c r="BM355"/>
  <c r="BM602"/>
  <c r="BM603"/>
  <c r="BL355"/>
  <c r="BL602"/>
  <c r="BL603"/>
  <c r="BK355"/>
  <c r="BK602"/>
  <c r="BK603"/>
  <c r="BJ355"/>
  <c r="BJ602"/>
  <c r="BJ603"/>
  <c r="BI355"/>
  <c r="BI602"/>
  <c r="BI603"/>
  <c r="BH355"/>
  <c r="BH602"/>
  <c r="BH603"/>
  <c r="BG355"/>
  <c r="BG602"/>
  <c r="BG603"/>
  <c r="BF355"/>
  <c r="BF602"/>
  <c r="BF603"/>
  <c r="BE355"/>
  <c r="BE602"/>
  <c r="BE603"/>
  <c r="BD355"/>
  <c r="BD602"/>
  <c r="BD603"/>
  <c r="CJ303"/>
  <c r="CI303"/>
  <c r="CH303"/>
  <c r="CG303"/>
  <c r="CF303"/>
  <c r="CE303"/>
  <c r="CD303"/>
  <c r="CC303"/>
  <c r="CB303"/>
  <c r="CA303"/>
  <c r="BZ303"/>
  <c r="BY303"/>
  <c r="BX303"/>
  <c r="BW303"/>
  <c r="BV303"/>
  <c r="BU303"/>
  <c r="BT303"/>
  <c r="BS303"/>
  <c r="BR303"/>
  <c r="BQ303"/>
  <c r="BP303"/>
  <c r="BO303"/>
  <c r="BN303"/>
  <c r="BM303"/>
  <c r="BL303"/>
  <c r="BK303"/>
  <c r="BJ303"/>
  <c r="BI303"/>
  <c r="BH303"/>
  <c r="BG303"/>
  <c r="BF303"/>
  <c r="BE303"/>
  <c r="BD303"/>
  <c r="CI357"/>
  <c r="CH357"/>
  <c r="CG357"/>
  <c r="CF357"/>
  <c r="CE357"/>
  <c r="CD357"/>
  <c r="CC357"/>
  <c r="CB357"/>
  <c r="CA357"/>
  <c r="BZ357"/>
  <c r="BY357"/>
  <c r="BX357"/>
  <c r="BW357"/>
  <c r="BV357"/>
  <c r="BU357"/>
  <c r="BT357"/>
  <c r="BS357"/>
  <c r="BR357"/>
  <c r="BQ357"/>
  <c r="BP357"/>
  <c r="BO357"/>
  <c r="BN357"/>
  <c r="BM357"/>
  <c r="BL357"/>
  <c r="BK357"/>
  <c r="BJ357"/>
  <c r="BI357"/>
  <c r="BH357"/>
  <c r="BG357"/>
  <c r="BF357"/>
  <c r="BE357"/>
  <c r="BD357"/>
  <c r="CJ357"/>
  <c r="CJ482"/>
  <c r="CJ568"/>
  <c r="CJ358"/>
  <c r="CI482"/>
  <c r="CI568"/>
  <c r="CI358"/>
  <c r="CH482"/>
  <c r="CH568"/>
  <c r="CH358"/>
  <c r="CG482"/>
  <c r="CG568"/>
  <c r="CG358"/>
  <c r="CF482"/>
  <c r="CF568"/>
  <c r="CF358"/>
  <c r="CE482"/>
  <c r="CE568"/>
  <c r="CE358"/>
  <c r="CD482"/>
  <c r="CD568"/>
  <c r="CD358"/>
  <c r="CC482"/>
  <c r="CC568"/>
  <c r="CC358"/>
  <c r="CB482"/>
  <c r="CB568"/>
  <c r="CB358"/>
  <c r="CA482"/>
  <c r="CA568"/>
  <c r="CA358"/>
  <c r="BZ482"/>
  <c r="BZ568"/>
  <c r="BZ358"/>
  <c r="BY482"/>
  <c r="BY568"/>
  <c r="BY358"/>
  <c r="BX482"/>
  <c r="BX568"/>
  <c r="BX358"/>
  <c r="BW482"/>
  <c r="BW568"/>
  <c r="BW358"/>
  <c r="BV482"/>
  <c r="BV568"/>
  <c r="BV358"/>
  <c r="BU482"/>
  <c r="BU568"/>
  <c r="BU358"/>
  <c r="BT482"/>
  <c r="BT568"/>
  <c r="BT358"/>
  <c r="BS482"/>
  <c r="BS568"/>
  <c r="BS358"/>
  <c r="BR482"/>
  <c r="BR568"/>
  <c r="BR358"/>
  <c r="BQ482"/>
  <c r="BQ568"/>
  <c r="BQ358"/>
  <c r="BP482"/>
  <c r="BP568"/>
  <c r="BP358"/>
  <c r="BO482"/>
  <c r="BO568"/>
  <c r="BO358"/>
  <c r="BN482"/>
  <c r="BN568"/>
  <c r="BN358"/>
  <c r="BM482"/>
  <c r="BM568"/>
  <c r="BM358"/>
  <c r="BL482"/>
  <c r="BL568"/>
  <c r="BL358"/>
  <c r="BK482"/>
  <c r="BK568"/>
  <c r="BK358"/>
  <c r="BJ482"/>
  <c r="BJ568"/>
  <c r="BJ358"/>
  <c r="BI482"/>
  <c r="BI568"/>
  <c r="BI358"/>
  <c r="BH482"/>
  <c r="BH568"/>
  <c r="BH358"/>
  <c r="BG482"/>
  <c r="BG568"/>
  <c r="BG358"/>
  <c r="BF482"/>
  <c r="BF568"/>
  <c r="BF358"/>
  <c r="BE482"/>
  <c r="BE568"/>
  <c r="BE358"/>
  <c r="BD482"/>
  <c r="BD568"/>
  <c r="BD358"/>
  <c r="CI653"/>
  <c r="CI304"/>
  <c r="CH653"/>
  <c r="CH304"/>
  <c r="CG653"/>
  <c r="CG304"/>
  <c r="CF653"/>
  <c r="CF304"/>
  <c r="CE653"/>
  <c r="CE304"/>
  <c r="CD653"/>
  <c r="CD304"/>
  <c r="CC653"/>
  <c r="CC304"/>
  <c r="CB653"/>
  <c r="CB304"/>
  <c r="CA653"/>
  <c r="CA304"/>
  <c r="BZ653"/>
  <c r="BZ304"/>
  <c r="BY653"/>
  <c r="BY304"/>
  <c r="BX653"/>
  <c r="BX304"/>
  <c r="BW653"/>
  <c r="BW304"/>
  <c r="BV653"/>
  <c r="BV304"/>
  <c r="BU653"/>
  <c r="BU304"/>
  <c r="BT653"/>
  <c r="BT304"/>
  <c r="BS653"/>
  <c r="BS304"/>
  <c r="BR653"/>
  <c r="BR304"/>
  <c r="BQ653"/>
  <c r="BQ304"/>
  <c r="BP653"/>
  <c r="BP304"/>
  <c r="BO653"/>
  <c r="BO304"/>
  <c r="BN653"/>
  <c r="BN304"/>
  <c r="BM653"/>
  <c r="BM304"/>
  <c r="BL653"/>
  <c r="BL304"/>
  <c r="BK653"/>
  <c r="BK304"/>
  <c r="BJ653"/>
  <c r="BJ304"/>
  <c r="BI653"/>
  <c r="BI304"/>
  <c r="BH653"/>
  <c r="BH304"/>
  <c r="BG653"/>
  <c r="BG304"/>
  <c r="BF653"/>
  <c r="BF304"/>
  <c r="BE653"/>
  <c r="BE304"/>
  <c r="BD653"/>
  <c r="BD304"/>
  <c r="CJ653"/>
  <c r="CJ304"/>
  <c r="BC301"/>
  <c r="BB301"/>
  <c r="BA301"/>
  <c r="AZ301"/>
  <c r="AY301"/>
  <c r="AX301"/>
  <c r="AW301"/>
  <c r="AV301"/>
  <c r="AU301"/>
  <c r="AT301"/>
  <c r="AS301"/>
  <c r="AR301"/>
  <c r="AQ301"/>
  <c r="AP301"/>
  <c r="AO301"/>
  <c r="AN301"/>
  <c r="AM301"/>
  <c r="AL301"/>
  <c r="AK301"/>
  <c r="CJ652"/>
  <c r="CI652"/>
  <c r="CH652"/>
  <c r="CG652"/>
  <c r="CF652"/>
  <c r="CE652"/>
  <c r="CD652"/>
  <c r="CC652"/>
  <c r="CB652"/>
  <c r="CA652"/>
  <c r="BZ652"/>
  <c r="BY652"/>
  <c r="BX652"/>
  <c r="BW652"/>
  <c r="BV652"/>
  <c r="BU652"/>
  <c r="BT652"/>
  <c r="BS652"/>
  <c r="BR652"/>
  <c r="BQ652"/>
  <c r="BP652"/>
  <c r="BO652"/>
  <c r="BN652"/>
  <c r="BM652"/>
  <c r="BL652"/>
  <c r="BK652"/>
  <c r="BJ652"/>
  <c r="BI652"/>
  <c r="BH652"/>
  <c r="BG652"/>
  <c r="BF652"/>
  <c r="BE652"/>
  <c r="BD652"/>
  <c r="CI601"/>
  <c r="CH601"/>
  <c r="CG601"/>
  <c r="CF601"/>
  <c r="CE601"/>
  <c r="CD601"/>
  <c r="CC601"/>
  <c r="CB601"/>
  <c r="CA601"/>
  <c r="BZ601"/>
  <c r="BY601"/>
  <c r="BX601"/>
  <c r="BW601"/>
  <c r="BV601"/>
  <c r="BU601"/>
  <c r="BT601"/>
  <c r="BS601"/>
  <c r="BR601"/>
  <c r="BQ601"/>
  <c r="BP601"/>
  <c r="BO601"/>
  <c r="BN601"/>
  <c r="BM601"/>
  <c r="BL601"/>
  <c r="BK601"/>
  <c r="BJ601"/>
  <c r="BI601"/>
  <c r="BH601"/>
  <c r="BG601"/>
  <c r="BF601"/>
  <c r="BE601"/>
  <c r="BD601"/>
  <c r="CJ601"/>
  <c r="CJ567"/>
  <c r="CI567"/>
  <c r="CH567"/>
  <c r="CG567"/>
  <c r="CF567"/>
  <c r="CE567"/>
  <c r="CD567"/>
  <c r="CC567"/>
  <c r="CB567"/>
  <c r="CA567"/>
  <c r="BZ567"/>
  <c r="BY567"/>
  <c r="BX567"/>
  <c r="BW567"/>
  <c r="BV567"/>
  <c r="BU567"/>
  <c r="BT567"/>
  <c r="BS567"/>
  <c r="BR567"/>
  <c r="BQ567"/>
  <c r="BP567"/>
  <c r="BO567"/>
  <c r="BN567"/>
  <c r="BM567"/>
  <c r="BL567"/>
  <c r="BK567"/>
  <c r="BJ567"/>
  <c r="BI567"/>
  <c r="BH567"/>
  <c r="BG567"/>
  <c r="BF567"/>
  <c r="BE567"/>
  <c r="BD567"/>
  <c r="CJ354"/>
  <c r="CI354"/>
  <c r="CH354"/>
  <c r="CG354"/>
  <c r="CF354"/>
  <c r="CE354"/>
  <c r="CD354"/>
  <c r="CC354"/>
  <c r="CB354"/>
  <c r="CA354"/>
  <c r="BZ354"/>
  <c r="BY354"/>
  <c r="BX354"/>
  <c r="BW354"/>
  <c r="BV354"/>
  <c r="BU354"/>
  <c r="BT354"/>
  <c r="BS354"/>
  <c r="BR354"/>
  <c r="BQ354"/>
  <c r="BP354"/>
  <c r="BO354"/>
  <c r="BN354"/>
  <c r="BM354"/>
  <c r="BL354"/>
  <c r="BK354"/>
  <c r="BJ354"/>
  <c r="BI354"/>
  <c r="BH354"/>
  <c r="BG354"/>
  <c r="BF354"/>
  <c r="BE354"/>
  <c r="BD354"/>
  <c r="CJ300"/>
  <c r="CI300"/>
  <c r="CH300"/>
  <c r="CG300"/>
  <c r="CF300"/>
  <c r="CE300"/>
  <c r="CD300"/>
  <c r="CC300"/>
  <c r="CB300"/>
  <c r="CA300"/>
  <c r="BZ300"/>
  <c r="BY300"/>
  <c r="BX300"/>
  <c r="BW300"/>
  <c r="BV300"/>
  <c r="BU300"/>
  <c r="BT300"/>
  <c r="BS300"/>
  <c r="BR300"/>
  <c r="BQ300"/>
  <c r="BP300"/>
  <c r="BO300"/>
  <c r="BN300"/>
  <c r="BM300"/>
  <c r="BL300"/>
  <c r="BK300"/>
  <c r="BJ300"/>
  <c r="BI300"/>
  <c r="BH300"/>
  <c r="BG300"/>
  <c r="W845"/>
  <c r="CI868"/>
  <c r="CH868"/>
  <c r="CG868"/>
  <c r="CF868"/>
  <c r="CE868"/>
  <c r="CD868"/>
  <c r="CC868"/>
  <c r="CB868"/>
  <c r="CA868"/>
  <c r="BZ868"/>
  <c r="BY868"/>
  <c r="BX868"/>
  <c r="BW868"/>
  <c r="BV868"/>
  <c r="BU868"/>
  <c r="BT868"/>
  <c r="BS868"/>
  <c r="CI172"/>
  <c r="W172"/>
  <c r="W868"/>
  <c r="BY879"/>
  <c r="BX879"/>
  <c r="BW879"/>
  <c r="BV879"/>
  <c r="BU879"/>
  <c r="BT879"/>
  <c r="BS879"/>
  <c r="W880"/>
  <c r="W881"/>
  <c r="CJ879"/>
  <c r="CI879"/>
  <c r="CH879"/>
  <c r="CG879"/>
  <c r="CF879"/>
  <c r="CE879"/>
  <c r="CD879"/>
  <c r="CC879"/>
  <c r="CB879"/>
  <c r="CA879"/>
  <c r="BZ879"/>
  <c r="CJ912"/>
  <c r="CI912"/>
  <c r="CH912"/>
  <c r="CG912"/>
  <c r="CF912"/>
  <c r="CE912"/>
  <c r="CD912"/>
  <c r="CC912"/>
  <c r="CB912"/>
  <c r="CA912"/>
  <c r="BZ912"/>
  <c r="BY912"/>
  <c r="CJ908"/>
  <c r="CI908"/>
  <c r="CH908"/>
  <c r="CG908"/>
  <c r="CF908"/>
  <c r="CE908"/>
  <c r="CD908"/>
  <c r="CC908"/>
  <c r="CB908"/>
  <c r="CA908"/>
  <c r="CJ905"/>
  <c r="CI905"/>
  <c r="CH905"/>
  <c r="CG905"/>
  <c r="CF905"/>
  <c r="CE905"/>
  <c r="CD905"/>
  <c r="CC905"/>
  <c r="CB905"/>
  <c r="CA905"/>
  <c r="BZ905"/>
  <c r="BY905"/>
  <c r="BM297"/>
  <c r="BL297"/>
  <c r="CJ662"/>
  <c r="CI662"/>
  <c r="CH662"/>
  <c r="CG662"/>
  <c r="CF662"/>
  <c r="CE662"/>
  <c r="CD662"/>
  <c r="CC662"/>
  <c r="CB662"/>
  <c r="CA662"/>
  <c r="BZ662"/>
  <c r="BY662"/>
  <c r="BX662"/>
  <c r="BW662"/>
  <c r="BV662"/>
  <c r="BU662"/>
  <c r="BT662"/>
  <c r="BS662"/>
  <c r="BR662"/>
  <c r="BQ662"/>
  <c r="BP662"/>
  <c r="BO662"/>
  <c r="BN662"/>
  <c r="BM662"/>
  <c r="BL662"/>
  <c r="BK662"/>
  <c r="BJ662"/>
  <c r="BI662"/>
  <c r="BH662"/>
  <c r="BG662"/>
  <c r="BF662"/>
  <c r="BE662"/>
  <c r="BD662"/>
  <c r="CJ661"/>
  <c r="CI661"/>
  <c r="CH661"/>
  <c r="CG661"/>
  <c r="CF661"/>
  <c r="CE661"/>
  <c r="CD661"/>
  <c r="CC661"/>
  <c r="CB661"/>
  <c r="CA661"/>
  <c r="BZ661"/>
  <c r="BY661"/>
  <c r="BX661"/>
  <c r="BW661"/>
  <c r="BV661"/>
  <c r="BU661"/>
  <c r="BT661"/>
  <c r="BS661"/>
  <c r="BR661"/>
  <c r="BQ661"/>
  <c r="BP661"/>
  <c r="BO661"/>
  <c r="BN661"/>
  <c r="BM661"/>
  <c r="BL661"/>
  <c r="BK661"/>
  <c r="BJ661"/>
  <c r="BI661"/>
  <c r="BH661"/>
  <c r="BG661"/>
  <c r="BF661"/>
  <c r="BE661"/>
  <c r="BD661"/>
  <c r="CJ660"/>
  <c r="CI660"/>
  <c r="CH660"/>
  <c r="CG660"/>
  <c r="CF660"/>
  <c r="CE660"/>
  <c r="CD660"/>
  <c r="CC660"/>
  <c r="CB660"/>
  <c r="CA660"/>
  <c r="BZ660"/>
  <c r="BY660"/>
  <c r="BX660"/>
  <c r="BW660"/>
  <c r="BV660"/>
  <c r="BU660"/>
  <c r="BT660"/>
  <c r="BS660"/>
  <c r="BR660"/>
  <c r="BQ660"/>
  <c r="BP660"/>
  <c r="BO660"/>
  <c r="BN660"/>
  <c r="BM660"/>
  <c r="BL660"/>
  <c r="BK660"/>
  <c r="BJ660"/>
  <c r="BI660"/>
  <c r="BH660"/>
  <c r="BG660"/>
  <c r="BF660"/>
  <c r="BE660"/>
  <c r="BD660"/>
  <c r="CI659"/>
  <c r="CH659"/>
  <c r="CG659"/>
  <c r="CF659"/>
  <c r="CE659"/>
  <c r="CD659"/>
  <c r="CC659"/>
  <c r="CB659"/>
  <c r="CA659"/>
  <c r="BZ659"/>
  <c r="BY659"/>
  <c r="BX659"/>
  <c r="BW659"/>
  <c r="BV659"/>
  <c r="BU659"/>
  <c r="BT659"/>
  <c r="BS659"/>
  <c r="BR659"/>
  <c r="BQ659"/>
  <c r="BP659"/>
  <c r="BO659"/>
  <c r="BN659"/>
  <c r="BM659"/>
  <c r="BL659"/>
  <c r="BK659"/>
  <c r="BJ659"/>
  <c r="BI659"/>
  <c r="BH659"/>
  <c r="BG659"/>
  <c r="BF659"/>
  <c r="BE659"/>
  <c r="BD659"/>
  <c r="CJ659"/>
  <c r="CJ297"/>
  <c r="CI297"/>
  <c r="CH297"/>
  <c r="CG297"/>
  <c r="CF297"/>
  <c r="CE297"/>
  <c r="CD297"/>
  <c r="CC297"/>
  <c r="CB297"/>
  <c r="CA297"/>
  <c r="BZ297"/>
  <c r="BY297"/>
  <c r="BX297"/>
  <c r="BW297"/>
  <c r="BV297"/>
  <c r="BU297"/>
  <c r="BT297"/>
  <c r="BS297"/>
  <c r="BR297"/>
  <c r="BQ297"/>
  <c r="BP297"/>
  <c r="BO297"/>
  <c r="BN297"/>
  <c r="BK297"/>
  <c r="BJ297"/>
  <c r="BI297"/>
  <c r="BH297"/>
  <c r="BG297"/>
  <c r="CG744"/>
  <c r="CF157"/>
  <c r="CF743"/>
  <c r="CJ566"/>
  <c r="CI566"/>
  <c r="CH566"/>
  <c r="CG566"/>
  <c r="CF566"/>
  <c r="CE566"/>
  <c r="CD566"/>
  <c r="CC566"/>
  <c r="CB566"/>
  <c r="CA566"/>
  <c r="BZ566"/>
  <c r="BY566"/>
  <c r="BX566"/>
  <c r="BW566"/>
  <c r="BV566"/>
  <c r="BU566"/>
  <c r="BT566"/>
  <c r="BS566"/>
  <c r="BR566"/>
  <c r="BQ566"/>
  <c r="BP566"/>
  <c r="BO566"/>
  <c r="BN566"/>
  <c r="BM566"/>
  <c r="BL566"/>
  <c r="BK566"/>
  <c r="BJ566"/>
  <c r="BI566"/>
  <c r="BH566"/>
  <c r="BG566"/>
  <c r="BF566"/>
  <c r="BE566"/>
  <c r="BD566"/>
  <c r="CI651"/>
  <c r="CH651"/>
  <c r="CG651"/>
  <c r="CF651"/>
  <c r="CE651"/>
  <c r="CD651"/>
  <c r="CC651"/>
  <c r="CB651"/>
  <c r="CA651"/>
  <c r="BZ651"/>
  <c r="BY651"/>
  <c r="BX651"/>
  <c r="BW651"/>
  <c r="BV651"/>
  <c r="BU651"/>
  <c r="BT651"/>
  <c r="BS651"/>
  <c r="BR651"/>
  <c r="BQ651"/>
  <c r="BP651"/>
  <c r="BO651"/>
  <c r="BN651"/>
  <c r="BM651"/>
  <c r="BL651"/>
  <c r="BK651"/>
  <c r="BJ651"/>
  <c r="BI651"/>
  <c r="BH651"/>
  <c r="BG651"/>
  <c r="BF651"/>
  <c r="BE651"/>
  <c r="BD651"/>
  <c r="CJ651"/>
  <c r="CJ600"/>
  <c r="CI600"/>
  <c r="CH600"/>
  <c r="CG600"/>
  <c r="CF600"/>
  <c r="CE600"/>
  <c r="CD600"/>
  <c r="CC600"/>
  <c r="CB600"/>
  <c r="CA600"/>
  <c r="BZ600"/>
  <c r="BY600"/>
  <c r="BX600"/>
  <c r="BW600"/>
  <c r="BV600"/>
  <c r="BU600"/>
  <c r="BT600"/>
  <c r="BS600"/>
  <c r="BR600"/>
  <c r="BQ600"/>
  <c r="BP600"/>
  <c r="BO600"/>
  <c r="BN600"/>
  <c r="BM600"/>
  <c r="BL600"/>
  <c r="BK600"/>
  <c r="BJ600"/>
  <c r="BI600"/>
  <c r="BH600"/>
  <c r="BG600"/>
  <c r="BF600"/>
  <c r="BE600"/>
  <c r="BD600"/>
  <c r="CI353"/>
  <c r="CH353"/>
  <c r="CG353"/>
  <c r="CF353"/>
  <c r="CE353"/>
  <c r="CD353"/>
  <c r="CC353"/>
  <c r="CB353"/>
  <c r="CA353"/>
  <c r="BZ353"/>
  <c r="BY353"/>
  <c r="BX353"/>
  <c r="BW353"/>
  <c r="BV353"/>
  <c r="BU353"/>
  <c r="BT353"/>
  <c r="BS353"/>
  <c r="BR353"/>
  <c r="BQ353"/>
  <c r="BP353"/>
  <c r="BO353"/>
  <c r="BN353"/>
  <c r="BM353"/>
  <c r="BL353"/>
  <c r="BK353"/>
  <c r="BJ353"/>
  <c r="BI353"/>
  <c r="BH353"/>
  <c r="BG353"/>
  <c r="BF353"/>
  <c r="BE353"/>
  <c r="BD353"/>
  <c r="CJ353"/>
  <c r="CK81"/>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AA74"/>
  <c r="CJ186"/>
  <c r="CK194"/>
  <c r="CJ185"/>
  <c r="CK193"/>
  <c r="CJ182"/>
  <c r="CJ183"/>
  <c r="CJ184"/>
  <c r="CK192"/>
  <c r="CK191"/>
  <c r="CK190"/>
  <c r="CK176"/>
  <c r="CK175"/>
  <c r="CK172"/>
  <c r="CK173"/>
  <c r="CK174"/>
  <c r="CK169"/>
  <c r="CK168"/>
  <c r="CK167"/>
  <c r="CK164"/>
  <c r="CK165"/>
  <c r="CK166"/>
  <c r="CJ157"/>
  <c r="CK79"/>
  <c r="CL112"/>
  <c r="CK112"/>
  <c r="CJ112"/>
  <c r="CI112"/>
  <c r="CH112"/>
  <c r="CG112"/>
  <c r="CF112"/>
  <c r="CE112"/>
  <c r="CD112"/>
  <c r="CC112"/>
  <c r="CB112"/>
  <c r="CA112"/>
  <c r="BZ112"/>
  <c r="BY112"/>
  <c r="BX112"/>
  <c r="BW112"/>
  <c r="BV112"/>
  <c r="BU112"/>
  <c r="BT112"/>
  <c r="BS112"/>
  <c r="BR112"/>
  <c r="BQ112"/>
  <c r="BP112"/>
  <c r="BO112"/>
  <c r="BN112"/>
  <c r="BM112"/>
  <c r="BL112"/>
  <c r="BK112"/>
  <c r="BJ112"/>
  <c r="BI112"/>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T730"/>
  <c r="CI733"/>
  <c r="CH733"/>
  <c r="CG733"/>
  <c r="CF733"/>
  <c r="CE733"/>
  <c r="CD733"/>
  <c r="CC733"/>
  <c r="CB733"/>
  <c r="CA733"/>
  <c r="BZ733"/>
  <c r="BY733"/>
  <c r="BX733"/>
  <c r="BW733"/>
  <c r="BV733"/>
  <c r="BU733"/>
  <c r="BT733"/>
  <c r="BS733"/>
  <c r="BR733"/>
  <c r="BQ733"/>
  <c r="BP733"/>
  <c r="BO733"/>
  <c r="BN733"/>
  <c r="BM733"/>
  <c r="BL733"/>
  <c r="BK733"/>
  <c r="BJ733"/>
  <c r="BI733"/>
  <c r="BH733"/>
  <c r="BG733"/>
  <c r="BF733"/>
  <c r="BE733"/>
  <c r="BD733"/>
  <c r="CJ733"/>
  <c r="BD730"/>
  <c r="CJ730"/>
  <c r="CI730"/>
  <c r="CH730"/>
  <c r="CG730"/>
  <c r="CF730"/>
  <c r="CE730"/>
  <c r="CD730"/>
  <c r="CC730"/>
  <c r="CB730"/>
  <c r="CA730"/>
  <c r="BZ730"/>
  <c r="BY730"/>
  <c r="BX730"/>
  <c r="BW730"/>
  <c r="BV730"/>
  <c r="BU730"/>
  <c r="BS730"/>
  <c r="BR730"/>
  <c r="BQ730"/>
  <c r="BP730"/>
  <c r="BO730"/>
  <c r="BN730"/>
  <c r="BM730"/>
  <c r="BL730"/>
  <c r="BK730"/>
  <c r="BJ730"/>
  <c r="BI730"/>
  <c r="BH730"/>
  <c r="BG730"/>
  <c r="BF730"/>
  <c r="BE730"/>
  <c r="V733"/>
  <c r="V734"/>
  <c r="W727"/>
  <c r="CH767"/>
  <c r="CG767"/>
  <c r="CF767"/>
  <c r="CE767"/>
  <c r="CD767"/>
  <c r="CC767"/>
  <c r="CB767"/>
  <c r="CA767"/>
  <c r="BZ767"/>
  <c r="BY767"/>
  <c r="BX767"/>
  <c r="BW767"/>
  <c r="BV767"/>
  <c r="BU767"/>
  <c r="CJ649"/>
  <c r="CI649"/>
  <c r="CH649"/>
  <c r="CG649"/>
  <c r="CF649"/>
  <c r="CE649"/>
  <c r="CD649"/>
  <c r="CC649"/>
  <c r="CB649"/>
  <c r="CA649"/>
  <c r="BZ649"/>
  <c r="BY649"/>
  <c r="BX649"/>
  <c r="BW649"/>
  <c r="BV649"/>
  <c r="BU649"/>
  <c r="BT649"/>
  <c r="BS649"/>
  <c r="BR649"/>
  <c r="BQ649"/>
  <c r="BP649"/>
  <c r="BO649"/>
  <c r="BN649"/>
  <c r="BM649"/>
  <c r="BL649"/>
  <c r="BK649"/>
  <c r="BJ649"/>
  <c r="BI649"/>
  <c r="BH649"/>
  <c r="BG649"/>
  <c r="BF649"/>
  <c r="BE649"/>
  <c r="BD649"/>
  <c r="V638"/>
  <c r="V644"/>
  <c r="V649"/>
  <c r="W638"/>
  <c r="V591"/>
  <c r="V597"/>
  <c r="W591"/>
  <c r="CJ547"/>
  <c r="CJ564"/>
  <c r="CJ561"/>
  <c r="CI547"/>
  <c r="CI564"/>
  <c r="CH547"/>
  <c r="CH564"/>
  <c r="CG547"/>
  <c r="CG564"/>
  <c r="CF547"/>
  <c r="CF564"/>
  <c r="CE547"/>
  <c r="CE564"/>
  <c r="CD547"/>
  <c r="CD564"/>
  <c r="CC547"/>
  <c r="CC564"/>
  <c r="CB547"/>
  <c r="CB564"/>
  <c r="CA547"/>
  <c r="CA564"/>
  <c r="BZ547"/>
  <c r="BZ564"/>
  <c r="BY547"/>
  <c r="BY564"/>
  <c r="BX547"/>
  <c r="BX564"/>
  <c r="BW547"/>
  <c r="BW564"/>
  <c r="BV547"/>
  <c r="BV564"/>
  <c r="BU547"/>
  <c r="BU564"/>
  <c r="BT547"/>
  <c r="BT564"/>
  <c r="BS547"/>
  <c r="BS564"/>
  <c r="BR547"/>
  <c r="BR564"/>
  <c r="BQ547"/>
  <c r="BQ564"/>
  <c r="BP547"/>
  <c r="BP564"/>
  <c r="BO547"/>
  <c r="BO564"/>
  <c r="BN547"/>
  <c r="BN564"/>
  <c r="BM547"/>
  <c r="BM564"/>
  <c r="BL547"/>
  <c r="BL564"/>
  <c r="BK547"/>
  <c r="BK564"/>
  <c r="BJ547"/>
  <c r="BJ564"/>
  <c r="BI547"/>
  <c r="BI564"/>
  <c r="BH547"/>
  <c r="BH564"/>
  <c r="BG547"/>
  <c r="BG564"/>
  <c r="BF547"/>
  <c r="BF564"/>
  <c r="BE547"/>
  <c r="BE564"/>
  <c r="BD547"/>
  <c r="BD564"/>
  <c r="V553"/>
  <c r="V559"/>
  <c r="V564"/>
  <c r="CJ559"/>
  <c r="CI559"/>
  <c r="CH559"/>
  <c r="CG559"/>
  <c r="CF559"/>
  <c r="CE559"/>
  <c r="CD559"/>
  <c r="CC559"/>
  <c r="CB559"/>
  <c r="CA559"/>
  <c r="BZ559"/>
  <c r="BY559"/>
  <c r="BX559"/>
  <c r="BW559"/>
  <c r="BV559"/>
  <c r="BU559"/>
  <c r="BT559"/>
  <c r="BS559"/>
  <c r="BR559"/>
  <c r="BQ559"/>
  <c r="BP559"/>
  <c r="BO559"/>
  <c r="BN559"/>
  <c r="BM559"/>
  <c r="BL559"/>
  <c r="BK559"/>
  <c r="BJ559"/>
  <c r="BI559"/>
  <c r="BH559"/>
  <c r="BG559"/>
  <c r="BF559"/>
  <c r="BE559"/>
  <c r="BD559"/>
  <c r="W553"/>
  <c r="V417"/>
  <c r="V423"/>
  <c r="W417"/>
  <c r="V345"/>
  <c r="V351"/>
  <c r="W345"/>
  <c r="BZ293"/>
  <c r="BY293"/>
  <c r="BX293"/>
  <c r="BW293"/>
  <c r="BV293"/>
  <c r="BU293"/>
  <c r="BT293"/>
  <c r="BS293"/>
  <c r="BR293"/>
  <c r="BQ293"/>
  <c r="BP293"/>
  <c r="BO293"/>
  <c r="BN293"/>
  <c r="BM293"/>
  <c r="BL293"/>
  <c r="BK293"/>
  <c r="BJ293"/>
  <c r="BI293"/>
  <c r="BH293"/>
  <c r="BG293"/>
  <c r="BF293"/>
  <c r="BE293"/>
  <c r="BD293"/>
  <c r="BC287"/>
  <c r="BC293"/>
  <c r="BB287"/>
  <c r="BB293"/>
  <c r="BA287"/>
  <c r="BA293"/>
  <c r="AZ287"/>
  <c r="AZ293"/>
  <c r="AY287"/>
  <c r="AY293"/>
  <c r="AX287"/>
  <c r="AX293"/>
  <c r="AW287"/>
  <c r="AW293"/>
  <c r="AV287"/>
  <c r="AV293"/>
  <c r="AU287"/>
  <c r="AU293"/>
  <c r="AT287"/>
  <c r="AT293"/>
  <c r="AS287"/>
  <c r="AS293"/>
  <c r="AR287"/>
  <c r="AR293"/>
  <c r="AQ287"/>
  <c r="AQ293"/>
  <c r="AP287"/>
  <c r="AP293"/>
  <c r="AO287"/>
  <c r="AO293"/>
  <c r="AN287"/>
  <c r="AN293"/>
  <c r="AM287"/>
  <c r="AM293"/>
  <c r="AL287"/>
  <c r="AL293"/>
  <c r="AK287"/>
  <c r="AK293"/>
  <c r="CA293"/>
  <c r="CA292"/>
  <c r="V280"/>
  <c r="V293"/>
  <c r="W280"/>
  <c r="V287"/>
  <c r="V277"/>
  <c r="BG187"/>
  <c r="BF187"/>
  <c r="BG195"/>
  <c r="BG196"/>
  <c r="BH195"/>
  <c r="BH196"/>
  <c r="BI187"/>
  <c r="BI195"/>
  <c r="BI196"/>
  <c r="BJ187"/>
  <c r="BJ195"/>
  <c r="BJ196"/>
  <c r="BK187"/>
  <c r="BK195"/>
  <c r="BK196"/>
  <c r="CB187"/>
  <c r="CA187"/>
  <c r="CB195"/>
  <c r="CB196"/>
  <c r="CC187"/>
  <c r="CC195"/>
  <c r="CC196"/>
  <c r="CD187"/>
  <c r="CD195"/>
  <c r="CD196"/>
  <c r="CE187"/>
  <c r="CE195"/>
  <c r="CE196"/>
  <c r="CF195"/>
  <c r="CF196"/>
  <c r="BW187"/>
  <c r="BV187"/>
  <c r="BW195"/>
  <c r="BW196"/>
  <c r="BX187"/>
  <c r="BX195"/>
  <c r="BX196"/>
  <c r="BY187"/>
  <c r="BY195"/>
  <c r="BY196"/>
  <c r="BZ187"/>
  <c r="BZ195"/>
  <c r="BZ196"/>
  <c r="CA195"/>
  <c r="CA196"/>
  <c r="BS187"/>
  <c r="BR187"/>
  <c r="BS195"/>
  <c r="BS196"/>
  <c r="BT187"/>
  <c r="BT195"/>
  <c r="BT196"/>
  <c r="BU187"/>
  <c r="BU195"/>
  <c r="BU196"/>
  <c r="BV195"/>
  <c r="BV196"/>
  <c r="BN187"/>
  <c r="BM187"/>
  <c r="BN195"/>
  <c r="BN196"/>
  <c r="BO187"/>
  <c r="BO195"/>
  <c r="BO196"/>
  <c r="BP187"/>
  <c r="BP195"/>
  <c r="BP196"/>
  <c r="BQ187"/>
  <c r="BQ195"/>
  <c r="BQ196"/>
  <c r="BR195"/>
  <c r="BR196"/>
  <c r="BL187"/>
  <c r="BL195"/>
  <c r="BL196"/>
  <c r="BM195"/>
  <c r="BM196"/>
  <c r="CB161"/>
  <c r="CC161"/>
  <c r="CD161"/>
  <c r="CE161"/>
  <c r="CF161"/>
  <c r="BW161"/>
  <c r="BX161"/>
  <c r="BY161"/>
  <c r="BZ161"/>
  <c r="CA161"/>
  <c r="BS161"/>
  <c r="BT161"/>
  <c r="BU161"/>
  <c r="BV161"/>
  <c r="BN161"/>
  <c r="BO161"/>
  <c r="BP161"/>
  <c r="BQ161"/>
  <c r="BR161"/>
  <c r="BL161"/>
  <c r="BM161"/>
  <c r="BG161"/>
  <c r="BH161"/>
  <c r="BI161"/>
  <c r="BJ161"/>
  <c r="BK161"/>
  <c r="W179"/>
  <c r="CB162"/>
  <c r="CC162"/>
  <c r="CD162"/>
  <c r="CE162"/>
  <c r="CF162"/>
  <c r="BW162"/>
  <c r="BX162"/>
  <c r="BY162"/>
  <c r="BZ162"/>
  <c r="CA162"/>
  <c r="BS162"/>
  <c r="BT162"/>
  <c r="BU162"/>
  <c r="BV162"/>
  <c r="BN162"/>
  <c r="BO162"/>
  <c r="BP162"/>
  <c r="BQ162"/>
  <c r="BR162"/>
  <c r="BL162"/>
  <c r="BM162"/>
  <c r="BG162"/>
  <c r="BH162"/>
  <c r="BI162"/>
  <c r="BJ162"/>
  <c r="BK162"/>
  <c r="CJ746"/>
  <c r="CI746"/>
  <c r="CH746"/>
  <c r="CG746"/>
  <c r="CF746"/>
  <c r="CE746"/>
  <c r="CD746"/>
  <c r="CC746"/>
  <c r="CB746"/>
  <c r="CA746"/>
  <c r="BZ746"/>
  <c r="BY746"/>
  <c r="BX746"/>
  <c r="BW746"/>
  <c r="BV746"/>
  <c r="BU746"/>
  <c r="BT746"/>
  <c r="BS746"/>
  <c r="BR746"/>
  <c r="BQ746"/>
  <c r="BP746"/>
  <c r="BO746"/>
  <c r="BN746"/>
  <c r="BM746"/>
  <c r="BL746"/>
  <c r="BK746"/>
  <c r="BJ746"/>
  <c r="BI746"/>
  <c r="BH746"/>
  <c r="BG746"/>
  <c r="BF746"/>
  <c r="BE746"/>
  <c r="CJ745"/>
  <c r="CI745"/>
  <c r="CH745"/>
  <c r="CG745"/>
  <c r="CF745"/>
  <c r="CE745"/>
  <c r="CD745"/>
  <c r="CC745"/>
  <c r="CB745"/>
  <c r="CA745"/>
  <c r="BZ745"/>
  <c r="BY745"/>
  <c r="BX745"/>
  <c r="BW745"/>
  <c r="BV745"/>
  <c r="BU745"/>
  <c r="BT745"/>
  <c r="BS745"/>
  <c r="BR745"/>
  <c r="BQ745"/>
  <c r="BP745"/>
  <c r="BO745"/>
  <c r="BN745"/>
  <c r="BM745"/>
  <c r="BL745"/>
  <c r="BK745"/>
  <c r="BJ745"/>
  <c r="BI745"/>
  <c r="BH745"/>
  <c r="BG745"/>
  <c r="BF745"/>
  <c r="BE745"/>
  <c r="CJ744"/>
  <c r="CI744"/>
  <c r="CH744"/>
  <c r="CF744"/>
  <c r="CE744"/>
  <c r="CD744"/>
  <c r="CC744"/>
  <c r="CB744"/>
  <c r="CA744"/>
  <c r="BZ744"/>
  <c r="BY744"/>
  <c r="BX744"/>
  <c r="BW744"/>
  <c r="BV744"/>
  <c r="BU744"/>
  <c r="BT744"/>
  <c r="BS744"/>
  <c r="BR744"/>
  <c r="BQ744"/>
  <c r="BP744"/>
  <c r="BO744"/>
  <c r="BN744"/>
  <c r="BM744"/>
  <c r="BL744"/>
  <c r="BK744"/>
  <c r="BJ744"/>
  <c r="BI744"/>
  <c r="BH744"/>
  <c r="BG744"/>
  <c r="BF744"/>
  <c r="BE744"/>
  <c r="CJ743"/>
  <c r="CI157"/>
  <c r="CI743"/>
  <c r="CH157"/>
  <c r="CH743"/>
  <c r="CG157"/>
  <c r="CG743"/>
  <c r="CE157"/>
  <c r="CE743"/>
  <c r="CD157"/>
  <c r="CD743"/>
  <c r="CC157"/>
  <c r="CC743"/>
  <c r="CB157"/>
  <c r="CB743"/>
  <c r="CA157"/>
  <c r="CA743"/>
  <c r="BZ157"/>
  <c r="BZ743"/>
  <c r="BY157"/>
  <c r="BY743"/>
  <c r="BX157"/>
  <c r="BX743"/>
  <c r="BW157"/>
  <c r="BW743"/>
  <c r="BV157"/>
  <c r="BV743"/>
  <c r="BU157"/>
  <c r="BU743"/>
  <c r="BT157"/>
  <c r="BT743"/>
  <c r="BS157"/>
  <c r="BS743"/>
  <c r="BR157"/>
  <c r="BR743"/>
  <c r="BQ157"/>
  <c r="BQ743"/>
  <c r="BP157"/>
  <c r="BP743"/>
  <c r="BO157"/>
  <c r="BO743"/>
  <c r="BN157"/>
  <c r="BN743"/>
  <c r="BM157"/>
  <c r="BM743"/>
  <c r="BL157"/>
  <c r="BL743"/>
  <c r="BK157"/>
  <c r="BK743"/>
  <c r="BJ157"/>
  <c r="BJ743"/>
  <c r="BI157"/>
  <c r="BI743"/>
  <c r="BH157"/>
  <c r="BH743"/>
  <c r="BG157"/>
  <c r="BG743"/>
  <c r="BF157"/>
  <c r="BF743"/>
  <c r="BE157"/>
  <c r="BE743"/>
  <c r="CJ742"/>
  <c r="CI742"/>
  <c r="CH742"/>
  <c r="CG742"/>
  <c r="CF742"/>
  <c r="CE742"/>
  <c r="CD742"/>
  <c r="CC742"/>
  <c r="CB742"/>
  <c r="CA742"/>
  <c r="BZ742"/>
  <c r="BY742"/>
  <c r="BX742"/>
  <c r="BW742"/>
  <c r="BV742"/>
  <c r="BU742"/>
  <c r="BT742"/>
  <c r="BS742"/>
  <c r="BR742"/>
  <c r="BQ742"/>
  <c r="BP742"/>
  <c r="BO742"/>
  <c r="BN742"/>
  <c r="BM742"/>
  <c r="BL742"/>
  <c r="BK742"/>
  <c r="BJ742"/>
  <c r="BI742"/>
  <c r="BH742"/>
  <c r="BG742"/>
  <c r="BF742"/>
  <c r="BE742"/>
  <c r="CJ741"/>
  <c r="CI741"/>
  <c r="CH741"/>
  <c r="CG741"/>
  <c r="CF741"/>
  <c r="CE741"/>
  <c r="CD741"/>
  <c r="CC741"/>
  <c r="CB741"/>
  <c r="CA741"/>
  <c r="BZ741"/>
  <c r="BY741"/>
  <c r="BX741"/>
  <c r="BW741"/>
  <c r="BV741"/>
  <c r="BU741"/>
  <c r="BT741"/>
  <c r="BS741"/>
  <c r="BR741"/>
  <c r="BQ741"/>
  <c r="BP741"/>
  <c r="BO741"/>
  <c r="BN741"/>
  <c r="BM741"/>
  <c r="BL741"/>
  <c r="BK741"/>
  <c r="BJ741"/>
  <c r="BI741"/>
  <c r="BH741"/>
  <c r="BG741"/>
  <c r="BF741"/>
  <c r="BE741"/>
  <c r="BD745"/>
  <c r="BD744"/>
  <c r="BD157"/>
  <c r="BD743"/>
  <c r="BD742"/>
  <c r="BD741"/>
  <c r="V747"/>
  <c r="V746"/>
  <c r="V745"/>
  <c r="V744"/>
  <c r="V743"/>
  <c r="V742"/>
  <c r="V741"/>
  <c r="CI186"/>
  <c r="CJ194"/>
  <c r="CH186"/>
  <c r="CI194"/>
  <c r="CG186"/>
  <c r="CH194"/>
  <c r="CF186"/>
  <c r="CG194"/>
  <c r="CE186"/>
  <c r="CF194"/>
  <c r="CD186"/>
  <c r="CE194"/>
  <c r="CC186"/>
  <c r="CD194"/>
  <c r="CB186"/>
  <c r="CC194"/>
  <c r="CA186"/>
  <c r="CB194"/>
  <c r="BZ186"/>
  <c r="CA194"/>
  <c r="BY186"/>
  <c r="BZ194"/>
  <c r="BX186"/>
  <c r="BY194"/>
  <c r="BW186"/>
  <c r="BX194"/>
  <c r="BV186"/>
  <c r="BW194"/>
  <c r="BU186"/>
  <c r="BV194"/>
  <c r="BT186"/>
  <c r="BU194"/>
  <c r="BS186"/>
  <c r="BT194"/>
  <c r="BR186"/>
  <c r="BS194"/>
  <c r="BQ186"/>
  <c r="BR194"/>
  <c r="BP186"/>
  <c r="BQ194"/>
  <c r="BO186"/>
  <c r="BP194"/>
  <c r="BN186"/>
  <c r="BO194"/>
  <c r="BM186"/>
  <c r="BN194"/>
  <c r="BL186"/>
  <c r="BM194"/>
  <c r="BK186"/>
  <c r="BL194"/>
  <c r="BJ186"/>
  <c r="BK194"/>
  <c r="BI186"/>
  <c r="BJ194"/>
  <c r="BH186"/>
  <c r="BI194"/>
  <c r="BG186"/>
  <c r="BH194"/>
  <c r="BF186"/>
  <c r="BG194"/>
  <c r="BE186"/>
  <c r="BF194"/>
  <c r="BD186"/>
  <c r="BE194"/>
  <c r="CI185"/>
  <c r="CJ193"/>
  <c r="CH185"/>
  <c r="CI193"/>
  <c r="CG185"/>
  <c r="CH193"/>
  <c r="CF185"/>
  <c r="CG193"/>
  <c r="CE185"/>
  <c r="CF193"/>
  <c r="CD185"/>
  <c r="CE193"/>
  <c r="CC185"/>
  <c r="CD193"/>
  <c r="CB185"/>
  <c r="CC193"/>
  <c r="CA185"/>
  <c r="CB193"/>
  <c r="BZ185"/>
  <c r="CA193"/>
  <c r="BY185"/>
  <c r="BZ193"/>
  <c r="BX185"/>
  <c r="BY193"/>
  <c r="BW185"/>
  <c r="BX193"/>
  <c r="BV185"/>
  <c r="BW193"/>
  <c r="BU185"/>
  <c r="BV193"/>
  <c r="BT185"/>
  <c r="BU193"/>
  <c r="BS185"/>
  <c r="BT193"/>
  <c r="BR185"/>
  <c r="BS193"/>
  <c r="BQ185"/>
  <c r="BR193"/>
  <c r="BP185"/>
  <c r="BQ193"/>
  <c r="BO185"/>
  <c r="BP193"/>
  <c r="BN185"/>
  <c r="BO193"/>
  <c r="BM185"/>
  <c r="BN193"/>
  <c r="BL185"/>
  <c r="BM193"/>
  <c r="BK185"/>
  <c r="BL193"/>
  <c r="BJ185"/>
  <c r="BK193"/>
  <c r="BI185"/>
  <c r="BJ193"/>
  <c r="BH185"/>
  <c r="BI193"/>
  <c r="BG185"/>
  <c r="BH193"/>
  <c r="BF185"/>
  <c r="BG193"/>
  <c r="BE185"/>
  <c r="BF193"/>
  <c r="BD185"/>
  <c r="BE193"/>
  <c r="CI182"/>
  <c r="CI183"/>
  <c r="CI184"/>
  <c r="CJ192"/>
  <c r="CH182"/>
  <c r="CH183"/>
  <c r="CH184"/>
  <c r="CI192"/>
  <c r="CG182"/>
  <c r="CG183"/>
  <c r="CG184"/>
  <c r="CH192"/>
  <c r="CF182"/>
  <c r="CF183"/>
  <c r="CF184"/>
  <c r="CG192"/>
  <c r="CE182"/>
  <c r="CE183"/>
  <c r="CE184"/>
  <c r="CF192"/>
  <c r="CD182"/>
  <c r="CD183"/>
  <c r="CD184"/>
  <c r="CE192"/>
  <c r="CC182"/>
  <c r="CC183"/>
  <c r="CC184"/>
  <c r="CD192"/>
  <c r="CB182"/>
  <c r="CB183"/>
  <c r="CB184"/>
  <c r="CC192"/>
  <c r="CA182"/>
  <c r="CA183"/>
  <c r="CA184"/>
  <c r="CB192"/>
  <c r="BZ182"/>
  <c r="BZ183"/>
  <c r="BZ184"/>
  <c r="CA192"/>
  <c r="BY182"/>
  <c r="BY183"/>
  <c r="BY184"/>
  <c r="BZ192"/>
  <c r="BX182"/>
  <c r="BX183"/>
  <c r="BX184"/>
  <c r="BY192"/>
  <c r="BW182"/>
  <c r="BW183"/>
  <c r="BW184"/>
  <c r="BX192"/>
  <c r="BV182"/>
  <c r="BV183"/>
  <c r="BV184"/>
  <c r="BW192"/>
  <c r="BU182"/>
  <c r="BU183"/>
  <c r="BU184"/>
  <c r="BV192"/>
  <c r="BT182"/>
  <c r="BT183"/>
  <c r="BT184"/>
  <c r="BU192"/>
  <c r="BS182"/>
  <c r="BS183"/>
  <c r="BS184"/>
  <c r="BT192"/>
  <c r="BR182"/>
  <c r="BR183"/>
  <c r="BR184"/>
  <c r="BS192"/>
  <c r="BQ182"/>
  <c r="BQ183"/>
  <c r="BQ184"/>
  <c r="BR192"/>
  <c r="BP182"/>
  <c r="BP183"/>
  <c r="BP184"/>
  <c r="BQ192"/>
  <c r="BO182"/>
  <c r="BO183"/>
  <c r="BO184"/>
  <c r="BP192"/>
  <c r="BN182"/>
  <c r="BN183"/>
  <c r="BN184"/>
  <c r="BO192"/>
  <c r="BM182"/>
  <c r="BM183"/>
  <c r="BM184"/>
  <c r="BN192"/>
  <c r="BL182"/>
  <c r="BL183"/>
  <c r="BL184"/>
  <c r="BM192"/>
  <c r="BK182"/>
  <c r="BK183"/>
  <c r="BK184"/>
  <c r="BL192"/>
  <c r="BJ182"/>
  <c r="BJ183"/>
  <c r="BJ184"/>
  <c r="BK192"/>
  <c r="BI182"/>
  <c r="BI183"/>
  <c r="BI184"/>
  <c r="BJ192"/>
  <c r="BH182"/>
  <c r="BH183"/>
  <c r="BH184"/>
  <c r="BI192"/>
  <c r="BG182"/>
  <c r="BG183"/>
  <c r="BG184"/>
  <c r="BH192"/>
  <c r="BF182"/>
  <c r="BF183"/>
  <c r="BF184"/>
  <c r="BG192"/>
  <c r="BE182"/>
  <c r="BE183"/>
  <c r="BE184"/>
  <c r="BF192"/>
  <c r="BD182"/>
  <c r="BD183"/>
  <c r="BD184"/>
  <c r="BE192"/>
  <c r="CJ191"/>
  <c r="CI191"/>
  <c r="CH191"/>
  <c r="CG191"/>
  <c r="CF191"/>
  <c r="CE191"/>
  <c r="CD191"/>
  <c r="CC191"/>
  <c r="CB191"/>
  <c r="CA191"/>
  <c r="BZ191"/>
  <c r="BY191"/>
  <c r="BX191"/>
  <c r="BW191"/>
  <c r="BV191"/>
  <c r="BU191"/>
  <c r="BT191"/>
  <c r="BS191"/>
  <c r="BR191"/>
  <c r="BQ191"/>
  <c r="BP191"/>
  <c r="BO191"/>
  <c r="BN191"/>
  <c r="BM191"/>
  <c r="BL191"/>
  <c r="BK191"/>
  <c r="BJ191"/>
  <c r="BI191"/>
  <c r="BH191"/>
  <c r="BG191"/>
  <c r="BF191"/>
  <c r="BE191"/>
  <c r="CJ190"/>
  <c r="CI190"/>
  <c r="CH190"/>
  <c r="CG190"/>
  <c r="CF190"/>
  <c r="CE190"/>
  <c r="CD190"/>
  <c r="CC190"/>
  <c r="CB190"/>
  <c r="CA190"/>
  <c r="BZ190"/>
  <c r="BY190"/>
  <c r="BX190"/>
  <c r="BW190"/>
  <c r="BV190"/>
  <c r="BU190"/>
  <c r="BT190"/>
  <c r="BS190"/>
  <c r="BR190"/>
  <c r="BQ190"/>
  <c r="BP190"/>
  <c r="BO190"/>
  <c r="BN190"/>
  <c r="BM190"/>
  <c r="BL190"/>
  <c r="BK190"/>
  <c r="BJ190"/>
  <c r="BI190"/>
  <c r="BH190"/>
  <c r="BG190"/>
  <c r="BF190"/>
  <c r="BE190"/>
  <c r="V187"/>
  <c r="V195"/>
  <c r="V186"/>
  <c r="V194"/>
  <c r="V185"/>
  <c r="V193"/>
  <c r="V192"/>
  <c r="V183"/>
  <c r="V191"/>
  <c r="V182"/>
  <c r="V190"/>
  <c r="X194"/>
  <c r="X193"/>
  <c r="X192"/>
  <c r="X191"/>
  <c r="X190"/>
  <c r="X195"/>
  <c r="BD164"/>
  <c r="BD165"/>
  <c r="BD166"/>
  <c r="BE164"/>
  <c r="BE165"/>
  <c r="BE166"/>
  <c r="BF164"/>
  <c r="BF165"/>
  <c r="BF166"/>
  <c r="BG164"/>
  <c r="BG165"/>
  <c r="BG166"/>
  <c r="BH164"/>
  <c r="BH165"/>
  <c r="BH166"/>
  <c r="BI164"/>
  <c r="BI165"/>
  <c r="BI166"/>
  <c r="BJ164"/>
  <c r="BJ165"/>
  <c r="BJ166"/>
  <c r="BK164"/>
  <c r="BK165"/>
  <c r="BK166"/>
  <c r="BL164"/>
  <c r="BL165"/>
  <c r="BL166"/>
  <c r="BM164"/>
  <c r="BM165"/>
  <c r="BM166"/>
  <c r="BN164"/>
  <c r="BN165"/>
  <c r="BN166"/>
  <c r="BO164"/>
  <c r="BO165"/>
  <c r="BO166"/>
  <c r="BP164"/>
  <c r="BP165"/>
  <c r="BP166"/>
  <c r="BQ164"/>
  <c r="BQ165"/>
  <c r="BQ166"/>
  <c r="BR164"/>
  <c r="BR165"/>
  <c r="BR166"/>
  <c r="BS164"/>
  <c r="BS165"/>
  <c r="BS166"/>
  <c r="BT164"/>
  <c r="BT165"/>
  <c r="BT166"/>
  <c r="BU164"/>
  <c r="BU165"/>
  <c r="BU166"/>
  <c r="BV164"/>
  <c r="BV165"/>
  <c r="BV166"/>
  <c r="BW164"/>
  <c r="BW165"/>
  <c r="BW166"/>
  <c r="BX164"/>
  <c r="BX165"/>
  <c r="BX166"/>
  <c r="BY164"/>
  <c r="BY165"/>
  <c r="BY166"/>
  <c r="BZ164"/>
  <c r="BZ165"/>
  <c r="BZ166"/>
  <c r="CA164"/>
  <c r="CA165"/>
  <c r="CA166"/>
  <c r="CB164"/>
  <c r="CB165"/>
  <c r="CB166"/>
  <c r="CC164"/>
  <c r="CC165"/>
  <c r="CC166"/>
  <c r="CD164"/>
  <c r="CD165"/>
  <c r="CD166"/>
  <c r="CE164"/>
  <c r="CE165"/>
  <c r="CE166"/>
  <c r="CF164"/>
  <c r="CF165"/>
  <c r="CF166"/>
  <c r="CG164"/>
  <c r="CG165"/>
  <c r="CG166"/>
  <c r="CH164"/>
  <c r="CH165"/>
  <c r="CH166"/>
  <c r="CI164"/>
  <c r="CI165"/>
  <c r="CI166"/>
  <c r="CJ164"/>
  <c r="CJ165"/>
  <c r="CJ166"/>
  <c r="CR166"/>
  <c r="CQ166"/>
  <c r="CP166"/>
  <c r="CO166"/>
  <c r="CN166"/>
  <c r="W174"/>
  <c r="BZ292"/>
  <c r="BY292"/>
  <c r="BX292"/>
  <c r="BW292"/>
  <c r="BV292"/>
  <c r="BU292"/>
  <c r="BT292"/>
  <c r="BS292"/>
  <c r="BR292"/>
  <c r="BQ292"/>
  <c r="BP292"/>
  <c r="BO292"/>
  <c r="BN292"/>
  <c r="BM292"/>
  <c r="BL292"/>
  <c r="BK292"/>
  <c r="BJ292"/>
  <c r="BI292"/>
  <c r="BH292"/>
  <c r="BG292"/>
  <c r="BF292"/>
  <c r="BE292"/>
  <c r="BD292"/>
  <c r="BC292"/>
  <c r="BB292"/>
  <c r="BA292"/>
  <c r="AZ292"/>
  <c r="AY292"/>
  <c r="AX292"/>
  <c r="AW292"/>
  <c r="AV292"/>
  <c r="AU292"/>
  <c r="AT292"/>
  <c r="AS292"/>
  <c r="AR292"/>
  <c r="AQ292"/>
  <c r="AP292"/>
  <c r="AO292"/>
  <c r="AN292"/>
  <c r="AM292"/>
  <c r="AK292"/>
  <c r="CA291"/>
  <c r="BZ291"/>
  <c r="BY291"/>
  <c r="BX291"/>
  <c r="BW291"/>
  <c r="BV291"/>
  <c r="BU291"/>
  <c r="BT291"/>
  <c r="BS291"/>
  <c r="BR291"/>
  <c r="BQ291"/>
  <c r="BP291"/>
  <c r="BO291"/>
  <c r="BN291"/>
  <c r="BM291"/>
  <c r="BL291"/>
  <c r="BK291"/>
  <c r="BJ291"/>
  <c r="BI291"/>
  <c r="BH291"/>
  <c r="BG291"/>
  <c r="BF291"/>
  <c r="BE291"/>
  <c r="BD291"/>
  <c r="BC284"/>
  <c r="BC291"/>
  <c r="BB284"/>
  <c r="BB291"/>
  <c r="BA284"/>
  <c r="BA291"/>
  <c r="AZ284"/>
  <c r="AZ291"/>
  <c r="AY284"/>
  <c r="AY291"/>
  <c r="AX284"/>
  <c r="AX291"/>
  <c r="AW284"/>
  <c r="AW291"/>
  <c r="AV284"/>
  <c r="AV291"/>
  <c r="AU284"/>
  <c r="AU291"/>
  <c r="AT284"/>
  <c r="AT291"/>
  <c r="AS284"/>
  <c r="AS291"/>
  <c r="AR284"/>
  <c r="AR291"/>
  <c r="AQ284"/>
  <c r="AQ291"/>
  <c r="AP284"/>
  <c r="AP291"/>
  <c r="AO284"/>
  <c r="AO291"/>
  <c r="AN284"/>
  <c r="AN291"/>
  <c r="AM284"/>
  <c r="AM291"/>
  <c r="AK284"/>
  <c r="AL284"/>
  <c r="AK291"/>
  <c r="CA290"/>
  <c r="BZ290"/>
  <c r="BY290"/>
  <c r="BX290"/>
  <c r="BW290"/>
  <c r="BV290"/>
  <c r="BU290"/>
  <c r="BT290"/>
  <c r="BS290"/>
  <c r="BR290"/>
  <c r="BQ290"/>
  <c r="BP290"/>
  <c r="BO290"/>
  <c r="BN290"/>
  <c r="BM290"/>
  <c r="BL290"/>
  <c r="BK290"/>
  <c r="BJ290"/>
  <c r="BI290"/>
  <c r="BH290"/>
  <c r="BG290"/>
  <c r="BF290"/>
  <c r="BE290"/>
  <c r="BD290"/>
  <c r="BC283"/>
  <c r="BC290"/>
  <c r="BB283"/>
  <c r="BB290"/>
  <c r="BA283"/>
  <c r="BA290"/>
  <c r="AZ283"/>
  <c r="AZ290"/>
  <c r="AY283"/>
  <c r="AY290"/>
  <c r="AX283"/>
  <c r="AX290"/>
  <c r="AW283"/>
  <c r="AW290"/>
  <c r="AV283"/>
  <c r="AV290"/>
  <c r="AU283"/>
  <c r="AU290"/>
  <c r="AT283"/>
  <c r="AT290"/>
  <c r="AS283"/>
  <c r="AS290"/>
  <c r="AR283"/>
  <c r="AR290"/>
  <c r="AQ283"/>
  <c r="AQ290"/>
  <c r="AP283"/>
  <c r="AP290"/>
  <c r="AO283"/>
  <c r="AO290"/>
  <c r="AN283"/>
  <c r="AN290"/>
  <c r="AM283"/>
  <c r="AM290"/>
  <c r="AL283"/>
  <c r="AK290"/>
  <c r="AL292"/>
  <c r="AL291"/>
  <c r="AL290"/>
  <c r="W279"/>
  <c r="V279"/>
  <c r="V292"/>
  <c r="W278"/>
  <c r="V278"/>
  <c r="V291"/>
  <c r="W277"/>
  <c r="V290"/>
  <c r="V276"/>
  <c r="V289"/>
  <c r="W178"/>
  <c r="W724"/>
  <c r="W637"/>
  <c r="W636"/>
  <c r="W635"/>
  <c r="W590"/>
  <c r="W589"/>
  <c r="W588"/>
  <c r="W552"/>
  <c r="W551"/>
  <c r="W550"/>
  <c r="W416"/>
  <c r="W415"/>
  <c r="W414"/>
  <c r="W344"/>
  <c r="W343"/>
  <c r="W342"/>
  <c r="W236"/>
  <c r="W241"/>
  <c r="W240"/>
  <c r="W239"/>
  <c r="W238"/>
  <c r="W237"/>
  <c r="W177"/>
  <c r="W176"/>
  <c r="W175"/>
  <c r="W173"/>
  <c r="X234"/>
  <c r="X233"/>
  <c r="X232"/>
  <c r="X231"/>
  <c r="X230"/>
  <c r="X229"/>
  <c r="V731"/>
  <c r="V730"/>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R229"/>
  <c r="CQ229"/>
  <c r="CP229"/>
  <c r="CO229"/>
  <c r="CN229"/>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R234"/>
  <c r="CQ234"/>
  <c r="CP234"/>
  <c r="CO234"/>
  <c r="CN234"/>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R233"/>
  <c r="CQ233"/>
  <c r="CP233"/>
  <c r="CO233"/>
  <c r="CN233"/>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R232"/>
  <c r="CQ232"/>
  <c r="CP232"/>
  <c r="CO232"/>
  <c r="CN232"/>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R231"/>
  <c r="CQ231"/>
  <c r="CP231"/>
  <c r="CO231"/>
  <c r="CN231"/>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R230"/>
  <c r="CQ230"/>
  <c r="CP230"/>
  <c r="CO230"/>
  <c r="CN230"/>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R169"/>
  <c r="CQ169"/>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R168"/>
  <c r="CQ168"/>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R167"/>
  <c r="CQ167"/>
  <c r="CR165"/>
  <c r="CQ165"/>
  <c r="CR164"/>
  <c r="CQ164"/>
  <c r="CO169"/>
  <c r="CO168"/>
  <c r="CO167"/>
  <c r="CO165"/>
  <c r="CO164"/>
  <c r="CP169"/>
  <c r="CP168"/>
  <c r="CP167"/>
  <c r="CP165"/>
  <c r="CP164"/>
  <c r="CN169"/>
  <c r="CN168"/>
  <c r="CN167"/>
  <c r="CN165"/>
  <c r="CN164"/>
  <c r="V169"/>
  <c r="V168"/>
  <c r="V167"/>
  <c r="V165"/>
  <c r="V164"/>
  <c r="BC234"/>
  <c r="BB234"/>
  <c r="BA234"/>
  <c r="AZ234"/>
  <c r="AY234"/>
  <c r="AX234"/>
  <c r="AW234"/>
  <c r="AV234"/>
  <c r="AU234"/>
  <c r="AT234"/>
  <c r="AS234"/>
  <c r="AR234"/>
  <c r="AQ234"/>
  <c r="AP234"/>
  <c r="AO234"/>
  <c r="AN234"/>
  <c r="AM234"/>
  <c r="AL234"/>
  <c r="AK234"/>
  <c r="AJ227"/>
  <c r="AJ234"/>
  <c r="AI227"/>
  <c r="AI234"/>
  <c r="AH227"/>
  <c r="AH234"/>
  <c r="AG227"/>
  <c r="AG234"/>
  <c r="AF227"/>
  <c r="AF234"/>
  <c r="AE227"/>
  <c r="AE234"/>
  <c r="AD227"/>
  <c r="AD234"/>
  <c r="AC227"/>
  <c r="AC234"/>
  <c r="AB227"/>
  <c r="AB234"/>
  <c r="AA227"/>
  <c r="AA234"/>
  <c r="BC226"/>
  <c r="BC233"/>
  <c r="BB226"/>
  <c r="BB233"/>
  <c r="BA226"/>
  <c r="BA233"/>
  <c r="AZ226"/>
  <c r="AZ233"/>
  <c r="AY226"/>
  <c r="AY233"/>
  <c r="AX226"/>
  <c r="AX233"/>
  <c r="AW226"/>
  <c r="AW233"/>
  <c r="AV226"/>
  <c r="AV233"/>
  <c r="AU226"/>
  <c r="AU233"/>
  <c r="AT226"/>
  <c r="AT233"/>
  <c r="AS226"/>
  <c r="AS233"/>
  <c r="AR226"/>
  <c r="AR233"/>
  <c r="AQ226"/>
  <c r="AQ233"/>
  <c r="AP226"/>
  <c r="AP233"/>
  <c r="AO226"/>
  <c r="AO233"/>
  <c r="AN226"/>
  <c r="AN233"/>
  <c r="AM226"/>
  <c r="AM233"/>
  <c r="AL226"/>
  <c r="AL233"/>
  <c r="AK226"/>
  <c r="AK233"/>
  <c r="AJ226"/>
  <c r="AJ233"/>
  <c r="AI226"/>
  <c r="AI233"/>
  <c r="AH226"/>
  <c r="AH233"/>
  <c r="AG226"/>
  <c r="AG233"/>
  <c r="AF226"/>
  <c r="AF233"/>
  <c r="AE226"/>
  <c r="AE233"/>
  <c r="AD226"/>
  <c r="AD233"/>
  <c r="AC226"/>
  <c r="AC233"/>
  <c r="AB226"/>
  <c r="AB233"/>
  <c r="AA226"/>
  <c r="AA233"/>
  <c r="BC225"/>
  <c r="BC232"/>
  <c r="BB225"/>
  <c r="BB232"/>
  <c r="BA225"/>
  <c r="BA232"/>
  <c r="AZ225"/>
  <c r="AZ232"/>
  <c r="AY225"/>
  <c r="AY232"/>
  <c r="AX225"/>
  <c r="AX232"/>
  <c r="AW225"/>
  <c r="AW232"/>
  <c r="AV225"/>
  <c r="AV232"/>
  <c r="AU225"/>
  <c r="AU232"/>
  <c r="AT225"/>
  <c r="AT232"/>
  <c r="AS225"/>
  <c r="AS232"/>
  <c r="AR225"/>
  <c r="AR232"/>
  <c r="AQ225"/>
  <c r="AQ232"/>
  <c r="AP225"/>
  <c r="AP232"/>
  <c r="AO225"/>
  <c r="AO232"/>
  <c r="AN225"/>
  <c r="AN232"/>
  <c r="AM225"/>
  <c r="AM232"/>
  <c r="AL225"/>
  <c r="AL232"/>
  <c r="AK225"/>
  <c r="AK232"/>
  <c r="AJ225"/>
  <c r="AJ232"/>
  <c r="AI225"/>
  <c r="AI232"/>
  <c r="AH225"/>
  <c r="AH232"/>
  <c r="AG225"/>
  <c r="AG232"/>
  <c r="AF225"/>
  <c r="AF232"/>
  <c r="AE225"/>
  <c r="AE232"/>
  <c r="AD225"/>
  <c r="AD232"/>
  <c r="AC225"/>
  <c r="AC232"/>
  <c r="AB225"/>
  <c r="AB232"/>
  <c r="AA225"/>
  <c r="AA232"/>
  <c r="BC224"/>
  <c r="BC231"/>
  <c r="BB224"/>
  <c r="BB231"/>
  <c r="BA224"/>
  <c r="BA231"/>
  <c r="AZ224"/>
  <c r="AZ231"/>
  <c r="AY224"/>
  <c r="AY231"/>
  <c r="AX224"/>
  <c r="AX231"/>
  <c r="AW224"/>
  <c r="AW231"/>
  <c r="AV224"/>
  <c r="AV231"/>
  <c r="AU224"/>
  <c r="AU231"/>
  <c r="AT224"/>
  <c r="AT231"/>
  <c r="AS224"/>
  <c r="AS231"/>
  <c r="AR224"/>
  <c r="AR231"/>
  <c r="AQ224"/>
  <c r="AQ231"/>
  <c r="AP224"/>
  <c r="AP231"/>
  <c r="AO224"/>
  <c r="AO231"/>
  <c r="AN224"/>
  <c r="AN231"/>
  <c r="AM224"/>
  <c r="AM231"/>
  <c r="AL224"/>
  <c r="AL231"/>
  <c r="AK224"/>
  <c r="AK231"/>
  <c r="AJ224"/>
  <c r="AJ231"/>
  <c r="AI224"/>
  <c r="AI231"/>
  <c r="AH224"/>
  <c r="AH231"/>
  <c r="AG224"/>
  <c r="AG231"/>
  <c r="AF224"/>
  <c r="AF231"/>
  <c r="AE224"/>
  <c r="AE231"/>
  <c r="AD224"/>
  <c r="AD231"/>
  <c r="AC224"/>
  <c r="AC231"/>
  <c r="AB224"/>
  <c r="AB231"/>
  <c r="AA224"/>
  <c r="AA231"/>
  <c r="BC223"/>
  <c r="BC230"/>
  <c r="BB223"/>
  <c r="BB230"/>
  <c r="BA223"/>
  <c r="BA230"/>
  <c r="AZ223"/>
  <c r="AZ230"/>
  <c r="AY223"/>
  <c r="AY230"/>
  <c r="AX223"/>
  <c r="AX230"/>
  <c r="AW223"/>
  <c r="AW230"/>
  <c r="AV223"/>
  <c r="AV230"/>
  <c r="AU223"/>
  <c r="AU230"/>
  <c r="AT223"/>
  <c r="AT230"/>
  <c r="AS223"/>
  <c r="AS230"/>
  <c r="AR223"/>
  <c r="AR230"/>
  <c r="AQ223"/>
  <c r="AQ230"/>
  <c r="AP223"/>
  <c r="AP230"/>
  <c r="AO223"/>
  <c r="AO230"/>
  <c r="AN223"/>
  <c r="AN230"/>
  <c r="AM223"/>
  <c r="AM230"/>
  <c r="AL223"/>
  <c r="AL230"/>
  <c r="AK223"/>
  <c r="AK230"/>
  <c r="AJ223"/>
  <c r="AJ230"/>
  <c r="AI223"/>
  <c r="AI230"/>
  <c r="AH223"/>
  <c r="AH230"/>
  <c r="AG223"/>
  <c r="AG230"/>
  <c r="AF223"/>
  <c r="AF230"/>
  <c r="AE223"/>
  <c r="AE230"/>
  <c r="AD223"/>
  <c r="AD230"/>
  <c r="AC223"/>
  <c r="AC230"/>
  <c r="AB223"/>
  <c r="AB230"/>
  <c r="AA223"/>
  <c r="AA230"/>
  <c r="BC222"/>
  <c r="BC229"/>
  <c r="BB222"/>
  <c r="BB229"/>
  <c r="BA222"/>
  <c r="BA229"/>
  <c r="AZ222"/>
  <c r="AZ229"/>
  <c r="AY222"/>
  <c r="AY229"/>
  <c r="AX222"/>
  <c r="AX229"/>
  <c r="AW222"/>
  <c r="AW229"/>
  <c r="AV222"/>
  <c r="AV229"/>
  <c r="AU222"/>
  <c r="AU229"/>
  <c r="AT222"/>
  <c r="AT229"/>
  <c r="AS222"/>
  <c r="AS229"/>
  <c r="AR222"/>
  <c r="AR229"/>
  <c r="AQ222"/>
  <c r="AQ229"/>
  <c r="AP222"/>
  <c r="AP229"/>
  <c r="AO222"/>
  <c r="AO229"/>
  <c r="AN222"/>
  <c r="AN229"/>
  <c r="AM222"/>
  <c r="AM229"/>
  <c r="AL222"/>
  <c r="AL229"/>
  <c r="AK222"/>
  <c r="AK229"/>
  <c r="AJ222"/>
  <c r="AJ229"/>
  <c r="AI222"/>
  <c r="AI229"/>
  <c r="AH222"/>
  <c r="AH229"/>
  <c r="AG222"/>
  <c r="AG229"/>
  <c r="AF222"/>
  <c r="AF229"/>
  <c r="AE222"/>
  <c r="AE229"/>
  <c r="AD222"/>
  <c r="AD229"/>
  <c r="AC222"/>
  <c r="AC229"/>
  <c r="AB222"/>
  <c r="AB229"/>
  <c r="AA222"/>
  <c r="AA229"/>
  <c r="V234"/>
  <c r="V233"/>
  <c r="V232"/>
  <c r="V231"/>
  <c r="V230"/>
  <c r="V229"/>
  <c r="V721"/>
  <c r="CJ244"/>
  <c r="CJ245"/>
  <c r="CJ243"/>
  <c r="CI244"/>
  <c r="CI245"/>
  <c r="CI243"/>
  <c r="CH244"/>
  <c r="CH245"/>
  <c r="CH243"/>
  <c r="CG244"/>
  <c r="CG245"/>
  <c r="CG243"/>
  <c r="CF244"/>
  <c r="CF245"/>
  <c r="CF243"/>
  <c r="CE244"/>
  <c r="CE245"/>
  <c r="CE243"/>
  <c r="CD244"/>
  <c r="CD245"/>
  <c r="CD243"/>
  <c r="CC244"/>
  <c r="CC245"/>
  <c r="CC243"/>
  <c r="CB244"/>
  <c r="CB245"/>
  <c r="CB243"/>
  <c r="CA244"/>
  <c r="CA245"/>
  <c r="CA243"/>
  <c r="BZ244"/>
  <c r="BZ245"/>
  <c r="BZ243"/>
  <c r="BY244"/>
  <c r="BY245"/>
  <c r="BY243"/>
  <c r="BX244"/>
  <c r="BX245"/>
  <c r="BX243"/>
  <c r="BW244"/>
  <c r="BW245"/>
  <c r="BW243"/>
  <c r="BV244"/>
  <c r="BV245"/>
  <c r="BV243"/>
  <c r="BU244"/>
  <c r="BU245"/>
  <c r="BU243"/>
  <c r="BT244"/>
  <c r="BT245"/>
  <c r="BT243"/>
  <c r="BS244"/>
  <c r="BS245"/>
  <c r="BS243"/>
  <c r="BR244"/>
  <c r="BR245"/>
  <c r="BR243"/>
  <c r="BQ244"/>
  <c r="BQ245"/>
  <c r="BQ243"/>
  <c r="BP244"/>
  <c r="BP245"/>
  <c r="BP243"/>
  <c r="BO244"/>
  <c r="BO245"/>
  <c r="BO243"/>
  <c r="BN244"/>
  <c r="BN245"/>
  <c r="BN243"/>
  <c r="BM244"/>
  <c r="BM245"/>
  <c r="BM243"/>
  <c r="BL244"/>
  <c r="BL245"/>
  <c r="BL243"/>
  <c r="BK244"/>
  <c r="BK245"/>
  <c r="BK243"/>
  <c r="BJ244"/>
  <c r="BJ245"/>
  <c r="BJ243"/>
  <c r="BI244"/>
  <c r="BI245"/>
  <c r="BI243"/>
  <c r="BH244"/>
  <c r="BH245"/>
  <c r="BH243"/>
  <c r="BG244"/>
  <c r="BG245"/>
  <c r="BG243"/>
  <c r="BF244"/>
  <c r="BF245"/>
  <c r="BF243"/>
  <c r="BE244"/>
  <c r="BE245"/>
  <c r="BE243"/>
  <c r="BD244"/>
  <c r="BD245"/>
  <c r="BD243"/>
  <c r="BC244"/>
  <c r="BC245"/>
  <c r="BC243"/>
  <c r="BB244"/>
  <c r="BB245"/>
  <c r="BB243"/>
  <c r="BA244"/>
  <c r="BA245"/>
  <c r="BA243"/>
  <c r="AZ244"/>
  <c r="AZ245"/>
  <c r="AZ243"/>
  <c r="AY244"/>
  <c r="AY245"/>
  <c r="AY243"/>
  <c r="AX244"/>
  <c r="AX245"/>
  <c r="AX243"/>
  <c r="AW244"/>
  <c r="AW245"/>
  <c r="AW243"/>
  <c r="AV244"/>
  <c r="AV245"/>
  <c r="AV243"/>
  <c r="AU244"/>
  <c r="AU245"/>
  <c r="AU243"/>
  <c r="AT244"/>
  <c r="AT245"/>
  <c r="AT243"/>
  <c r="AS244"/>
  <c r="AS245"/>
  <c r="AS243"/>
  <c r="AR244"/>
  <c r="AR245"/>
  <c r="AR243"/>
  <c r="AQ244"/>
  <c r="AQ245"/>
  <c r="AQ243"/>
  <c r="AP244"/>
  <c r="AP245"/>
  <c r="AP243"/>
  <c r="AO244"/>
  <c r="AO245"/>
  <c r="AO243"/>
  <c r="AN244"/>
  <c r="AN245"/>
  <c r="AN243"/>
  <c r="AM244"/>
  <c r="AM245"/>
  <c r="AM243"/>
  <c r="AL244"/>
  <c r="AL245"/>
  <c r="AL243"/>
  <c r="AK244"/>
  <c r="AK245"/>
  <c r="AK243"/>
  <c r="AJ244"/>
  <c r="AJ245"/>
  <c r="AJ243"/>
  <c r="AI244"/>
  <c r="AI245"/>
  <c r="AI243"/>
  <c r="AH244"/>
  <c r="AH245"/>
  <c r="AH243"/>
  <c r="AG244"/>
  <c r="AG245"/>
  <c r="AG243"/>
  <c r="AF244"/>
  <c r="AF245"/>
  <c r="AF243"/>
  <c r="AE244"/>
  <c r="AE245"/>
  <c r="AE243"/>
  <c r="AD244"/>
  <c r="AD245"/>
  <c r="AD243"/>
  <c r="AC244"/>
  <c r="AC245"/>
  <c r="AC243"/>
  <c r="AB244"/>
  <c r="AB245"/>
  <c r="AB243"/>
  <c r="AA244"/>
  <c r="AA245"/>
  <c r="AA243"/>
  <c r="V643"/>
  <c r="V642"/>
  <c r="V641"/>
  <c r="V640"/>
  <c r="V637"/>
  <c r="V636"/>
  <c r="V635"/>
  <c r="V634"/>
  <c r="V596"/>
  <c r="V595"/>
  <c r="V594"/>
  <c r="V593"/>
  <c r="V590"/>
  <c r="V589"/>
  <c r="V588"/>
  <c r="V587"/>
  <c r="CJ556"/>
  <c r="CJ558"/>
  <c r="CI558"/>
  <c r="CH558"/>
  <c r="CG558"/>
  <c r="CF558"/>
  <c r="CE558"/>
  <c r="CD558"/>
  <c r="CC558"/>
  <c r="CB558"/>
  <c r="CA558"/>
  <c r="BZ558"/>
  <c r="BY558"/>
  <c r="BX558"/>
  <c r="BW558"/>
  <c r="BV558"/>
  <c r="BU558"/>
  <c r="BT558"/>
  <c r="BS558"/>
  <c r="BR558"/>
  <c r="BQ558"/>
  <c r="BP558"/>
  <c r="BO558"/>
  <c r="BN558"/>
  <c r="BM558"/>
  <c r="BL558"/>
  <c r="BK558"/>
  <c r="BJ558"/>
  <c r="BI558"/>
  <c r="BH558"/>
  <c r="BG558"/>
  <c r="BF558"/>
  <c r="BE558"/>
  <c r="BD558"/>
  <c r="V558"/>
  <c r="CJ557"/>
  <c r="CI557"/>
  <c r="CH557"/>
  <c r="CG557"/>
  <c r="CF557"/>
  <c r="CE557"/>
  <c r="CD557"/>
  <c r="CC557"/>
  <c r="CB557"/>
  <c r="CA557"/>
  <c r="BZ557"/>
  <c r="BY557"/>
  <c r="BX557"/>
  <c r="BW557"/>
  <c r="BV557"/>
  <c r="BU557"/>
  <c r="BT557"/>
  <c r="BS557"/>
  <c r="BR557"/>
  <c r="BQ557"/>
  <c r="BP557"/>
  <c r="BO557"/>
  <c r="BN557"/>
  <c r="BM557"/>
  <c r="BL557"/>
  <c r="BK557"/>
  <c r="BJ557"/>
  <c r="BI557"/>
  <c r="BH557"/>
  <c r="BG557"/>
  <c r="BF557"/>
  <c r="BE557"/>
  <c r="BD557"/>
  <c r="V557"/>
  <c r="CI556"/>
  <c r="CH556"/>
  <c r="CG556"/>
  <c r="CF556"/>
  <c r="CE556"/>
  <c r="CD556"/>
  <c r="CC556"/>
  <c r="CB556"/>
  <c r="CA556"/>
  <c r="BZ556"/>
  <c r="BY556"/>
  <c r="BX556"/>
  <c r="BW556"/>
  <c r="BV556"/>
  <c r="BU556"/>
  <c r="BT556"/>
  <c r="BS556"/>
  <c r="BR556"/>
  <c r="BQ556"/>
  <c r="BP556"/>
  <c r="BO556"/>
  <c r="BN556"/>
  <c r="BM556"/>
  <c r="BL556"/>
  <c r="BK556"/>
  <c r="BJ556"/>
  <c r="BI556"/>
  <c r="BH556"/>
  <c r="BG556"/>
  <c r="BF556"/>
  <c r="BE556"/>
  <c r="BD556"/>
  <c r="V556"/>
  <c r="V555"/>
  <c r="V552"/>
  <c r="V551"/>
  <c r="V550"/>
  <c r="V549"/>
  <c r="BR422"/>
  <c r="BQ422"/>
  <c r="BP422"/>
  <c r="BO422"/>
  <c r="BN422"/>
  <c r="BM422"/>
  <c r="BL422"/>
  <c r="BK422"/>
  <c r="BJ422"/>
  <c r="BI422"/>
  <c r="BH422"/>
  <c r="BG422"/>
  <c r="BF422"/>
  <c r="BE422"/>
  <c r="BD422"/>
  <c r="V422"/>
  <c r="BR421"/>
  <c r="BQ421"/>
  <c r="BP421"/>
  <c r="BO421"/>
  <c r="BN421"/>
  <c r="BM421"/>
  <c r="BL421"/>
  <c r="BK421"/>
  <c r="BJ421"/>
  <c r="BI421"/>
  <c r="BH421"/>
  <c r="BG421"/>
  <c r="BF421"/>
  <c r="BE421"/>
  <c r="BD421"/>
  <c r="V421"/>
  <c r="CJ420"/>
  <c r="CI420"/>
  <c r="CH420"/>
  <c r="CG420"/>
  <c r="CF420"/>
  <c r="CE420"/>
  <c r="CD420"/>
  <c r="CC420"/>
  <c r="CB420"/>
  <c r="CA420"/>
  <c r="BZ420"/>
  <c r="BY420"/>
  <c r="BX420"/>
  <c r="BW420"/>
  <c r="BV420"/>
  <c r="BU420"/>
  <c r="BT420"/>
  <c r="BS420"/>
  <c r="BR420"/>
  <c r="BQ420"/>
  <c r="BP420"/>
  <c r="BO420"/>
  <c r="BN420"/>
  <c r="BM420"/>
  <c r="BL420"/>
  <c r="BK420"/>
  <c r="BJ420"/>
  <c r="BI420"/>
  <c r="BH420"/>
  <c r="BG420"/>
  <c r="BF420"/>
  <c r="BE420"/>
  <c r="BD420"/>
  <c r="V420"/>
  <c r="V419"/>
  <c r="V416"/>
  <c r="V415"/>
  <c r="V414"/>
  <c r="V413"/>
  <c r="V341"/>
  <c r="V350"/>
  <c r="V349"/>
  <c r="V348"/>
  <c r="V347"/>
  <c r="V344"/>
  <c r="V343"/>
  <c r="V342"/>
  <c r="V284"/>
  <c r="V283"/>
  <c r="V282"/>
  <c r="CJ219"/>
  <c r="CI219"/>
  <c r="CH219"/>
  <c r="CG219"/>
  <c r="CF219"/>
  <c r="CE219"/>
  <c r="CD219"/>
  <c r="CC219"/>
  <c r="CB219"/>
  <c r="CA219"/>
  <c r="BZ219"/>
  <c r="BY219"/>
  <c r="BX219"/>
  <c r="BW219"/>
  <c r="BV219"/>
  <c r="BU219"/>
  <c r="BT219"/>
  <c r="BS219"/>
  <c r="BR219"/>
  <c r="BQ219"/>
  <c r="BP219"/>
  <c r="BO219"/>
  <c r="BN219"/>
  <c r="BM219"/>
  <c r="BL219"/>
  <c r="BK219"/>
  <c r="BJ219"/>
  <c r="BI219"/>
  <c r="BH219"/>
  <c r="BG219"/>
  <c r="BF219"/>
  <c r="BE219"/>
  <c r="BD219"/>
  <c r="BC219"/>
  <c r="BB219"/>
  <c r="BA219"/>
  <c r="AZ219"/>
  <c r="AY219"/>
  <c r="AX219"/>
  <c r="AW219"/>
  <c r="AV219"/>
  <c r="AU219"/>
  <c r="AT219"/>
  <c r="AS219"/>
  <c r="AR219"/>
  <c r="AQ219"/>
  <c r="AP219"/>
  <c r="AO219"/>
  <c r="AN219"/>
  <c r="AM219"/>
  <c r="AL219"/>
  <c r="AK219"/>
  <c r="AJ219"/>
  <c r="AI219"/>
  <c r="AH219"/>
  <c r="AG219"/>
  <c r="AF219"/>
  <c r="AE219"/>
  <c r="AD219"/>
  <c r="AC219"/>
  <c r="AB219"/>
  <c r="CJ218"/>
  <c r="CI218"/>
  <c r="CH218"/>
  <c r="CG218"/>
  <c r="CF218"/>
  <c r="CE218"/>
  <c r="CD218"/>
  <c r="CC218"/>
  <c r="CB218"/>
  <c r="CA218"/>
  <c r="BZ218"/>
  <c r="BY218"/>
  <c r="BX218"/>
  <c r="BW218"/>
  <c r="BV218"/>
  <c r="BU218"/>
  <c r="BT218"/>
  <c r="BS218"/>
  <c r="BR218"/>
  <c r="BQ218"/>
  <c r="BP218"/>
  <c r="BO218"/>
  <c r="BN218"/>
  <c r="BM218"/>
  <c r="BL218"/>
  <c r="BK218"/>
  <c r="BJ218"/>
  <c r="BI218"/>
  <c r="BH218"/>
  <c r="BG218"/>
  <c r="BF218"/>
  <c r="BE218"/>
  <c r="BD218"/>
  <c r="BC218"/>
  <c r="BB218"/>
  <c r="BA218"/>
  <c r="AZ218"/>
  <c r="AY218"/>
  <c r="AX218"/>
  <c r="AW218"/>
  <c r="AV218"/>
  <c r="AU218"/>
  <c r="AT218"/>
  <c r="AS218"/>
  <c r="AR218"/>
  <c r="AQ218"/>
  <c r="AP218"/>
  <c r="AO218"/>
  <c r="AN218"/>
  <c r="AM218"/>
  <c r="AL218"/>
  <c r="AK218"/>
  <c r="AJ218"/>
  <c r="AI218"/>
  <c r="AH218"/>
  <c r="AG218"/>
  <c r="AF218"/>
  <c r="AE218"/>
  <c r="AD218"/>
  <c r="AC218"/>
  <c r="AB218"/>
  <c r="AA219"/>
  <c r="AA218"/>
  <c r="CI648"/>
  <c r="CH648"/>
  <c r="CG648"/>
  <c r="CF648"/>
  <c r="CE648"/>
  <c r="CD648"/>
  <c r="CC648"/>
  <c r="CB648"/>
  <c r="CA648"/>
  <c r="BZ648"/>
  <c r="BY648"/>
  <c r="BX648"/>
  <c r="BW648"/>
  <c r="BV648"/>
  <c r="BU648"/>
  <c r="BT648"/>
  <c r="BS648"/>
  <c r="BR648"/>
  <c r="BQ648"/>
  <c r="BP648"/>
  <c r="BO648"/>
  <c r="BN648"/>
  <c r="BM648"/>
  <c r="BL648"/>
  <c r="BK648"/>
  <c r="BJ648"/>
  <c r="BI648"/>
  <c r="BH648"/>
  <c r="BG648"/>
  <c r="BF648"/>
  <c r="BE648"/>
  <c r="BD648"/>
  <c r="CI647"/>
  <c r="CH647"/>
  <c r="CG647"/>
  <c r="CF647"/>
  <c r="CE647"/>
  <c r="CD647"/>
  <c r="CC647"/>
  <c r="CB647"/>
  <c r="CA647"/>
  <c r="BZ647"/>
  <c r="BY647"/>
  <c r="BX647"/>
  <c r="BW647"/>
  <c r="BV647"/>
  <c r="BU647"/>
  <c r="BT647"/>
  <c r="BS647"/>
  <c r="BR647"/>
  <c r="BQ647"/>
  <c r="BP647"/>
  <c r="BO647"/>
  <c r="BN647"/>
  <c r="BM647"/>
  <c r="BL647"/>
  <c r="BK647"/>
  <c r="BJ647"/>
  <c r="BI647"/>
  <c r="BH647"/>
  <c r="BG647"/>
  <c r="BF647"/>
  <c r="BE647"/>
  <c r="BD647"/>
  <c r="CI646"/>
  <c r="CH646"/>
  <c r="CG646"/>
  <c r="CF646"/>
  <c r="CE646"/>
  <c r="CD646"/>
  <c r="CC646"/>
  <c r="CB646"/>
  <c r="CA646"/>
  <c r="BZ646"/>
  <c r="BY646"/>
  <c r="BX646"/>
  <c r="BW646"/>
  <c r="BV646"/>
  <c r="BU646"/>
  <c r="BT646"/>
  <c r="BS646"/>
  <c r="BR646"/>
  <c r="BQ646"/>
  <c r="BP646"/>
  <c r="BO646"/>
  <c r="BN646"/>
  <c r="BM646"/>
  <c r="BL646"/>
  <c r="BK646"/>
  <c r="BJ646"/>
  <c r="BI646"/>
  <c r="BH646"/>
  <c r="BG646"/>
  <c r="BF646"/>
  <c r="BE646"/>
  <c r="BD646"/>
  <c r="CJ648"/>
  <c r="CJ647"/>
  <c r="CJ646"/>
  <c r="CJ563"/>
  <c r="CI563"/>
  <c r="CH563"/>
  <c r="CG563"/>
  <c r="CF563"/>
  <c r="CE563"/>
  <c r="CD563"/>
  <c r="CC563"/>
  <c r="CB563"/>
  <c r="CA563"/>
  <c r="BZ563"/>
  <c r="BY563"/>
  <c r="BX563"/>
  <c r="BW563"/>
  <c r="BV563"/>
  <c r="BU563"/>
  <c r="BT563"/>
  <c r="BS563"/>
  <c r="BR563"/>
  <c r="BQ563"/>
  <c r="BP563"/>
  <c r="BO563"/>
  <c r="BN563"/>
  <c r="BM563"/>
  <c r="BL563"/>
  <c r="BK563"/>
  <c r="BJ563"/>
  <c r="BI563"/>
  <c r="BH563"/>
  <c r="BG563"/>
  <c r="BF563"/>
  <c r="BE563"/>
  <c r="CJ562"/>
  <c r="CI562"/>
  <c r="CH562"/>
  <c r="CG562"/>
  <c r="CF562"/>
  <c r="CE562"/>
  <c r="CD562"/>
  <c r="CC562"/>
  <c r="CB562"/>
  <c r="CA562"/>
  <c r="BZ562"/>
  <c r="BY562"/>
  <c r="BX562"/>
  <c r="BW562"/>
  <c r="BV562"/>
  <c r="BU562"/>
  <c r="BT562"/>
  <c r="BS562"/>
  <c r="BR562"/>
  <c r="BQ562"/>
  <c r="BP562"/>
  <c r="BO562"/>
  <c r="BN562"/>
  <c r="BM562"/>
  <c r="BL562"/>
  <c r="BK562"/>
  <c r="BJ562"/>
  <c r="BI562"/>
  <c r="BH562"/>
  <c r="BG562"/>
  <c r="BF562"/>
  <c r="BE562"/>
  <c r="CI561"/>
  <c r="CH561"/>
  <c r="CG561"/>
  <c r="CF561"/>
  <c r="CE561"/>
  <c r="CD561"/>
  <c r="CC561"/>
  <c r="CB561"/>
  <c r="CA561"/>
  <c r="BZ561"/>
  <c r="BY561"/>
  <c r="BX561"/>
  <c r="BW561"/>
  <c r="BV561"/>
  <c r="BU561"/>
  <c r="BT561"/>
  <c r="BS561"/>
  <c r="BR561"/>
  <c r="BQ561"/>
  <c r="BP561"/>
  <c r="BO561"/>
  <c r="BN561"/>
  <c r="BM561"/>
  <c r="BL561"/>
  <c r="BK561"/>
  <c r="BJ561"/>
  <c r="BI561"/>
  <c r="BH561"/>
  <c r="BG561"/>
  <c r="BF561"/>
  <c r="BE561"/>
  <c r="BD563"/>
  <c r="BD562"/>
  <c r="BD561"/>
  <c r="CJ248"/>
  <c r="CI248"/>
  <c r="CH248"/>
  <c r="CG248"/>
  <c r="CF248"/>
  <c r="CE248"/>
  <c r="CD248"/>
  <c r="CC248"/>
  <c r="CB248"/>
  <c r="CA248"/>
  <c r="BZ248"/>
  <c r="BY248"/>
  <c r="BX248"/>
  <c r="BW248"/>
  <c r="BV248"/>
  <c r="BU248"/>
  <c r="BT248"/>
  <c r="BS248"/>
  <c r="BR248"/>
  <c r="BQ248"/>
  <c r="BP248"/>
  <c r="BO248"/>
  <c r="BN248"/>
  <c r="BM248"/>
  <c r="BL248"/>
  <c r="BK248"/>
  <c r="BJ248"/>
  <c r="BI248"/>
  <c r="BH248"/>
  <c r="BG248"/>
  <c r="BF248"/>
  <c r="BE248"/>
  <c r="BD248"/>
  <c r="BC248"/>
  <c r="BB248"/>
  <c r="BA248"/>
  <c r="AZ248"/>
  <c r="AY248"/>
  <c r="AX248"/>
  <c r="AW248"/>
  <c r="AV248"/>
  <c r="AU248"/>
  <c r="AT248"/>
  <c r="AS248"/>
  <c r="AR248"/>
  <c r="AQ248"/>
  <c r="AP248"/>
  <c r="AO248"/>
  <c r="AN248"/>
  <c r="AM248"/>
  <c r="AL248"/>
  <c r="AK248"/>
  <c r="AJ248"/>
  <c r="AI248"/>
  <c r="AH248"/>
  <c r="AG248"/>
  <c r="AF248"/>
  <c r="AE248"/>
  <c r="AD248"/>
  <c r="AC248"/>
  <c r="AB248"/>
  <c r="AA248"/>
  <c r="CJ247"/>
  <c r="CI247"/>
  <c r="CH247"/>
  <c r="CG247"/>
  <c r="CF247"/>
  <c r="CE247"/>
  <c r="CD247"/>
  <c r="CC247"/>
  <c r="CB247"/>
  <c r="CA247"/>
  <c r="BZ247"/>
  <c r="BY247"/>
  <c r="BX247"/>
  <c r="BW247"/>
  <c r="BV247"/>
  <c r="BU247"/>
  <c r="BT247"/>
  <c r="BS247"/>
  <c r="BR247"/>
  <c r="BQ247"/>
  <c r="BP247"/>
  <c r="BO247"/>
  <c r="BN247"/>
  <c r="BM247"/>
  <c r="BL247"/>
  <c r="BK247"/>
  <c r="BJ247"/>
  <c r="BI247"/>
  <c r="BH247"/>
  <c r="BG247"/>
  <c r="BF247"/>
  <c r="BE247"/>
  <c r="BD247"/>
  <c r="BC247"/>
  <c r="BB247"/>
  <c r="BA247"/>
  <c r="AZ247"/>
  <c r="AY247"/>
  <c r="AX247"/>
  <c r="AW247"/>
  <c r="AV247"/>
  <c r="AU247"/>
  <c r="AT247"/>
  <c r="AS247"/>
  <c r="AR247"/>
  <c r="AQ247"/>
  <c r="AP247"/>
  <c r="AO247"/>
  <c r="AN247"/>
  <c r="AM247"/>
  <c r="AL247"/>
  <c r="AK247"/>
  <c r="AJ247"/>
  <c r="AI247"/>
  <c r="AH247"/>
  <c r="AG247"/>
  <c r="AF247"/>
  <c r="AE247"/>
  <c r="AD247"/>
  <c r="AC247"/>
  <c r="AB247"/>
  <c r="AA247"/>
  <c r="CJ246"/>
  <c r="CI246"/>
  <c r="CH246"/>
  <c r="CG246"/>
  <c r="CF246"/>
  <c r="CE246"/>
  <c r="CD246"/>
  <c r="CC246"/>
  <c r="CB246"/>
  <c r="CA246"/>
  <c r="BZ246"/>
  <c r="BY246"/>
  <c r="BX246"/>
  <c r="BW246"/>
  <c r="BV246"/>
  <c r="BU246"/>
  <c r="BT246"/>
  <c r="BS246"/>
  <c r="BR246"/>
  <c r="BQ246"/>
  <c r="BP246"/>
  <c r="BO246"/>
  <c r="BN246"/>
  <c r="BM246"/>
  <c r="BL246"/>
  <c r="BK246"/>
  <c r="BJ246"/>
  <c r="BI246"/>
  <c r="BH246"/>
  <c r="BG246"/>
  <c r="BF246"/>
  <c r="BE246"/>
  <c r="BD246"/>
  <c r="BC246"/>
  <c r="BB246"/>
  <c r="BA246"/>
  <c r="AZ246"/>
  <c r="AY246"/>
  <c r="AX246"/>
  <c r="AW246"/>
  <c r="AV246"/>
  <c r="AU246"/>
  <c r="AT246"/>
  <c r="AS246"/>
  <c r="AR246"/>
  <c r="AQ246"/>
  <c r="AP246"/>
  <c r="AO246"/>
  <c r="AN246"/>
  <c r="AM246"/>
  <c r="AL246"/>
  <c r="AK246"/>
  <c r="AJ246"/>
  <c r="AI246"/>
  <c r="AH246"/>
  <c r="AG246"/>
  <c r="AF246"/>
  <c r="AE246"/>
  <c r="AD246"/>
  <c r="AC246"/>
  <c r="AB246"/>
  <c r="AA246"/>
  <c r="W227"/>
  <c r="X178"/>
  <c r="X177"/>
  <c r="X176"/>
  <c r="X175"/>
  <c r="X173"/>
  <c r="X172"/>
  <c r="BF161"/>
  <c r="BE161"/>
  <c r="V178"/>
  <c r="V177"/>
  <c r="V176"/>
  <c r="V175"/>
  <c r="V173"/>
  <c r="V172"/>
  <c r="BD187"/>
  <c r="BF195"/>
  <c r="BE195"/>
  <c r="AA79"/>
  <c r="AA238"/>
  <c r="AA237"/>
  <c r="AA236"/>
  <c r="AA241"/>
  <c r="AA240"/>
  <c r="AA239"/>
  <c r="CF277"/>
  <c r="CF237"/>
  <c r="CF238"/>
  <c r="CF236"/>
  <c r="CJ74"/>
  <c r="CJ79"/>
  <c r="CI74"/>
  <c r="CI79"/>
  <c r="CH74"/>
  <c r="CH79"/>
  <c r="CG74"/>
  <c r="CG79"/>
  <c r="CF74"/>
  <c r="CF79"/>
  <c r="CE74"/>
  <c r="CE79"/>
  <c r="CD74"/>
  <c r="CD79"/>
  <c r="CC74"/>
  <c r="CC79"/>
  <c r="CB74"/>
  <c r="CB79"/>
  <c r="CA74"/>
  <c r="CA79"/>
  <c r="BZ74"/>
  <c r="BZ79"/>
  <c r="BY74"/>
  <c r="BY79"/>
  <c r="BX74"/>
  <c r="BX79"/>
  <c r="BW74"/>
  <c r="BW79"/>
  <c r="BV74"/>
  <c r="BV79"/>
  <c r="BU74"/>
  <c r="BU79"/>
  <c r="BT74"/>
  <c r="BT79"/>
  <c r="BS74"/>
  <c r="BS79"/>
  <c r="BR74"/>
  <c r="BR79"/>
  <c r="BQ74"/>
  <c r="BQ79"/>
  <c r="BP74"/>
  <c r="BP79"/>
  <c r="BO74"/>
  <c r="BO79"/>
  <c r="BN74"/>
  <c r="BN79"/>
  <c r="BM74"/>
  <c r="BM79"/>
  <c r="BL74"/>
  <c r="BL79"/>
  <c r="BK74"/>
  <c r="BK79"/>
  <c r="BJ74"/>
  <c r="BJ79"/>
  <c r="BI74"/>
  <c r="BI79"/>
  <c r="BH74"/>
  <c r="BH79"/>
  <c r="BG74"/>
  <c r="BG79"/>
  <c r="BF74"/>
  <c r="BF79"/>
  <c r="BE74"/>
  <c r="BE79"/>
  <c r="BD74"/>
  <c r="BD79"/>
  <c r="BC74"/>
  <c r="BC79"/>
  <c r="BB74"/>
  <c r="BB79"/>
  <c r="BA74"/>
  <c r="BA79"/>
  <c r="AZ74"/>
  <c r="AZ79"/>
  <c r="AY74"/>
  <c r="AY79"/>
  <c r="AX74"/>
  <c r="AX79"/>
  <c r="AW74"/>
  <c r="AW79"/>
  <c r="AV74"/>
  <c r="AV79"/>
  <c r="AU74"/>
  <c r="AU79"/>
  <c r="AT74"/>
  <c r="AT79"/>
  <c r="AS74"/>
  <c r="AS79"/>
  <c r="AR74"/>
  <c r="AR79"/>
  <c r="AQ74"/>
  <c r="AQ79"/>
  <c r="AP74"/>
  <c r="AP79"/>
  <c r="AO74"/>
  <c r="AO79"/>
  <c r="AN74"/>
  <c r="AN79"/>
  <c r="AM74"/>
  <c r="AM79"/>
  <c r="AL74"/>
  <c r="AL79"/>
  <c r="AK74"/>
  <c r="AK79"/>
  <c r="AJ74"/>
  <c r="AJ79"/>
  <c r="AI74"/>
  <c r="AI79"/>
  <c r="AH74"/>
  <c r="AH79"/>
  <c r="AG74"/>
  <c r="AG79"/>
  <c r="AF74"/>
  <c r="AF79"/>
  <c r="AE74"/>
  <c r="AE79"/>
  <c r="AD74"/>
  <c r="AD79"/>
  <c r="AC74"/>
  <c r="AC79"/>
  <c r="AB74"/>
  <c r="AB79"/>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CJ81"/>
  <c r="AB81"/>
  <c r="AA81"/>
  <c r="CJ728"/>
  <c r="CI728"/>
  <c r="CH728"/>
  <c r="CG728"/>
  <c r="CF728"/>
  <c r="CE728"/>
  <c r="CD728"/>
  <c r="CC728"/>
  <c r="CB728"/>
  <c r="CA728"/>
  <c r="BZ728"/>
  <c r="BY728"/>
  <c r="BX728"/>
  <c r="BW728"/>
  <c r="BV728"/>
  <c r="BU728"/>
  <c r="BT728"/>
  <c r="BS728"/>
  <c r="BR728"/>
  <c r="BQ728"/>
  <c r="BP728"/>
  <c r="BO728"/>
  <c r="BN728"/>
  <c r="BM728"/>
  <c r="BL728"/>
  <c r="BK728"/>
  <c r="BJ728"/>
  <c r="BI728"/>
  <c r="BH728"/>
  <c r="BG728"/>
  <c r="BF728"/>
  <c r="BE728"/>
  <c r="BD728"/>
  <c r="BC728"/>
  <c r="BB728"/>
  <c r="BA728"/>
  <c r="AZ728"/>
  <c r="AY728"/>
  <c r="AX728"/>
  <c r="AW728"/>
  <c r="AV728"/>
  <c r="AU728"/>
  <c r="AT728"/>
  <c r="AS728"/>
  <c r="AR728"/>
  <c r="AQ728"/>
  <c r="AP728"/>
  <c r="AO728"/>
  <c r="AN728"/>
  <c r="AM728"/>
  <c r="AL728"/>
  <c r="AK728"/>
  <c r="CJ725"/>
  <c r="CI725"/>
  <c r="CH725"/>
  <c r="CG725"/>
  <c r="CF725"/>
  <c r="CE725"/>
  <c r="CD725"/>
  <c r="CC725"/>
  <c r="CB725"/>
  <c r="CA725"/>
  <c r="BZ725"/>
  <c r="BY725"/>
  <c r="BX725"/>
  <c r="BW725"/>
  <c r="BV725"/>
  <c r="BU725"/>
  <c r="BT725"/>
  <c r="BS725"/>
  <c r="BR725"/>
  <c r="BQ725"/>
  <c r="BP725"/>
  <c r="BO725"/>
  <c r="BN725"/>
  <c r="BM725"/>
  <c r="BL725"/>
  <c r="BK725"/>
  <c r="BJ725"/>
  <c r="BI725"/>
  <c r="BH725"/>
  <c r="BG725"/>
  <c r="BF725"/>
  <c r="BE725"/>
  <c r="BD725"/>
  <c r="CI177"/>
  <c r="CH177"/>
  <c r="CG177"/>
  <c r="CF177"/>
  <c r="CE177"/>
  <c r="CD177"/>
  <c r="CC177"/>
  <c r="CB177"/>
  <c r="CA177"/>
  <c r="BZ177"/>
  <c r="BY177"/>
  <c r="BX177"/>
  <c r="BW177"/>
  <c r="BV177"/>
  <c r="BU177"/>
  <c r="BT177"/>
  <c r="BS177"/>
  <c r="BR177"/>
  <c r="BQ177"/>
  <c r="BP177"/>
  <c r="BO177"/>
  <c r="BN177"/>
  <c r="BM177"/>
  <c r="BL177"/>
  <c r="BK177"/>
  <c r="BJ177"/>
  <c r="BI177"/>
  <c r="BH177"/>
  <c r="BG177"/>
  <c r="BF177"/>
  <c r="BD177"/>
  <c r="CJ177"/>
  <c r="CJ734"/>
  <c r="CJ735"/>
  <c r="CI734"/>
  <c r="CI735"/>
  <c r="CH734"/>
  <c r="CH735"/>
  <c r="CG734"/>
  <c r="CG735"/>
  <c r="CF734"/>
  <c r="CF735"/>
  <c r="CE734"/>
  <c r="CE735"/>
  <c r="CD734"/>
  <c r="CD735"/>
  <c r="CC734"/>
  <c r="CC735"/>
  <c r="CB734"/>
  <c r="CB735"/>
  <c r="CA734"/>
  <c r="CA735"/>
  <c r="BZ734"/>
  <c r="BZ735"/>
  <c r="BY734"/>
  <c r="BY735"/>
  <c r="BX734"/>
  <c r="BX735"/>
  <c r="BW734"/>
  <c r="BW735"/>
  <c r="BV734"/>
  <c r="BV735"/>
  <c r="BU734"/>
  <c r="BU735"/>
  <c r="BT734"/>
  <c r="BT735"/>
  <c r="BS734"/>
  <c r="BS735"/>
  <c r="BR734"/>
  <c r="BR735"/>
  <c r="BQ734"/>
  <c r="BQ735"/>
  <c r="BP734"/>
  <c r="BP735"/>
  <c r="BO734"/>
  <c r="BO735"/>
  <c r="BN734"/>
  <c r="BN735"/>
  <c r="BM734"/>
  <c r="BM735"/>
  <c r="BL734"/>
  <c r="BL735"/>
  <c r="BK734"/>
  <c r="BK735"/>
  <c r="BJ734"/>
  <c r="BJ735"/>
  <c r="BI734"/>
  <c r="BI735"/>
  <c r="BH734"/>
  <c r="BH735"/>
  <c r="BG734"/>
  <c r="BG735"/>
  <c r="BF734"/>
  <c r="BF735"/>
  <c r="BE734"/>
  <c r="BE735"/>
  <c r="BD734"/>
  <c r="BD735"/>
  <c r="BD731"/>
  <c r="BD732"/>
  <c r="CJ638"/>
  <c r="CI638"/>
  <c r="CH638"/>
  <c r="CG638"/>
  <c r="CF638"/>
  <c r="CE638"/>
  <c r="CD638"/>
  <c r="CC638"/>
  <c r="CB638"/>
  <c r="CA638"/>
  <c r="BZ638"/>
  <c r="BY638"/>
  <c r="BX638"/>
  <c r="BW638"/>
  <c r="BV638"/>
  <c r="BU638"/>
  <c r="BT638"/>
  <c r="BS638"/>
  <c r="BR638"/>
  <c r="BQ638"/>
  <c r="BP638"/>
  <c r="BO638"/>
  <c r="BN638"/>
  <c r="BM638"/>
  <c r="BL638"/>
  <c r="BK638"/>
  <c r="BJ638"/>
  <c r="BI638"/>
  <c r="BH638"/>
  <c r="BG638"/>
  <c r="BF638"/>
  <c r="BE638"/>
  <c r="BD638"/>
  <c r="CJ591"/>
  <c r="CI591"/>
  <c r="CH591"/>
  <c r="CG591"/>
  <c r="CF591"/>
  <c r="CE591"/>
  <c r="CD591"/>
  <c r="CC591"/>
  <c r="CB591"/>
  <c r="CA591"/>
  <c r="BZ591"/>
  <c r="BY591"/>
  <c r="BX591"/>
  <c r="BW591"/>
  <c r="BV591"/>
  <c r="BU591"/>
  <c r="BT591"/>
  <c r="BS591"/>
  <c r="BR591"/>
  <c r="BQ591"/>
  <c r="BP591"/>
  <c r="BO591"/>
  <c r="BN591"/>
  <c r="BM591"/>
  <c r="BL591"/>
  <c r="BK591"/>
  <c r="BJ591"/>
  <c r="BI591"/>
  <c r="BH591"/>
  <c r="BG591"/>
  <c r="BF591"/>
  <c r="BE591"/>
  <c r="BD591"/>
  <c r="CJ553"/>
  <c r="CI553"/>
  <c r="CH553"/>
  <c r="CG553"/>
  <c r="CF553"/>
  <c r="CE553"/>
  <c r="CD553"/>
  <c r="CC553"/>
  <c r="CB553"/>
  <c r="CA553"/>
  <c r="BZ553"/>
  <c r="BY553"/>
  <c r="BX553"/>
  <c r="BW553"/>
  <c r="BV553"/>
  <c r="BU553"/>
  <c r="BT553"/>
  <c r="BS553"/>
  <c r="BR553"/>
  <c r="BQ553"/>
  <c r="BP553"/>
  <c r="BO553"/>
  <c r="BN553"/>
  <c r="BM553"/>
  <c r="BL553"/>
  <c r="BK553"/>
  <c r="BJ553"/>
  <c r="BI553"/>
  <c r="BH553"/>
  <c r="BG553"/>
  <c r="BF553"/>
  <c r="BE553"/>
  <c r="BD553"/>
  <c r="CJ417"/>
  <c r="CI417"/>
  <c r="CH417"/>
  <c r="CG417"/>
  <c r="CF417"/>
  <c r="CE417"/>
  <c r="CD417"/>
  <c r="CC417"/>
  <c r="CB417"/>
  <c r="CA417"/>
  <c r="BZ417"/>
  <c r="BY417"/>
  <c r="BX417"/>
  <c r="BW417"/>
  <c r="BV417"/>
  <c r="BU417"/>
  <c r="BT417"/>
  <c r="BS417"/>
  <c r="BR417"/>
  <c r="BQ417"/>
  <c r="BP417"/>
  <c r="BO417"/>
  <c r="BN417"/>
  <c r="BM417"/>
  <c r="BL417"/>
  <c r="BK417"/>
  <c r="BJ417"/>
  <c r="BI417"/>
  <c r="BH417"/>
  <c r="BG417"/>
  <c r="BF417"/>
  <c r="BE417"/>
  <c r="BD417"/>
  <c r="CJ345"/>
  <c r="CI345"/>
  <c r="CH345"/>
  <c r="CG345"/>
  <c r="CF345"/>
  <c r="CE345"/>
  <c r="CD345"/>
  <c r="CC345"/>
  <c r="CB345"/>
  <c r="CA345"/>
  <c r="BZ345"/>
  <c r="BY345"/>
  <c r="BX345"/>
  <c r="BW345"/>
  <c r="BV345"/>
  <c r="BU345"/>
  <c r="BT345"/>
  <c r="BS345"/>
  <c r="BR345"/>
  <c r="BQ345"/>
  <c r="BP345"/>
  <c r="BO345"/>
  <c r="BN345"/>
  <c r="BM345"/>
  <c r="BL345"/>
  <c r="BK345"/>
  <c r="BJ345"/>
  <c r="BI345"/>
  <c r="BH345"/>
  <c r="BG345"/>
  <c r="BF345"/>
  <c r="BE345"/>
  <c r="BD345"/>
  <c r="CH280"/>
  <c r="CG280"/>
  <c r="CF280"/>
  <c r="CE280"/>
  <c r="CD280"/>
  <c r="CC280"/>
  <c r="CB280"/>
  <c r="CA280"/>
  <c r="BZ280"/>
  <c r="BY280"/>
  <c r="BX280"/>
  <c r="BW280"/>
  <c r="BV280"/>
  <c r="BU280"/>
  <c r="BT280"/>
  <c r="BS280"/>
  <c r="BR280"/>
  <c r="BQ280"/>
  <c r="BP280"/>
  <c r="BO280"/>
  <c r="BN280"/>
  <c r="BM280"/>
  <c r="BL280"/>
  <c r="BK280"/>
  <c r="BJ280"/>
  <c r="BI280"/>
  <c r="BH280"/>
  <c r="BG280"/>
  <c r="BF280"/>
  <c r="BE280"/>
  <c r="BD280"/>
  <c r="BC280"/>
  <c r="BB280"/>
  <c r="BA280"/>
  <c r="AZ280"/>
  <c r="AY280"/>
  <c r="AX280"/>
  <c r="AW280"/>
  <c r="AV280"/>
  <c r="AU280"/>
  <c r="AT280"/>
  <c r="AS280"/>
  <c r="AR280"/>
  <c r="AQ280"/>
  <c r="AP280"/>
  <c r="AO280"/>
  <c r="AN280"/>
  <c r="AM280"/>
  <c r="AL280"/>
  <c r="AK280"/>
  <c r="CI280"/>
  <c r="CJ280"/>
  <c r="CJ279"/>
  <c r="CC178"/>
  <c r="CD178"/>
  <c r="CE178"/>
  <c r="CF178"/>
  <c r="CB178"/>
  <c r="CB179"/>
  <c r="CC179"/>
  <c r="CD179"/>
  <c r="CE179"/>
  <c r="CF179"/>
  <c r="BX178"/>
  <c r="BY178"/>
  <c r="BZ178"/>
  <c r="CA178"/>
  <c r="BW178"/>
  <c r="BW179"/>
  <c r="BX179"/>
  <c r="BY179"/>
  <c r="BZ179"/>
  <c r="CA179"/>
  <c r="BT178"/>
  <c r="BU178"/>
  <c r="BV178"/>
  <c r="BS178"/>
  <c r="BS179"/>
  <c r="BT179"/>
  <c r="BU179"/>
  <c r="BV179"/>
  <c r="BO178"/>
  <c r="BP178"/>
  <c r="BQ178"/>
  <c r="BR178"/>
  <c r="BN178"/>
  <c r="BN179"/>
  <c r="BO179"/>
  <c r="BP179"/>
  <c r="BQ179"/>
  <c r="BR179"/>
  <c r="BM178"/>
  <c r="BL178"/>
  <c r="BL179"/>
  <c r="BM179"/>
  <c r="BH178"/>
  <c r="BI178"/>
  <c r="BJ178"/>
  <c r="BK178"/>
  <c r="BG178"/>
  <c r="BG179"/>
  <c r="BH179"/>
  <c r="BI179"/>
  <c r="BJ179"/>
  <c r="BK179"/>
  <c r="CJ173"/>
  <c r="CJ172"/>
  <c r="CJ174"/>
  <c r="CI173"/>
  <c r="CI174"/>
  <c r="CH173"/>
  <c r="CH172"/>
  <c r="CH174"/>
  <c r="CG173"/>
  <c r="CG172"/>
  <c r="CG174"/>
  <c r="CF173"/>
  <c r="CF172"/>
  <c r="CF174"/>
  <c r="CE173"/>
  <c r="CE172"/>
  <c r="CE174"/>
  <c r="CD173"/>
  <c r="CD172"/>
  <c r="CD174"/>
  <c r="CC173"/>
  <c r="CC172"/>
  <c r="CC174"/>
  <c r="CB173"/>
  <c r="CB172"/>
  <c r="CB174"/>
  <c r="CA173"/>
  <c r="CA172"/>
  <c r="CA174"/>
  <c r="BZ173"/>
  <c r="BZ172"/>
  <c r="BZ174"/>
  <c r="BY173"/>
  <c r="BY172"/>
  <c r="BY174"/>
  <c r="BX173"/>
  <c r="BX172"/>
  <c r="BX174"/>
  <c r="BW173"/>
  <c r="BW172"/>
  <c r="BW174"/>
  <c r="BV173"/>
  <c r="BV172"/>
  <c r="BV174"/>
  <c r="BU173"/>
  <c r="BU172"/>
  <c r="BU174"/>
  <c r="BT173"/>
  <c r="BT172"/>
  <c r="BT174"/>
  <c r="BS173"/>
  <c r="BS172"/>
  <c r="BS174"/>
  <c r="BR173"/>
  <c r="BR172"/>
  <c r="BR174"/>
  <c r="BQ173"/>
  <c r="BQ172"/>
  <c r="BQ174"/>
  <c r="BP173"/>
  <c r="BP172"/>
  <c r="BP174"/>
  <c r="BO173"/>
  <c r="BO172"/>
  <c r="BO174"/>
  <c r="BN173"/>
  <c r="BN172"/>
  <c r="BN174"/>
  <c r="BM173"/>
  <c r="BM172"/>
  <c r="BM174"/>
  <c r="BL173"/>
  <c r="BL172"/>
  <c r="BL174"/>
  <c r="BK173"/>
  <c r="BK172"/>
  <c r="BK174"/>
  <c r="BJ173"/>
  <c r="BJ172"/>
  <c r="BJ174"/>
  <c r="BI173"/>
  <c r="BI172"/>
  <c r="BI174"/>
  <c r="BH173"/>
  <c r="BH172"/>
  <c r="BH174"/>
  <c r="BG173"/>
  <c r="BG172"/>
  <c r="BG174"/>
  <c r="BF173"/>
  <c r="BF172"/>
  <c r="BF174"/>
  <c r="BE173"/>
  <c r="BE172"/>
  <c r="BE174"/>
  <c r="BD173"/>
  <c r="BD172"/>
  <c r="BD174"/>
  <c r="CH731"/>
  <c r="CH732"/>
  <c r="CH635"/>
  <c r="CI731"/>
  <c r="CI732"/>
  <c r="CG731"/>
  <c r="CG732"/>
  <c r="CF731"/>
  <c r="CF732"/>
  <c r="CE731"/>
  <c r="CE732"/>
  <c r="CD731"/>
  <c r="CD732"/>
  <c r="CC731"/>
  <c r="CC732"/>
  <c r="CB731"/>
  <c r="CB732"/>
  <c r="CA731"/>
  <c r="CA732"/>
  <c r="BZ731"/>
  <c r="BZ732"/>
  <c r="BY731"/>
  <c r="BY732"/>
  <c r="BX731"/>
  <c r="BX732"/>
  <c r="BW731"/>
  <c r="BW732"/>
  <c r="BV731"/>
  <c r="BV732"/>
  <c r="BU731"/>
  <c r="BU732"/>
  <c r="BT731"/>
  <c r="BT732"/>
  <c r="BS731"/>
  <c r="BS732"/>
  <c r="BR731"/>
  <c r="BR732"/>
  <c r="BQ731"/>
  <c r="BQ732"/>
  <c r="BP731"/>
  <c r="BP732"/>
  <c r="BO731"/>
  <c r="BO732"/>
  <c r="BN731"/>
  <c r="BN732"/>
  <c r="BM731"/>
  <c r="BM732"/>
  <c r="BL731"/>
  <c r="BL732"/>
  <c r="BK731"/>
  <c r="BK732"/>
  <c r="BJ731"/>
  <c r="BJ732"/>
  <c r="BI731"/>
  <c r="BI732"/>
  <c r="BH731"/>
  <c r="BH732"/>
  <c r="BG731"/>
  <c r="BG732"/>
  <c r="BF731"/>
  <c r="BF732"/>
  <c r="BE731"/>
  <c r="BE732"/>
  <c r="CJ731"/>
  <c r="CJ732"/>
  <c r="CJ238"/>
  <c r="CJ237"/>
  <c r="CJ236"/>
  <c r="CI238"/>
  <c r="CI237"/>
  <c r="CI236"/>
  <c r="CH238"/>
  <c r="CH237"/>
  <c r="CH236"/>
  <c r="CG238"/>
  <c r="CG237"/>
  <c r="CG236"/>
  <c r="CE238"/>
  <c r="CE237"/>
  <c r="CE236"/>
  <c r="CD238"/>
  <c r="CD237"/>
  <c r="CD236"/>
  <c r="CC238"/>
  <c r="CC237"/>
  <c r="CC236"/>
  <c r="CB238"/>
  <c r="CB237"/>
  <c r="CB236"/>
  <c r="CA238"/>
  <c r="CA237"/>
  <c r="CA236"/>
  <c r="BZ238"/>
  <c r="BZ237"/>
  <c r="BZ236"/>
  <c r="BY238"/>
  <c r="BY237"/>
  <c r="BY236"/>
  <c r="BX238"/>
  <c r="BX237"/>
  <c r="BX236"/>
  <c r="BW238"/>
  <c r="BW237"/>
  <c r="BW236"/>
  <c r="BV238"/>
  <c r="BV237"/>
  <c r="BV236"/>
  <c r="BU238"/>
  <c r="BU237"/>
  <c r="BU236"/>
  <c r="BT238"/>
  <c r="BT237"/>
  <c r="BT236"/>
  <c r="BS238"/>
  <c r="BS237"/>
  <c r="BS236"/>
  <c r="BR238"/>
  <c r="BR237"/>
  <c r="BR236"/>
  <c r="BQ238"/>
  <c r="BQ237"/>
  <c r="BQ236"/>
  <c r="BP238"/>
  <c r="BP237"/>
  <c r="BP236"/>
  <c r="BO238"/>
  <c r="BO237"/>
  <c r="BO236"/>
  <c r="BN238"/>
  <c r="BN237"/>
  <c r="BN236"/>
  <c r="BM238"/>
  <c r="BM237"/>
  <c r="BM236"/>
  <c r="BL238"/>
  <c r="BL237"/>
  <c r="BL236"/>
  <c r="BK238"/>
  <c r="BK237"/>
  <c r="BK236"/>
  <c r="BJ238"/>
  <c r="BJ237"/>
  <c r="BJ236"/>
  <c r="BI238"/>
  <c r="BI237"/>
  <c r="BI236"/>
  <c r="BH238"/>
  <c r="BH237"/>
  <c r="BH236"/>
  <c r="BG238"/>
  <c r="BG237"/>
  <c r="BG236"/>
  <c r="BF238"/>
  <c r="BF237"/>
  <c r="BF236"/>
  <c r="BE238"/>
  <c r="BE237"/>
  <c r="BE236"/>
  <c r="BD238"/>
  <c r="BD237"/>
  <c r="BD236"/>
  <c r="BC238"/>
  <c r="BC237"/>
  <c r="BC236"/>
  <c r="BB238"/>
  <c r="BB237"/>
  <c r="BB236"/>
  <c r="BA238"/>
  <c r="BA237"/>
  <c r="BA236"/>
  <c r="AZ238"/>
  <c r="AZ237"/>
  <c r="AZ236"/>
  <c r="AY238"/>
  <c r="AY237"/>
  <c r="AY236"/>
  <c r="AX238"/>
  <c r="AX237"/>
  <c r="AX236"/>
  <c r="AW238"/>
  <c r="AW237"/>
  <c r="AW236"/>
  <c r="AV238"/>
  <c r="AV237"/>
  <c r="AV236"/>
  <c r="AU238"/>
  <c r="AU237"/>
  <c r="AU236"/>
  <c r="AT238"/>
  <c r="AT237"/>
  <c r="AT236"/>
  <c r="AS238"/>
  <c r="AS237"/>
  <c r="AS236"/>
  <c r="AR238"/>
  <c r="AR237"/>
  <c r="AR236"/>
  <c r="AQ238"/>
  <c r="AQ237"/>
  <c r="AQ236"/>
  <c r="AP238"/>
  <c r="AP237"/>
  <c r="AP236"/>
  <c r="AO238"/>
  <c r="AO237"/>
  <c r="AO236"/>
  <c r="AN238"/>
  <c r="AN237"/>
  <c r="AN236"/>
  <c r="AM238"/>
  <c r="AM237"/>
  <c r="AM236"/>
  <c r="AL238"/>
  <c r="AL237"/>
  <c r="AL236"/>
  <c r="AK238"/>
  <c r="AK237"/>
  <c r="AK236"/>
  <c r="AJ238"/>
  <c r="AJ237"/>
  <c r="AJ236"/>
  <c r="AI238"/>
  <c r="AI237"/>
  <c r="AI236"/>
  <c r="AH238"/>
  <c r="AH237"/>
  <c r="AH236"/>
  <c r="AG238"/>
  <c r="AG237"/>
  <c r="AG236"/>
  <c r="AF238"/>
  <c r="AF237"/>
  <c r="AF236"/>
  <c r="AE238"/>
  <c r="AE237"/>
  <c r="AE236"/>
  <c r="AD238"/>
  <c r="AD237"/>
  <c r="AD236"/>
  <c r="AC238"/>
  <c r="AC237"/>
  <c r="AC236"/>
  <c r="AB238"/>
  <c r="AB237"/>
  <c r="AB236"/>
  <c r="CJ637"/>
  <c r="CI637"/>
  <c r="CH637"/>
  <c r="CG637"/>
  <c r="CF637"/>
  <c r="CE637"/>
  <c r="CD637"/>
  <c r="CC637"/>
  <c r="CB637"/>
  <c r="CA637"/>
  <c r="BZ637"/>
  <c r="BY637"/>
  <c r="BX637"/>
  <c r="BW637"/>
  <c r="BV637"/>
  <c r="BU637"/>
  <c r="BT637"/>
  <c r="BS637"/>
  <c r="BR637"/>
  <c r="BQ637"/>
  <c r="BP637"/>
  <c r="BO637"/>
  <c r="BN637"/>
  <c r="BM637"/>
  <c r="BL637"/>
  <c r="BK637"/>
  <c r="BJ637"/>
  <c r="BI637"/>
  <c r="BH637"/>
  <c r="BG637"/>
  <c r="BF637"/>
  <c r="BE637"/>
  <c r="BD637"/>
  <c r="CJ636"/>
  <c r="CI636"/>
  <c r="CH636"/>
  <c r="CG636"/>
  <c r="CF636"/>
  <c r="CE636"/>
  <c r="CD636"/>
  <c r="CC636"/>
  <c r="CB636"/>
  <c r="CA636"/>
  <c r="BZ636"/>
  <c r="BY636"/>
  <c r="BX636"/>
  <c r="BW636"/>
  <c r="BV636"/>
  <c r="BU636"/>
  <c r="BT636"/>
  <c r="BS636"/>
  <c r="BR636"/>
  <c r="BQ636"/>
  <c r="BP636"/>
  <c r="BO636"/>
  <c r="BN636"/>
  <c r="BM636"/>
  <c r="BL636"/>
  <c r="BK636"/>
  <c r="BJ636"/>
  <c r="BI636"/>
  <c r="BH636"/>
  <c r="BG636"/>
  <c r="BF636"/>
  <c r="BE636"/>
  <c r="BD636"/>
  <c r="CJ635"/>
  <c r="CI635"/>
  <c r="CG635"/>
  <c r="CF635"/>
  <c r="CE635"/>
  <c r="CD635"/>
  <c r="CC635"/>
  <c r="CB635"/>
  <c r="CA635"/>
  <c r="BZ635"/>
  <c r="BY635"/>
  <c r="BX635"/>
  <c r="BW635"/>
  <c r="BV635"/>
  <c r="BU635"/>
  <c r="BT635"/>
  <c r="BS635"/>
  <c r="BR635"/>
  <c r="BQ635"/>
  <c r="BP635"/>
  <c r="BO635"/>
  <c r="BN635"/>
  <c r="BM635"/>
  <c r="BL635"/>
  <c r="BK635"/>
  <c r="BJ635"/>
  <c r="BI635"/>
  <c r="BH635"/>
  <c r="BG635"/>
  <c r="BF635"/>
  <c r="BE635"/>
  <c r="BD635"/>
  <c r="CJ590"/>
  <c r="CI590"/>
  <c r="CH590"/>
  <c r="CG590"/>
  <c r="CF590"/>
  <c r="CE590"/>
  <c r="CD590"/>
  <c r="CC590"/>
  <c r="CB590"/>
  <c r="CA590"/>
  <c r="BZ590"/>
  <c r="BY590"/>
  <c r="BX590"/>
  <c r="BW590"/>
  <c r="BV590"/>
  <c r="BU590"/>
  <c r="BT590"/>
  <c r="BS590"/>
  <c r="BR590"/>
  <c r="BQ590"/>
  <c r="BP590"/>
  <c r="BO590"/>
  <c r="BN590"/>
  <c r="BM590"/>
  <c r="BL590"/>
  <c r="BK590"/>
  <c r="BJ590"/>
  <c r="BI590"/>
  <c r="BH590"/>
  <c r="BG590"/>
  <c r="BF590"/>
  <c r="BE590"/>
  <c r="BD590"/>
  <c r="CJ589"/>
  <c r="CI589"/>
  <c r="CH589"/>
  <c r="CG589"/>
  <c r="CF589"/>
  <c r="CE589"/>
  <c r="CD589"/>
  <c r="CC589"/>
  <c r="CB589"/>
  <c r="CA589"/>
  <c r="BZ589"/>
  <c r="BY589"/>
  <c r="BX589"/>
  <c r="BW589"/>
  <c r="BV589"/>
  <c r="BU589"/>
  <c r="BT589"/>
  <c r="BS589"/>
  <c r="BR589"/>
  <c r="BQ589"/>
  <c r="BP589"/>
  <c r="BO589"/>
  <c r="BN589"/>
  <c r="BM589"/>
  <c r="BL589"/>
  <c r="BK589"/>
  <c r="BJ589"/>
  <c r="BI589"/>
  <c r="BH589"/>
  <c r="BG589"/>
  <c r="BF589"/>
  <c r="BE589"/>
  <c r="BD589"/>
  <c r="CJ588"/>
  <c r="CI588"/>
  <c r="CH588"/>
  <c r="CG588"/>
  <c r="CF588"/>
  <c r="CE588"/>
  <c r="CD588"/>
  <c r="CC588"/>
  <c r="CB588"/>
  <c r="CA588"/>
  <c r="BZ588"/>
  <c r="BY588"/>
  <c r="BX588"/>
  <c r="BW588"/>
  <c r="BV588"/>
  <c r="BU588"/>
  <c r="BT588"/>
  <c r="BS588"/>
  <c r="BR588"/>
  <c r="BQ588"/>
  <c r="BP588"/>
  <c r="BO588"/>
  <c r="BN588"/>
  <c r="BM588"/>
  <c r="BL588"/>
  <c r="BK588"/>
  <c r="BJ588"/>
  <c r="BI588"/>
  <c r="BH588"/>
  <c r="BG588"/>
  <c r="BF588"/>
  <c r="BE588"/>
  <c r="BD588"/>
  <c r="CJ550"/>
  <c r="CJ552"/>
  <c r="CI552"/>
  <c r="CH552"/>
  <c r="CG552"/>
  <c r="CF552"/>
  <c r="CE552"/>
  <c r="CD552"/>
  <c r="CC552"/>
  <c r="CB552"/>
  <c r="CA552"/>
  <c r="BZ552"/>
  <c r="BY552"/>
  <c r="BX552"/>
  <c r="BW552"/>
  <c r="BV552"/>
  <c r="BU552"/>
  <c r="BT552"/>
  <c r="BS552"/>
  <c r="BR552"/>
  <c r="BQ552"/>
  <c r="BP552"/>
  <c r="BO552"/>
  <c r="BN552"/>
  <c r="BM552"/>
  <c r="BL552"/>
  <c r="BK552"/>
  <c r="BJ552"/>
  <c r="BI552"/>
  <c r="BH552"/>
  <c r="BG552"/>
  <c r="BF552"/>
  <c r="BE552"/>
  <c r="BD552"/>
  <c r="CJ551"/>
  <c r="CI551"/>
  <c r="CH551"/>
  <c r="CG551"/>
  <c r="CF551"/>
  <c r="CE551"/>
  <c r="CD551"/>
  <c r="CC551"/>
  <c r="CB551"/>
  <c r="CA551"/>
  <c r="BZ551"/>
  <c r="BY551"/>
  <c r="BX551"/>
  <c r="BW551"/>
  <c r="BV551"/>
  <c r="BU551"/>
  <c r="BT551"/>
  <c r="BS551"/>
  <c r="BR551"/>
  <c r="BQ551"/>
  <c r="BP551"/>
  <c r="BO551"/>
  <c r="BN551"/>
  <c r="BM551"/>
  <c r="BL551"/>
  <c r="BK551"/>
  <c r="BJ551"/>
  <c r="BI551"/>
  <c r="BH551"/>
  <c r="BG551"/>
  <c r="BF551"/>
  <c r="BE551"/>
  <c r="BD551"/>
  <c r="CI550"/>
  <c r="CH550"/>
  <c r="CG550"/>
  <c r="CF550"/>
  <c r="CE550"/>
  <c r="CD550"/>
  <c r="CC550"/>
  <c r="CB550"/>
  <c r="CA550"/>
  <c r="BZ550"/>
  <c r="BY550"/>
  <c r="BX550"/>
  <c r="BW550"/>
  <c r="BV550"/>
  <c r="BU550"/>
  <c r="BT550"/>
  <c r="BS550"/>
  <c r="BR550"/>
  <c r="BQ550"/>
  <c r="BP550"/>
  <c r="BO550"/>
  <c r="BN550"/>
  <c r="BM550"/>
  <c r="BL550"/>
  <c r="BK550"/>
  <c r="BJ550"/>
  <c r="BI550"/>
  <c r="BH550"/>
  <c r="BG550"/>
  <c r="BF550"/>
  <c r="BE550"/>
  <c r="BD550"/>
  <c r="BR416"/>
  <c r="BQ416"/>
  <c r="BP416"/>
  <c r="BO416"/>
  <c r="BN416"/>
  <c r="BM416"/>
  <c r="BL416"/>
  <c r="BK416"/>
  <c r="BJ416"/>
  <c r="BI416"/>
  <c r="BH416"/>
  <c r="BG416"/>
  <c r="BF416"/>
  <c r="BE416"/>
  <c r="BD416"/>
  <c r="BR415"/>
  <c r="BQ415"/>
  <c r="BP415"/>
  <c r="BO415"/>
  <c r="BN415"/>
  <c r="BM415"/>
  <c r="BL415"/>
  <c r="BK415"/>
  <c r="BJ415"/>
  <c r="BI415"/>
  <c r="BH415"/>
  <c r="BG415"/>
  <c r="BF415"/>
  <c r="BE415"/>
  <c r="BD415"/>
  <c r="BR414"/>
  <c r="BQ414"/>
  <c r="BP414"/>
  <c r="BO414"/>
  <c r="BN414"/>
  <c r="BM414"/>
  <c r="BL414"/>
  <c r="BK414"/>
  <c r="BJ414"/>
  <c r="BI414"/>
  <c r="BH414"/>
  <c r="BG414"/>
  <c r="BF414"/>
  <c r="BE414"/>
  <c r="BD414"/>
  <c r="CJ344"/>
  <c r="CI344"/>
  <c r="CH344"/>
  <c r="CG344"/>
  <c r="CF344"/>
  <c r="CE344"/>
  <c r="CD344"/>
  <c r="CC344"/>
  <c r="CB344"/>
  <c r="CA344"/>
  <c r="BZ344"/>
  <c r="BY344"/>
  <c r="BX344"/>
  <c r="BW344"/>
  <c r="BV344"/>
  <c r="BU344"/>
  <c r="BT344"/>
  <c r="BS344"/>
  <c r="BR344"/>
  <c r="BQ344"/>
  <c r="BP344"/>
  <c r="BO344"/>
  <c r="BN344"/>
  <c r="BM344"/>
  <c r="BL344"/>
  <c r="BK344"/>
  <c r="BJ344"/>
  <c r="BI344"/>
  <c r="BH344"/>
  <c r="BG344"/>
  <c r="BF344"/>
  <c r="BE344"/>
  <c r="BD344"/>
  <c r="CJ343"/>
  <c r="CI343"/>
  <c r="CH343"/>
  <c r="CG343"/>
  <c r="CF343"/>
  <c r="CE343"/>
  <c r="CD343"/>
  <c r="CC343"/>
  <c r="CB343"/>
  <c r="CA343"/>
  <c r="BZ343"/>
  <c r="BY343"/>
  <c r="BX343"/>
  <c r="BW343"/>
  <c r="BV343"/>
  <c r="BU343"/>
  <c r="BT343"/>
  <c r="BS343"/>
  <c r="BR343"/>
  <c r="BQ343"/>
  <c r="BP343"/>
  <c r="BO343"/>
  <c r="BN343"/>
  <c r="BM343"/>
  <c r="BL343"/>
  <c r="BK343"/>
  <c r="BJ343"/>
  <c r="BI343"/>
  <c r="BH343"/>
  <c r="BG343"/>
  <c r="BF343"/>
  <c r="BE343"/>
  <c r="BD343"/>
  <c r="CJ342"/>
  <c r="CI342"/>
  <c r="CH342"/>
  <c r="CG342"/>
  <c r="CF342"/>
  <c r="CE342"/>
  <c r="CD342"/>
  <c r="CC342"/>
  <c r="CB342"/>
  <c r="CA342"/>
  <c r="BZ342"/>
  <c r="BY342"/>
  <c r="BX342"/>
  <c r="BW342"/>
  <c r="BV342"/>
  <c r="BU342"/>
  <c r="BT342"/>
  <c r="BS342"/>
  <c r="BR342"/>
  <c r="BQ342"/>
  <c r="BP342"/>
  <c r="BO342"/>
  <c r="BN342"/>
  <c r="BM342"/>
  <c r="BL342"/>
  <c r="BK342"/>
  <c r="BJ342"/>
  <c r="BI342"/>
  <c r="BH342"/>
  <c r="BG342"/>
  <c r="BF342"/>
  <c r="BE342"/>
  <c r="BD342"/>
  <c r="BQ277"/>
  <c r="CI279"/>
  <c r="CH279"/>
  <c r="CG279"/>
  <c r="CF279"/>
  <c r="CE279"/>
  <c r="CD279"/>
  <c r="CC279"/>
  <c r="CB279"/>
  <c r="CA279"/>
  <c r="BZ279"/>
  <c r="BY279"/>
  <c r="BX279"/>
  <c r="BW279"/>
  <c r="BV279"/>
  <c r="BU279"/>
  <c r="BT279"/>
  <c r="BS279"/>
  <c r="BR279"/>
  <c r="BQ279"/>
  <c r="BP279"/>
  <c r="BO279"/>
  <c r="BN279"/>
  <c r="BM279"/>
  <c r="BL279"/>
  <c r="BK279"/>
  <c r="BJ279"/>
  <c r="BI279"/>
  <c r="BH279"/>
  <c r="BG279"/>
  <c r="BF279"/>
  <c r="BE279"/>
  <c r="BD279"/>
  <c r="BC279"/>
  <c r="BB279"/>
  <c r="BA279"/>
  <c r="AZ279"/>
  <c r="AY279"/>
  <c r="AX279"/>
  <c r="AW279"/>
  <c r="AV279"/>
  <c r="AU279"/>
  <c r="AT279"/>
  <c r="AS279"/>
  <c r="AR279"/>
  <c r="AQ279"/>
  <c r="AP279"/>
  <c r="AO279"/>
  <c r="AN279"/>
  <c r="AM279"/>
  <c r="AL279"/>
  <c r="CJ277"/>
  <c r="CI277"/>
  <c r="CH277"/>
  <c r="CG277"/>
  <c r="CE277"/>
  <c r="CD277"/>
  <c r="CC277"/>
  <c r="CB277"/>
  <c r="CA277"/>
  <c r="BZ277"/>
  <c r="BY277"/>
  <c r="BX277"/>
  <c r="BW277"/>
  <c r="BV277"/>
  <c r="BU277"/>
  <c r="BT277"/>
  <c r="BS277"/>
  <c r="BR277"/>
  <c r="BP277"/>
  <c r="BO277"/>
  <c r="BN277"/>
  <c r="BM277"/>
  <c r="BL277"/>
  <c r="BK277"/>
  <c r="BJ277"/>
  <c r="BI277"/>
  <c r="BH277"/>
  <c r="BG277"/>
  <c r="BF277"/>
  <c r="BE277"/>
  <c r="BD277"/>
  <c r="BC277"/>
  <c r="BB277"/>
  <c r="BA277"/>
  <c r="AZ277"/>
  <c r="AY277"/>
  <c r="AX277"/>
  <c r="AW277"/>
  <c r="AV277"/>
  <c r="AU277"/>
  <c r="AT277"/>
  <c r="AS277"/>
  <c r="AR277"/>
  <c r="AQ277"/>
  <c r="AP277"/>
  <c r="AO277"/>
  <c r="AN277"/>
  <c r="AM277"/>
  <c r="AL277"/>
  <c r="AK279"/>
  <c r="AK277"/>
  <c r="AZ241"/>
  <c r="CJ241"/>
  <c r="CI241"/>
  <c r="CH241"/>
  <c r="CG241"/>
  <c r="CF241"/>
  <c r="CE241"/>
  <c r="CD241"/>
  <c r="CC241"/>
  <c r="CB241"/>
  <c r="CA241"/>
  <c r="BZ241"/>
  <c r="BY241"/>
  <c r="BX241"/>
  <c r="BW241"/>
  <c r="BV241"/>
  <c r="BU241"/>
  <c r="BT241"/>
  <c r="BS241"/>
  <c r="BR241"/>
  <c r="BQ241"/>
  <c r="BP241"/>
  <c r="BO241"/>
  <c r="BN241"/>
  <c r="BM241"/>
  <c r="BL241"/>
  <c r="BK241"/>
  <c r="BJ241"/>
  <c r="BI241"/>
  <c r="BH241"/>
  <c r="BG241"/>
  <c r="BF241"/>
  <c r="BE241"/>
  <c r="BD241"/>
  <c r="BC241"/>
  <c r="BB241"/>
  <c r="BA241"/>
  <c r="AY241"/>
  <c r="AX241"/>
  <c r="AW241"/>
  <c r="AV241"/>
  <c r="AU241"/>
  <c r="AT241"/>
  <c r="AS241"/>
  <c r="AR241"/>
  <c r="AQ241"/>
  <c r="AP241"/>
  <c r="AO241"/>
  <c r="AN241"/>
  <c r="AM241"/>
  <c r="AL241"/>
  <c r="AK241"/>
  <c r="AJ241"/>
  <c r="AI241"/>
  <c r="AH241"/>
  <c r="AG241"/>
  <c r="AF241"/>
  <c r="AE241"/>
  <c r="AD241"/>
  <c r="AC241"/>
  <c r="AB241"/>
  <c r="CJ240"/>
  <c r="CI240"/>
  <c r="CH240"/>
  <c r="CG240"/>
  <c r="CF240"/>
  <c r="CE240"/>
  <c r="CD240"/>
  <c r="CC240"/>
  <c r="CB240"/>
  <c r="CA240"/>
  <c r="BZ240"/>
  <c r="BY240"/>
  <c r="BX240"/>
  <c r="BW240"/>
  <c r="BV240"/>
  <c r="BU240"/>
  <c r="BT240"/>
  <c r="BS240"/>
  <c r="BR240"/>
  <c r="BQ240"/>
  <c r="BP240"/>
  <c r="BO240"/>
  <c r="BN240"/>
  <c r="BM240"/>
  <c r="BL240"/>
  <c r="BK240"/>
  <c r="BJ240"/>
  <c r="BI240"/>
  <c r="BH240"/>
  <c r="BG240"/>
  <c r="BF240"/>
  <c r="BE240"/>
  <c r="BD240"/>
  <c r="BC240"/>
  <c r="BB240"/>
  <c r="BA240"/>
  <c r="AZ240"/>
  <c r="AY240"/>
  <c r="AX240"/>
  <c r="AW240"/>
  <c r="AV240"/>
  <c r="AU240"/>
  <c r="AT240"/>
  <c r="AS240"/>
  <c r="AR240"/>
  <c r="AQ240"/>
  <c r="AP240"/>
  <c r="AO240"/>
  <c r="AN240"/>
  <c r="AM240"/>
  <c r="AL240"/>
  <c r="AK240"/>
  <c r="AJ240"/>
  <c r="AI240"/>
  <c r="AH240"/>
  <c r="AG240"/>
  <c r="AF240"/>
  <c r="AE240"/>
  <c r="AD240"/>
  <c r="AC240"/>
  <c r="AB240"/>
  <c r="CJ239"/>
  <c r="CI239"/>
  <c r="CH239"/>
  <c r="CG239"/>
  <c r="CF239"/>
  <c r="CE239"/>
  <c r="CD239"/>
  <c r="CC239"/>
  <c r="CB239"/>
  <c r="CA239"/>
  <c r="BZ239"/>
  <c r="BY239"/>
  <c r="BX239"/>
  <c r="BW239"/>
  <c r="BV239"/>
  <c r="BU239"/>
  <c r="BT239"/>
  <c r="BS239"/>
  <c r="BR239"/>
  <c r="BQ239"/>
  <c r="BP239"/>
  <c r="BO239"/>
  <c r="BN239"/>
  <c r="BM239"/>
  <c r="BL239"/>
  <c r="BK239"/>
  <c r="BJ239"/>
  <c r="BI239"/>
  <c r="BH239"/>
  <c r="BG239"/>
  <c r="BF239"/>
  <c r="BE239"/>
  <c r="BD239"/>
  <c r="BC239"/>
  <c r="BB239"/>
  <c r="BA239"/>
  <c r="AZ239"/>
  <c r="AY239"/>
  <c r="AX239"/>
  <c r="AW239"/>
  <c r="AV239"/>
  <c r="AU239"/>
  <c r="AT239"/>
  <c r="AS239"/>
  <c r="AR239"/>
  <c r="AQ239"/>
  <c r="AP239"/>
  <c r="AO239"/>
  <c r="AN239"/>
  <c r="AM239"/>
  <c r="AL239"/>
  <c r="AK239"/>
  <c r="AJ239"/>
  <c r="AI239"/>
  <c r="AH239"/>
  <c r="AG239"/>
  <c r="AF239"/>
  <c r="AE239"/>
  <c r="AD239"/>
  <c r="AC239"/>
  <c r="AB239"/>
  <c r="BF178"/>
  <c r="BE178"/>
  <c r="CJ176"/>
  <c r="CI176"/>
  <c r="CH176"/>
  <c r="CG176"/>
  <c r="CF176"/>
  <c r="CE176"/>
  <c r="CD176"/>
  <c r="CC176"/>
  <c r="CB176"/>
  <c r="CA176"/>
  <c r="BZ176"/>
  <c r="BY176"/>
  <c r="BX176"/>
  <c r="BW176"/>
  <c r="BV176"/>
  <c r="BU176"/>
  <c r="BT176"/>
  <c r="BS176"/>
  <c r="BR176"/>
  <c r="BQ176"/>
  <c r="BP176"/>
  <c r="BO176"/>
  <c r="BN176"/>
  <c r="BM176"/>
  <c r="BL176"/>
  <c r="BK176"/>
  <c r="BJ176"/>
  <c r="BI176"/>
  <c r="BH176"/>
  <c r="BG176"/>
  <c r="BF176"/>
  <c r="BE176"/>
  <c r="BD176"/>
  <c r="CJ175"/>
  <c r="CI175"/>
  <c r="CH175"/>
  <c r="CG175"/>
  <c r="CF175"/>
  <c r="CE175"/>
  <c r="CD175"/>
  <c r="CC175"/>
  <c r="CB175"/>
  <c r="CA175"/>
  <c r="BZ175"/>
  <c r="BY175"/>
  <c r="BX175"/>
  <c r="BW175"/>
  <c r="BV175"/>
  <c r="BU175"/>
  <c r="BT175"/>
  <c r="BS175"/>
  <c r="BR175"/>
  <c r="BQ175"/>
  <c r="BP175"/>
  <c r="BO175"/>
  <c r="BN175"/>
  <c r="BM175"/>
  <c r="BL175"/>
  <c r="BK175"/>
  <c r="BJ175"/>
  <c r="BI175"/>
  <c r="BH175"/>
  <c r="BG175"/>
  <c r="BF175"/>
  <c r="BE175"/>
  <c r="BD175"/>
  <c r="R60" i="147"/>
  <c r="Q60"/>
  <c r="P60"/>
  <c r="O60"/>
  <c r="S60"/>
  <c r="O61"/>
  <c r="R66"/>
  <c r="T66"/>
  <c r="S66"/>
  <c r="Q66"/>
  <c r="P66"/>
  <c r="O66"/>
  <c r="I66"/>
  <c r="R67"/>
  <c r="T67"/>
  <c r="R65"/>
  <c r="T65"/>
  <c r="R64"/>
  <c r="T64"/>
  <c r="T18"/>
  <c r="T17"/>
  <c r="T16"/>
  <c r="T15"/>
  <c r="T14"/>
  <c r="T13"/>
  <c r="T22"/>
  <c r="T21"/>
  <c r="T20"/>
  <c r="T30"/>
  <c r="T29"/>
  <c r="T28"/>
  <c r="T27"/>
  <c r="T26"/>
  <c r="T25"/>
  <c r="T24"/>
  <c r="T45"/>
  <c r="T44"/>
  <c r="T43"/>
  <c r="T42"/>
  <c r="T41"/>
  <c r="T40"/>
  <c r="T39"/>
  <c r="T38"/>
  <c r="T37"/>
  <c r="T36"/>
  <c r="T35"/>
  <c r="T34"/>
  <c r="T33"/>
  <c r="T32"/>
  <c r="T59"/>
  <c r="T58"/>
  <c r="T57"/>
  <c r="T56"/>
  <c r="T55"/>
  <c r="T54"/>
  <c r="T53"/>
  <c r="T52"/>
  <c r="T51"/>
  <c r="T50"/>
  <c r="T49"/>
  <c r="T48"/>
  <c r="T47"/>
  <c r="T11"/>
  <c r="T9"/>
  <c r="T8"/>
  <c r="T6"/>
  <c r="R71"/>
  <c r="Q71"/>
  <c r="P71"/>
  <c r="O71"/>
  <c r="R70"/>
  <c r="Q70"/>
  <c r="P70"/>
  <c r="O70"/>
  <c r="S67"/>
  <c r="Q67"/>
  <c r="P67"/>
  <c r="S65"/>
  <c r="Q65"/>
  <c r="P65"/>
  <c r="O67"/>
  <c r="O65"/>
  <c r="S64"/>
  <c r="Q64"/>
  <c r="P64"/>
  <c r="O64"/>
  <c r="S71"/>
  <c r="S75"/>
  <c r="R75"/>
  <c r="Q75"/>
  <c r="P75"/>
  <c r="O75"/>
  <c r="I75"/>
  <c r="S70"/>
  <c r="S74"/>
  <c r="R74"/>
  <c r="Q74"/>
  <c r="P74"/>
  <c r="O74"/>
  <c r="I74"/>
  <c r="S69"/>
  <c r="R69"/>
  <c r="Q69"/>
  <c r="O69"/>
  <c r="I67"/>
  <c r="I65"/>
  <c r="I64"/>
  <c r="C52" i="19"/>
  <c r="C51"/>
  <c r="C49"/>
</calcChain>
</file>

<file path=xl/comments1.xml><?xml version="1.0" encoding="utf-8"?>
<comments xmlns="http://schemas.openxmlformats.org/spreadsheetml/2006/main">
  <authors>
    <author>Joumard Robert</author>
  </authors>
  <commentList>
    <comment ref="CA144" authorId="0">
      <text>
        <r>
          <rPr>
            <b/>
            <sz val="9"/>
            <color indexed="81"/>
            <rFont val="Verdana"/>
          </rPr>
          <t>Joumard Robert:</t>
        </r>
        <r>
          <rPr>
            <sz val="9"/>
            <color indexed="81"/>
            <rFont val="Verdana"/>
          </rPr>
          <t xml:space="preserve">
AFT, bulletin mai 2003</t>
        </r>
      </text>
    </comment>
    <comment ref="CB144" authorId="0">
      <text>
        <r>
          <rPr>
            <b/>
            <sz val="9"/>
            <color indexed="81"/>
            <rFont val="Verdana"/>
          </rPr>
          <t>Joumard Robert:</t>
        </r>
        <r>
          <rPr>
            <sz val="9"/>
            <color indexed="81"/>
            <rFont val="Verdana"/>
          </rPr>
          <t xml:space="preserve">
AFt, bulletin mai 2003</t>
        </r>
      </text>
    </comment>
    <comment ref="CD144" authorId="0">
      <text>
        <r>
          <rPr>
            <b/>
            <sz val="9"/>
            <color indexed="81"/>
            <rFont val="Verdana"/>
          </rPr>
          <t>Joumard Robert:</t>
        </r>
        <r>
          <rPr>
            <sz val="9"/>
            <color indexed="81"/>
            <rFont val="Verdana"/>
          </rPr>
          <t xml:space="preserve">
rapport sur les comptes de l'État en 2004.</t>
        </r>
      </text>
    </comment>
    <comment ref="CH144" authorId="0">
      <text>
        <r>
          <rPr>
            <b/>
            <sz val="9"/>
            <color indexed="81"/>
            <rFont val="Verdana"/>
          </rPr>
          <t>Joumard Robert:</t>
        </r>
        <r>
          <rPr>
            <sz val="9"/>
            <color indexed="81"/>
            <rFont val="Verdana"/>
          </rPr>
          <t xml:space="preserve">
http://www.senat.fr/rap/l08-099-312/l08-099-3125.html</t>
        </r>
      </text>
    </comment>
    <comment ref="CI144" authorId="0">
      <text>
        <r>
          <rPr>
            <b/>
            <sz val="9"/>
            <color indexed="81"/>
            <rFont val="Verdana"/>
          </rPr>
          <t>Joumard Robert:</t>
        </r>
        <r>
          <rPr>
            <sz val="9"/>
            <color indexed="81"/>
            <rFont val="Verdana"/>
          </rPr>
          <t xml:space="preserve">
http://www.senat.fr/rap/l09-101-312/l09-101-3123.html</t>
        </r>
      </text>
    </comment>
    <comment ref="CJ144" authorId="0">
      <text>
        <r>
          <rPr>
            <b/>
            <sz val="9"/>
            <color indexed="81"/>
            <rFont val="Verdana"/>
          </rPr>
          <t>Joumard Robert:</t>
        </r>
        <r>
          <rPr>
            <sz val="9"/>
            <color indexed="81"/>
            <rFont val="Verdana"/>
          </rPr>
          <t xml:space="preserve">
http://www.senat.fr/rap/l10-111-312/l10-111-3120.html</t>
        </r>
      </text>
    </comment>
    <comment ref="CK144" authorId="0">
      <text>
        <r>
          <rPr>
            <b/>
            <sz val="9"/>
            <color indexed="81"/>
            <rFont val="Verdana"/>
          </rPr>
          <t>Joumard Robert:</t>
        </r>
        <r>
          <rPr>
            <sz val="9"/>
            <color indexed="81"/>
            <rFont val="Verdana"/>
          </rPr>
          <t xml:space="preserve">
http://www.senat.fr/rap/l11-107-312/l11-107-3125.html</t>
        </r>
      </text>
    </comment>
    <comment ref="CL144" authorId="0">
      <text>
        <r>
          <rPr>
            <b/>
            <sz val="9"/>
            <color indexed="81"/>
            <rFont val="Verdana"/>
          </rPr>
          <t>Joumard Robert:</t>
        </r>
        <r>
          <rPr>
            <sz val="9"/>
            <color indexed="81"/>
            <rFont val="Verdana"/>
          </rPr>
          <t xml:space="preserve">
http://www.senat.fr/rap/l12-148-313/l12-148-3130.html#toc52</t>
        </r>
      </text>
    </comment>
    <comment ref="CM144" authorId="0">
      <text>
        <r>
          <rPr>
            <b/>
            <sz val="9"/>
            <color indexed="81"/>
            <rFont val="Verdana"/>
          </rPr>
          <t>Joumard Robert:</t>
        </r>
        <r>
          <rPr>
            <sz val="9"/>
            <color indexed="81"/>
            <rFont val="Verdana"/>
          </rPr>
          <t xml:space="preserve">
http://www.senat.fr/rap/l12-148-313/l12-148-3130.html#toc52</t>
        </r>
      </text>
    </comment>
    <comment ref="V308" authorId="0">
      <text>
        <r>
          <rPr>
            <b/>
            <sz val="9"/>
            <color indexed="81"/>
            <rFont val="Verdana"/>
          </rPr>
          <t>Joumard Robert:</t>
        </r>
        <r>
          <rPr>
            <sz val="9"/>
            <color indexed="81"/>
            <rFont val="Verdana"/>
          </rPr>
          <t xml:space="preserve">
= emprunt évité de l'année passée + intérêt évité cette année par non emprunt de l'emprunt évité l'année passée (=emprunt évité (t-1) x intérêt réel (t) /dette réelle (t)) + intérêt évité par diminution du taux (=intérêt(t) au-delà de l'inflation x (dette réelle - emprunt évité (t-1)) / dette réelle)</t>
        </r>
      </text>
    </comment>
    <comment ref="V315" authorId="0">
      <text>
        <r>
          <rPr>
            <b/>
            <sz val="9"/>
            <color indexed="81"/>
            <rFont val="Verdana"/>
          </rPr>
          <t>Joumard Robert:</t>
        </r>
        <r>
          <rPr>
            <sz val="9"/>
            <color indexed="81"/>
            <rFont val="Verdana"/>
          </rPr>
          <t xml:space="preserve">
= emprunt évité de l'année passée + intérêt évité cette année par non emprunt de l'emprunt évité l'année passée (=emprunt évité (t-1) x intérêt réel (t) /dette réelle (t)) + intérêt évité par diminution du taux (=intérêt(t) au-delà de la croissance x (dette réelle - emprunt évité (t-1)) / dette réelle)</t>
        </r>
      </text>
    </comment>
    <comment ref="AV368" authorId="0">
      <text>
        <r>
          <rPr>
            <b/>
            <sz val="9"/>
            <color indexed="81"/>
            <rFont val="Verdana"/>
          </rPr>
          <t>Joumard Robert:</t>
        </r>
        <r>
          <rPr>
            <sz val="9"/>
            <color indexed="81"/>
            <rFont val="Verdana"/>
          </rPr>
          <t xml:space="preserve">
taux de 1978 par défaut
</t>
        </r>
      </text>
    </comment>
    <comment ref="V451" authorId="0">
      <text>
        <r>
          <rPr>
            <b/>
            <sz val="9"/>
            <color indexed="81"/>
            <rFont val="Verdana"/>
          </rPr>
          <t>Joumard Robert:</t>
        </r>
        <r>
          <rPr>
            <sz val="9"/>
            <color indexed="81"/>
            <rFont val="Verdana"/>
          </rPr>
          <t xml:space="preserve">
= emprunt évité de l'année passée * taux d'intérêt de l'année (=intérêt/dette) + cadeaux fiscaux de l'année</t>
        </r>
      </text>
    </comment>
    <comment ref="V461" authorId="0">
      <text>
        <r>
          <rPr>
            <b/>
            <sz val="9"/>
            <color indexed="81"/>
            <rFont val="Verdana"/>
          </rPr>
          <t>Joumard Robert:</t>
        </r>
        <r>
          <rPr>
            <sz val="9"/>
            <color indexed="81"/>
            <rFont val="Verdana"/>
          </rPr>
          <t xml:space="preserve">
= emprunt évité de l'année passée + intérêt évité cette année par non emprunt de l'emprunt évité l'année passée (=emprunt évité (t-1) x intérêt réel (t) /dette réelle (t)) + intérêt évité par diminution du taux (=intérêt(t) au-delà de la croissance x (dette réelle - emprunt évité (t-1)) / dette réelle)</t>
        </r>
      </text>
    </comment>
    <comment ref="V470" authorId="0">
      <text>
        <r>
          <rPr>
            <b/>
            <sz val="9"/>
            <color indexed="81"/>
            <rFont val="Verdana"/>
          </rPr>
          <t>Joumard Robert:</t>
        </r>
        <r>
          <rPr>
            <sz val="9"/>
            <color indexed="81"/>
            <rFont val="Verdana"/>
          </rPr>
          <t xml:space="preserve">
= emprunt évité de l'année passée + intérêt évité cette année par non emprunt de l'emprunt évité l'année passée (=emprunt évité (t-1) x intérêt réel (t) /dette réelle (t)) + intérêt évité par diminution du taux (=intérêt(t) au-delà de la croissance x (dette réelle - emprunt évité (t-1)) / dette réelle) + cadeaux fiscaux de l'année</t>
        </r>
      </text>
    </comment>
    <comment ref="V493" authorId="0">
      <text>
        <r>
          <rPr>
            <b/>
            <sz val="9"/>
            <color indexed="81"/>
            <rFont val="Verdana"/>
          </rPr>
          <t>Joumard Robert:</t>
        </r>
        <r>
          <rPr>
            <sz val="9"/>
            <color indexed="81"/>
            <rFont val="Verdana"/>
          </rPr>
          <t xml:space="preserve">
= emprunt évité de l'année passée * taux d'intérêt de l'année (=intérêt/dette État) -
 évasion fiscale de l'année</t>
        </r>
      </text>
    </comment>
    <comment ref="V501" authorId="0">
      <text>
        <r>
          <rPr>
            <b/>
            <sz val="9"/>
            <color indexed="81"/>
            <rFont val="Verdana"/>
          </rPr>
          <t>Joumard Robert:</t>
        </r>
        <r>
          <rPr>
            <sz val="9"/>
            <color indexed="81"/>
            <rFont val="Verdana"/>
          </rPr>
          <t xml:space="preserve">
= emprunt évité de l'année passée * taux d'intérêt de l'année (=intérêt/dette État) -
 (évasion + cadeaux fiscaux de l'année)</t>
        </r>
      </text>
    </comment>
    <comment ref="V510" authorId="0">
      <text>
        <r>
          <rPr>
            <b/>
            <sz val="9"/>
            <color indexed="81"/>
            <rFont val="Verdana"/>
          </rPr>
          <t>Joumard Robert:</t>
        </r>
        <r>
          <rPr>
            <sz val="9"/>
            <color indexed="81"/>
            <rFont val="Verdana"/>
          </rPr>
          <t xml:space="preserve">
= emprunt évité de l'année passée + intérêt évité cette année par non emprunt de l'emprunt évité l'année passée (=emprunt évité (t-1) x intérêt réel (t) /dette réelle (t)) + intérêt évité par diminution du taux (=intérêt(t) au-delà de la croissance x (dette réelle - emprunt évité (t-1)) / dette réelle) + cadeaux fiscaux de l'année + évasion fiscale</t>
        </r>
      </text>
    </comment>
    <comment ref="CK828" authorId="0">
      <text>
        <r>
          <rPr>
            <b/>
            <sz val="9"/>
            <color indexed="81"/>
            <rFont val="Verdana"/>
          </rPr>
          <t>Joumard Robert:</t>
        </r>
        <r>
          <rPr>
            <sz val="9"/>
            <color indexed="81"/>
            <rFont val="Verdana"/>
          </rPr>
          <t xml:space="preserve">
communiqué AFT du 28/11/2011 : http://www.aft.gouv.fr/articles/state-funding-requirement-for-2012_7040_lng1.html</t>
        </r>
      </text>
    </comment>
    <comment ref="CL828" authorId="0">
      <text>
        <r>
          <rPr>
            <b/>
            <sz val="9"/>
            <color indexed="81"/>
            <rFont val="Verdana"/>
          </rPr>
          <t>Joumard Robert:</t>
        </r>
        <r>
          <rPr>
            <sz val="9"/>
            <color indexed="81"/>
            <rFont val="Verdana"/>
          </rPr>
          <t xml:space="preserve">
communiqué AFT du 20/12/2011 : http://www.aft.gouv.fr/articles/programme-indicatif-de-financement-de-l-etat-pour-2012_10052.html </t>
        </r>
      </text>
    </comment>
    <comment ref="CK829" authorId="0">
      <text>
        <r>
          <rPr>
            <b/>
            <sz val="9"/>
            <color indexed="81"/>
            <rFont val="Verdana"/>
          </rPr>
          <t>Joumard Robert:</t>
        </r>
        <r>
          <rPr>
            <sz val="9"/>
            <color indexed="81"/>
            <rFont val="Verdana"/>
          </rPr>
          <t xml:space="preserve">
communiqué AFT du 28/11/2011 : http://www.aft.gouv.fr/articles/state-funding-requirement-for-2012_7040_lng1.html</t>
        </r>
      </text>
    </comment>
    <comment ref="CL829" authorId="0">
      <text>
        <r>
          <rPr>
            <b/>
            <sz val="9"/>
            <color indexed="81"/>
            <rFont val="Verdana"/>
          </rPr>
          <t>Joumard Robert:</t>
        </r>
        <r>
          <rPr>
            <sz val="9"/>
            <color indexed="81"/>
            <rFont val="Verdana"/>
          </rPr>
          <t xml:space="preserve">
communiqué AFT du 20/12/2011 : 
http://www.aft.gouv.fr/articles/programme-indicatif-de-financement-de-l-etat-pour-2012_10052.html</t>
        </r>
      </text>
    </comment>
    <comment ref="CM837" authorId="0">
      <text>
        <r>
          <rPr>
            <b/>
            <sz val="9"/>
            <color indexed="81"/>
            <rFont val="Verdana"/>
          </rPr>
          <t>Joumard Robert:</t>
        </r>
        <r>
          <rPr>
            <sz val="9"/>
            <color indexed="81"/>
            <rFont val="Verdana"/>
          </rPr>
          <t xml:space="preserve">
http://www.aft.gouv.fr/articles/besoin-et-ressources-de-financement-de-l-etat-en-2014-et-point-sur-la-situation-en-2013_11532.html</t>
        </r>
      </text>
    </comment>
    <comment ref="CM838" authorId="0">
      <text>
        <r>
          <rPr>
            <b/>
            <sz val="9"/>
            <color indexed="81"/>
            <rFont val="Verdana"/>
          </rPr>
          <t>Joumard Robert:</t>
        </r>
        <r>
          <rPr>
            <sz val="9"/>
            <color indexed="81"/>
            <rFont val="Verdana"/>
          </rPr>
          <t xml:space="preserve">
http://www.aft.gouv.fr/articles/besoin-et-ressources-de-financement-de-l-etat-en-2014-et-point-sur-la-situation-en-2013_11532.html</t>
        </r>
      </text>
    </comment>
    <comment ref="V887" authorId="0">
      <text>
        <r>
          <rPr>
            <b/>
            <sz val="9"/>
            <color indexed="81"/>
            <rFont val="Verdana"/>
          </rPr>
          <t>Joumard Robert:</t>
        </r>
        <r>
          <rPr>
            <sz val="9"/>
            <color indexed="81"/>
            <rFont val="Verdana"/>
          </rPr>
          <t xml:space="preserve">
les émissions d'emprunts comportent les émissions de BTAN, de OAT et le solde (émission-remboursement) des BTF qui sont de court terme</t>
        </r>
      </text>
    </comment>
    <comment ref="CE887" authorId="0">
      <text>
        <r>
          <rPr>
            <b/>
            <sz val="9"/>
            <color indexed="81"/>
            <rFont val="Verdana"/>
          </rPr>
          <t>Joumard Robert:</t>
        </r>
        <r>
          <rPr>
            <sz val="9"/>
            <color indexed="81"/>
            <rFont val="Verdana"/>
          </rPr>
          <t xml:space="preserve">
présentation des comptes 2007, p. 57</t>
        </r>
      </text>
    </comment>
    <comment ref="CG887" authorId="0">
      <text>
        <r>
          <rPr>
            <b/>
            <sz val="9"/>
            <color indexed="81"/>
            <rFont val="Verdana"/>
          </rPr>
          <t>Joumard Robert:</t>
        </r>
        <r>
          <rPr>
            <sz val="9"/>
            <color indexed="81"/>
            <rFont val="Verdana"/>
          </rPr>
          <t xml:space="preserve">
présentation compte 2009, p. 56</t>
        </r>
      </text>
    </comment>
    <comment ref="CJ887" authorId="0">
      <text>
        <r>
          <rPr>
            <b/>
            <sz val="9"/>
            <color indexed="81"/>
            <rFont val="Verdana"/>
          </rPr>
          <t>Joumard Robert:</t>
        </r>
        <r>
          <rPr>
            <sz val="9"/>
            <color indexed="81"/>
            <rFont val="Verdana"/>
          </rPr>
          <t xml:space="preserve">
présentation des comptes 2012, p. 46</t>
        </r>
      </text>
    </comment>
    <comment ref="CE890" authorId="0">
      <text>
        <r>
          <rPr>
            <b/>
            <sz val="9"/>
            <color indexed="81"/>
            <rFont val="Verdana"/>
          </rPr>
          <t>Joumard Robert:</t>
        </r>
        <r>
          <rPr>
            <sz val="9"/>
            <color indexed="81"/>
            <rFont val="Verdana"/>
          </rPr>
          <t xml:space="preserve">
présentation des comptes 2007 p. 58</t>
        </r>
      </text>
    </comment>
    <comment ref="CH890" authorId="0">
      <text>
        <r>
          <rPr>
            <b/>
            <sz val="9"/>
            <color indexed="81"/>
            <rFont val="Verdana"/>
          </rPr>
          <t>Joumard Robert:</t>
        </r>
        <r>
          <rPr>
            <sz val="9"/>
            <color indexed="81"/>
            <rFont val="Verdana"/>
          </rPr>
          <t xml:space="preserve">
présentation comptes 2009, p. 60</t>
        </r>
      </text>
    </comment>
    <comment ref="CJ890" authorId="0">
      <text>
        <r>
          <rPr>
            <b/>
            <sz val="9"/>
            <color indexed="81"/>
            <rFont val="Verdana"/>
          </rPr>
          <t>Joumard Robert:</t>
        </r>
        <r>
          <rPr>
            <sz val="9"/>
            <color indexed="81"/>
            <rFont val="Verdana"/>
          </rPr>
          <t xml:space="preserve">
présentation comptes 2012, p. 47
</t>
        </r>
      </text>
    </comment>
  </commentList>
</comments>
</file>

<file path=xl/sharedStrings.xml><?xml version="1.0" encoding="utf-8"?>
<sst xmlns="http://schemas.openxmlformats.org/spreadsheetml/2006/main" count="3280" uniqueCount="1417">
  <si>
    <t>fig. déficit État cadeaux % NB</t>
    <phoneticPr fontId="22" type="noConversion"/>
  </si>
  <si>
    <t>déficit de l'État en % du PIB avec et sans cadeaux fiscaux en NB</t>
    <phoneticPr fontId="22" type="noConversion"/>
  </si>
  <si>
    <t>évol. dette É neige cad % NB</t>
    <phoneticPr fontId="22" type="noConversion"/>
  </si>
  <si>
    <t>dette de l'État en % du PIB réelle, sans cadeaux fiscaux, et sans effet boule de neige en N&amp;B</t>
    <phoneticPr fontId="22" type="noConversion"/>
  </si>
  <si>
    <t>évol. dette É secr cad neig NB</t>
    <phoneticPr fontId="22" type="noConversion"/>
  </si>
  <si>
    <t>dette de l'État en % du PIB réelle, et sans évasion fiscale des particuliers, sans cadeaux fiscaux, et sans effet boule de neige en NB</t>
    <phoneticPr fontId="22" type="noConversion"/>
  </si>
  <si>
    <t>dette de l'État en % du PIB réelle, et sans l'évasion fiscale des particuliers permise par le secret bancaire et sans cadeaux fiscaux</t>
    <phoneticPr fontId="22" type="noConversion"/>
  </si>
  <si>
    <t>dette de l'État en % du PIB réelle, et sans évasion fiscale des particuliers, sans cadeaux fiscaux, et sans effet boule de neige</t>
    <phoneticPr fontId="22" type="noConversion"/>
  </si>
  <si>
    <t>3.1.6. Évolution de la dette de l'État avec et sans l'évasion fiscale des particuliers permise par le secret bancaire, et sans cadeaux fiscaux et effet boule de neige</t>
    <phoneticPr fontId="22" type="noConversion"/>
  </si>
  <si>
    <t>Md €</t>
    <phoneticPr fontId="22" type="noConversion"/>
  </si>
  <si>
    <t>Coût pour la puissance publique du secret bancaire pour les particuliers</t>
    <phoneticPr fontId="22" type="noConversion"/>
  </si>
  <si>
    <t>fig. évol. dette É secret banc.</t>
  </si>
  <si>
    <t>dette de l'État en % du PIB réelle, sans cadeaux fiscaux, et sans effet boule de neige</t>
    <phoneticPr fontId="22" type="noConversion"/>
  </si>
  <si>
    <t>dette de l'État en % du PIB réelle, et sans l'évasion fiscale des particuliers permise par le secret bancaire</t>
    <phoneticPr fontId="22" type="noConversion"/>
  </si>
  <si>
    <t>taux d'intérêt moyen (/ dette année passée)</t>
    <phoneticPr fontId="22" type="noConversion"/>
  </si>
  <si>
    <t>environnement hors recherche</t>
    <phoneticPr fontId="22" type="noConversion"/>
  </si>
  <si>
    <t>logement et équipements collectifs hors recherche</t>
    <phoneticPr fontId="22" type="noConversion"/>
  </si>
  <si>
    <t>santé hors recherche</t>
    <phoneticPr fontId="22" type="noConversion"/>
  </si>
  <si>
    <t>loisirs, culture et culte hors recherche</t>
    <phoneticPr fontId="22" type="noConversion"/>
  </si>
  <si>
    <t>enseignement hors recherche</t>
    <phoneticPr fontId="22" type="noConversion"/>
  </si>
  <si>
    <t>protection sociale hors recherche</t>
    <phoneticPr fontId="22" type="noConversion"/>
  </si>
  <si>
    <t>recherche et R&amp;D</t>
    <phoneticPr fontId="22" type="noConversion"/>
  </si>
  <si>
    <t>total des dépenses</t>
    <phoneticPr fontId="22" type="noConversion"/>
  </si>
  <si>
    <t>PIB en volume par habitant (1 = 1957)</t>
    <phoneticPr fontId="22" type="noConversion"/>
  </si>
  <si>
    <t>intérêts</t>
    <phoneticPr fontId="22" type="noConversion"/>
  </si>
  <si>
    <t>Sur le PIB, voir : J.-P. Piriou, J. Bournay La comptabilité nationale, La Découverte, 2012, ou Vanoli André, Une histoire de la comptabilité nationale. Paris, La Découverte, 2002, 656 p.</t>
    <phoneticPr fontId="22" type="noConversion"/>
  </si>
  <si>
    <t>encours total - dette INSEE</t>
    <phoneticPr fontId="22" type="noConversion"/>
  </si>
  <si>
    <t>1959 ou 1978 -2012</t>
    <phoneticPr fontId="22" type="noConversion"/>
  </si>
  <si>
    <t>en rouge : www.performance-publique.budget.gouv.fr/fileadmin/medias/documents/ressources/Comptes/2007/Rapportdepresentation.pdf, .../Comptes/2009/Rapport_Presentation.pdf, ...Comptes/2012/rapport_presentation_052013.pdf</t>
    <phoneticPr fontId="22" type="noConversion"/>
  </si>
  <si>
    <t>moy. depuis 1978 :</t>
    <phoneticPr fontId="22" type="noConversion"/>
  </si>
  <si>
    <t>Croissance annuelle du % du produit intérieur brut</t>
    <phoneticPr fontId="22" type="noConversion"/>
  </si>
  <si>
    <t>% des intérêts État / public</t>
    <phoneticPr fontId="22" type="noConversion"/>
  </si>
  <si>
    <t>fig. évol. dette É secret cad.</t>
  </si>
  <si>
    <t>x</t>
    <phoneticPr fontId="22" type="noConversion"/>
  </si>
  <si>
    <t>taux d'intérêt moyen (/ dette année)</t>
    <phoneticPr fontId="22" type="noConversion"/>
  </si>
  <si>
    <t>fig dettes par adm. % PIB</t>
    <phoneticPr fontId="22" type="noConversion"/>
  </si>
  <si>
    <t>1959 ou 1978-2012</t>
    <phoneticPr fontId="22" type="noConversion"/>
  </si>
  <si>
    <t>% PIB</t>
    <phoneticPr fontId="22" type="noConversion"/>
  </si>
  <si>
    <t>Dettes des types d'administration publique, en % du PIB</t>
    <phoneticPr fontId="22" type="noConversion"/>
  </si>
  <si>
    <t>Intérêts de la dette payés par les différents types d'administration publique, en % du PIB</t>
    <phoneticPr fontId="22" type="noConversion"/>
  </si>
  <si>
    <t>Dépenses et dépenses hors interêts des administrations publiques en % du PIB, de 1959 à 2012</t>
    <phoneticPr fontId="22" type="noConversion"/>
  </si>
  <si>
    <t>fig. évol.recettes dép. % (13)</t>
    <phoneticPr fontId="22" type="noConversion"/>
  </si>
  <si>
    <t>Dépenses et dépenses hors interêts des administrations publiques en % du PIB, de 1959 à 2012, et de l'État de 1978 à 2012</t>
    <phoneticPr fontId="22" type="noConversion"/>
  </si>
  <si>
    <t>1959 et 1978-2012</t>
    <phoneticPr fontId="22" type="noConversion"/>
  </si>
  <si>
    <t>intérêts de l'État en % des intérêts des administrations publiques</t>
    <phoneticPr fontId="22" type="noConversion"/>
  </si>
  <si>
    <t>%</t>
    <phoneticPr fontId="22" type="noConversion"/>
  </si>
  <si>
    <t>fig. taux endettement</t>
    <phoneticPr fontId="22" type="noConversion"/>
  </si>
  <si>
    <t>fig. prél. oblig. par adm. %</t>
    <phoneticPr fontId="22" type="noConversion"/>
  </si>
  <si>
    <t>composantes PIB (7)</t>
    <phoneticPr fontId="22" type="noConversion"/>
  </si>
  <si>
    <t>moyenne jusqu'en 2012 des intérêts / dépenses</t>
  </si>
  <si>
    <t>moyenne jusqu'en 2012 des intérêts / dépenses</t>
    <phoneticPr fontId="22" type="noConversion"/>
  </si>
  <si>
    <t>% des dépenses</t>
  </si>
  <si>
    <t>en  orange : rapport Carrez et Baert, 12 octobre 2011. http://www.assemblee-nationale.fr/13/budget/plf2012/b3805-tiii-a21.asp</t>
    <phoneticPr fontId="22" type="noConversion"/>
  </si>
  <si>
    <t>moyenne intérêts jusqu'en 2012</t>
    <phoneticPr fontId="22" type="noConversion"/>
  </si>
  <si>
    <t>% des recettes</t>
    <phoneticPr fontId="22" type="noConversion"/>
  </si>
  <si>
    <t>1960-2012</t>
  </si>
  <si>
    <t>Md euros 2012</t>
    <phoneticPr fontId="22" type="noConversion"/>
  </si>
  <si>
    <t>en bleu : http://www.insee.fr/fr/indicateurs/cnat_annu/base_2005/donnees/xls/t_7101.xls</t>
    <phoneticPr fontId="22" type="noConversion"/>
  </si>
  <si>
    <t>Nombre d'emplois en équivalent plein temps</t>
    <phoneticPr fontId="22" type="noConversion"/>
  </si>
  <si>
    <t>en vert d'eau : http://ec.europa.eu/economy_finance/ameco/user/serie/SelectSerie.cfm</t>
    <phoneticPr fontId="22" type="noConversion"/>
  </si>
  <si>
    <t>3.1.7. Évolution de la dette selon le type d'administration</t>
    <phoneticPr fontId="22" type="noConversion"/>
  </si>
  <si>
    <t>en rose : données du graphique 2 de Zucman, 2013 : http://gabriel-zucman.eu/files/Zucman2013LivreTableauxGraphiques.xlsx</t>
    <phoneticPr fontId="22" type="noConversion"/>
  </si>
  <si>
    <t>x</t>
    <phoneticPr fontId="22" type="noConversion"/>
  </si>
  <si>
    <t>Cumulated evaded taxes including interest incurred on extra public debt</t>
  </si>
  <si>
    <t>Nombre de salariés en équivalent plein temps</t>
    <phoneticPr fontId="22" type="noConversion"/>
  </si>
  <si>
    <t>Dette négocialble de l'État</t>
    <phoneticPr fontId="22" type="noConversion"/>
  </si>
  <si>
    <t>total encours = dette État selon comptes État</t>
    <phoneticPr fontId="22" type="noConversion"/>
  </si>
  <si>
    <t>coût salarial éq. temps plein en volume (1 = 1960)</t>
    <phoneticPr fontId="22" type="noConversion"/>
  </si>
  <si>
    <t>croissance (1= 1960)</t>
    <phoneticPr fontId="22" type="noConversion"/>
  </si>
  <si>
    <t>PIB en volume par habitant (France) (1 = 1960)</t>
    <phoneticPr fontId="22" type="noConversion"/>
  </si>
  <si>
    <t>PIB en volume par habitant (1 = 1960)</t>
    <phoneticPr fontId="22" type="noConversion"/>
  </si>
  <si>
    <t>salaire moyen / PIB/hab.</t>
    <phoneticPr fontId="22" type="noConversion"/>
  </si>
  <si>
    <t>-</t>
    <phoneticPr fontId="22" type="noConversion"/>
  </si>
  <si>
    <t>évolution</t>
    <phoneticPr fontId="22" type="noConversion"/>
  </si>
  <si>
    <t>salaire moyen / PIB en volume par habitant (1 = 1960)</t>
    <phoneticPr fontId="22" type="noConversion"/>
  </si>
  <si>
    <t>intérêts</t>
    <phoneticPr fontId="22" type="noConversion"/>
  </si>
  <si>
    <t>moyenne jusqu'en 212</t>
    <phoneticPr fontId="22" type="noConversion"/>
  </si>
  <si>
    <t>fig. évol. dette tot (8)</t>
    <phoneticPr fontId="22" type="noConversion"/>
  </si>
  <si>
    <t>fig. évol. dette tot (9)</t>
    <phoneticPr fontId="22" type="noConversion"/>
  </si>
  <si>
    <t>Dette publique en % du PIB, de 1978 à 2012</t>
    <phoneticPr fontId="22" type="noConversion"/>
  </si>
  <si>
    <t>% PIB</t>
    <phoneticPr fontId="22" type="noConversion"/>
  </si>
  <si>
    <t>services généraux hors recherche et hors dette</t>
    <phoneticPr fontId="22" type="noConversion"/>
  </si>
  <si>
    <t>dette</t>
    <phoneticPr fontId="22" type="noConversion"/>
  </si>
  <si>
    <t>fig. évol. dette vol (3)</t>
    <phoneticPr fontId="22" type="noConversion"/>
  </si>
  <si>
    <t>Dépenses et recettes des administrations publiques centrales et des administrations publiques locales</t>
    <phoneticPr fontId="22" type="noConversion"/>
  </si>
  <si>
    <t>inflation (valeur en € courant d'un euro 2012)</t>
    <phoneticPr fontId="22" type="noConversion"/>
  </si>
  <si>
    <t>dette publique en volume (Md € 2012) réelle, sans effet intérêt ; taux d'intérêt et d'inflation</t>
  </si>
  <si>
    <t>PIB, PIB en volume (en € 2012), et, inflation</t>
  </si>
  <si>
    <t>fig. intérêts par adm. %PIB</t>
  </si>
  <si>
    <t>3.1.5. Évolution de la dette de l'État avec et sans cadeaux fiscaux et avec et sans effet boule de neige (si l'intérêt ne dépasse pas le taux de croissance)</t>
    <phoneticPr fontId="22" type="noConversion"/>
  </si>
  <si>
    <t>croissance (1= 1957)</t>
    <phoneticPr fontId="22" type="noConversion"/>
  </si>
  <si>
    <t>PIB en volume par habitant (F / F métr.) (1 = 1957)</t>
    <phoneticPr fontId="22" type="noConversion"/>
  </si>
  <si>
    <t>PIB en volume par habitant (France) (1 = 1957)</t>
    <phoneticPr fontId="22" type="noConversion"/>
  </si>
  <si>
    <t>sommes simples des chiffres ds adm. centrales et des CL, sans consolidation des transferts</t>
    <phoneticPr fontId="22" type="noConversion"/>
  </si>
  <si>
    <t>soustraction simple des chiffres des adm. publiques et de SS, sans consolidation des transfert</t>
    <phoneticPr fontId="22" type="noConversion"/>
  </si>
  <si>
    <t>(adm. centrales+CL)-(total adm. - SS) : sans doute les transferts de l'État vers les CL et la SS ?</t>
    <phoneticPr fontId="22" type="noConversion"/>
  </si>
  <si>
    <t>Salaires mensuels moyens nets de tous prélèvements selon le sexe</t>
    <phoneticPr fontId="22" type="noConversion"/>
  </si>
  <si>
    <t>affaires économiques hors recherche</t>
    <phoneticPr fontId="22" type="noConversion"/>
  </si>
  <si>
    <t>évol. dette É secret cad neige</t>
  </si>
  <si>
    <t>Employment, full-time equivalents: total economy (National accounts)</t>
  </si>
  <si>
    <t>Dette publique en volume (Md € 2012) selon la couleur du gouvernement de 1978 à 2012</t>
  </si>
  <si>
    <t>3.1.4. Évolution de la dette publique avec et sans effet boule de neige (si l'intérêt ne dépasse pas le taux de croissance)</t>
    <phoneticPr fontId="22" type="noConversion"/>
  </si>
  <si>
    <t>PIB, et dette publique en volume (Md € 2012) de l'État, des autres administrations centrales, des collectivités locale et de la Sécurité sociale, de 1978 à 2012</t>
  </si>
  <si>
    <t>Part des types d'administration publique, en %, dans la dette publique totale, de 1978 à 2012</t>
  </si>
  <si>
    <t>1978-2012</t>
    <phoneticPr fontId="22" type="noConversion"/>
  </si>
  <si>
    <t>fig. évol.recettes dép. % (14)</t>
    <phoneticPr fontId="22" type="noConversion"/>
  </si>
  <si>
    <t>en rouge foncé : AFT, 9 déc. 2011 : Tableau de financement de l'État. www.aft.gouv.fr/rubriques/tableau-de-financement-de-l-etat_521.html ; Projet de loi de finances pour 2012 : Engagements financiers de l'Etat : www.senat.fr/rap/l11-107-312/l11-107-3121.html ; AFT, communiqué 28/9/2011. www.aft.gouv.fr/articles/plf-2012-besoins-et-ressources-de-financement_7039.html ;  AFT, communiqué 2012. http://www.aft.gouv.fr/articles/projet-de-loi-de-finances-rectificative-pour-2012_10383.html</t>
    <phoneticPr fontId="22" type="noConversion"/>
  </si>
  <si>
    <t>Dépenses des administrations publiques centrales, des collectivités locales et de la Sécurité sociale, en % du PIB, de 1978 à 2012</t>
  </si>
  <si>
    <t>Dépenses et déficit des administrations publiques centrales, des collectivités locales et de la Sécurité sociale, en % du PIB, de 1978 à 2012</t>
  </si>
  <si>
    <t>Dette publique, cumul des intérêts versés depuis 1959 exprimés en volume, intérêts versés, et déficit, en % du PIB, de 1959 à 2012</t>
  </si>
  <si>
    <t>Md € 2012</t>
    <phoneticPr fontId="22" type="noConversion"/>
  </si>
  <si>
    <t>2009-2012</t>
    <phoneticPr fontId="22" type="noConversion"/>
  </si>
  <si>
    <t>recettes de l'État de 1978 à 2012 avec droite de régression : baisse</t>
    <phoneticPr fontId="22" type="noConversion"/>
  </si>
  <si>
    <t>en bleu : source : http://www.insee.fr/fr/indicateurs/cnat_annu/base_2005/donnees/xls/t_1101.xls</t>
    <phoneticPr fontId="22" type="noConversion"/>
  </si>
  <si>
    <t>en vert marin : source : http://www.insee.fr/fr/indicateurs/cnat_annu/base_2005/donnees/xls/t_1102.xls</t>
    <phoneticPr fontId="22" type="noConversion"/>
  </si>
  <si>
    <t>1000 FTEs</t>
    <phoneticPr fontId="22" type="noConversion"/>
  </si>
  <si>
    <t>Employees, full-time equivalents: total economy (National accounts)</t>
  </si>
  <si>
    <t>Md €</t>
    <phoneticPr fontId="22" type="noConversion"/>
  </si>
  <si>
    <t>encours total - dette négociable de l'État</t>
    <phoneticPr fontId="22" type="noConversion"/>
  </si>
  <si>
    <t>Déficit des administrations publiques centrales, des collectivités locales et de la Sécurité sociale, en % du PIB, de 1978 à 2012</t>
    <phoneticPr fontId="22" type="noConversion"/>
  </si>
  <si>
    <t>fig. coût dette État % (11)</t>
    <phoneticPr fontId="22" type="noConversion"/>
  </si>
  <si>
    <t>1978 ou 1993-2012</t>
  </si>
  <si>
    <t>3.1.2. Évolution de la dette publique selon la couleur du gouvernement</t>
    <phoneticPr fontId="22" type="noConversion"/>
  </si>
  <si>
    <t>inflation (valeur en € courants de 100 € 2012)</t>
    <phoneticPr fontId="22" type="noConversion"/>
  </si>
  <si>
    <t>(xé par, de 1978 à 2012)</t>
    <phoneticPr fontId="22" type="noConversion"/>
  </si>
  <si>
    <t>% interêts/recettes</t>
    <phoneticPr fontId="22" type="noConversion"/>
  </si>
  <si>
    <t>1978-2012</t>
  </si>
  <si>
    <t>1978-2012</t>
    <phoneticPr fontId="22" type="noConversion"/>
  </si>
  <si>
    <t>€, € 2012</t>
    <phoneticPr fontId="22" type="noConversion"/>
  </si>
  <si>
    <t>€, € 2012, % PIB</t>
    <phoneticPr fontId="22" type="noConversion"/>
  </si>
  <si>
    <t>Dette publique à prix courants (Md €) et inflation, de 1978 à 2012</t>
  </si>
  <si>
    <t>% recettes</t>
  </si>
  <si>
    <t>Dette publique en % du PIB, et intérêts de la dette en % des recettes, de 1978 à 2012</t>
    <phoneticPr fontId="22" type="noConversion"/>
  </si>
  <si>
    <t>Dette publique, cumul des intérêts versés depuis 1978, intérêts versés, et déficit en volume (Md € 2012), de 1978 à 2012</t>
  </si>
  <si>
    <t>Financement de l'État</t>
    <phoneticPr fontId="22" type="noConversion"/>
  </si>
  <si>
    <t>x</t>
    <phoneticPr fontId="22" type="noConversion"/>
  </si>
  <si>
    <t>x</t>
    <phoneticPr fontId="22" type="noConversion"/>
  </si>
  <si>
    <t>remboursements d'emprunts (hors BTF)</t>
    <phoneticPr fontId="22" type="noConversion"/>
  </si>
  <si>
    <t>encours en fin d'année en BTF</t>
    <phoneticPr fontId="22" type="noConversion"/>
  </si>
  <si>
    <t>encours en fin d'année en BTAN</t>
    <phoneticPr fontId="22" type="noConversion"/>
  </si>
  <si>
    <t>encours en fin d'année en OAT</t>
    <phoneticPr fontId="22" type="noConversion"/>
  </si>
  <si>
    <t>les fonds colorés indiquent l'unicité de la source</t>
    <phoneticPr fontId="22" type="noConversion"/>
  </si>
  <si>
    <t>émissions d'emprunts et soldes de BTF</t>
    <phoneticPr fontId="22" type="noConversion"/>
  </si>
  <si>
    <t>Dette publique en volume (Md € 2012) de l'État, des autres administrations centrales, des collectivités locale et de la Sécurité sociale, de 1978 à 2012</t>
  </si>
  <si>
    <t>de 78 à 2012, xé par :</t>
    <phoneticPr fontId="22" type="noConversion"/>
  </si>
  <si>
    <t>3.1.3. Évolution de la dette publique avec et sans effet intérêt (si l'intérêt égale le taux d'inflation)</t>
    <phoneticPr fontId="22" type="noConversion"/>
  </si>
  <si>
    <t>Dette publique à prix courants (Md €), en volume (Md € 2012) et en % du PIB, de 1978 à 2012</t>
  </si>
  <si>
    <t>Dette publique à prix courants (Md €), de 1978 à 2012</t>
  </si>
  <si>
    <t>dette publique en volume (Md € 2012) réelle ; taux d'intérêt et d'inflation</t>
  </si>
  <si>
    <t>PIB et déficit public en volume (Md € 2012) de 1978 à 2012, avec indication de l'année 1973</t>
  </si>
  <si>
    <t>PIB et déficit public en volume (Md € 2012) de 1978 à 2012</t>
  </si>
  <si>
    <t>défense hors recherche</t>
    <phoneticPr fontId="22" type="noConversion"/>
  </si>
  <si>
    <t>ordre et sécurité publics hors recherche</t>
    <phoneticPr fontId="22" type="noConversion"/>
  </si>
  <si>
    <t>1949-2012</t>
  </si>
  <si>
    <t>Md € 2012</t>
  </si>
  <si>
    <t>Md € 2012, %</t>
  </si>
  <si>
    <t>1959-2012</t>
  </si>
  <si>
    <t>1949-2010</t>
  </si>
  <si>
    <t>Déficit public en volume (Md € 2012) de l'État, des autres administrations centrales, des collectivités locale et de la Sécurité sociale, de 1949 à 2012</t>
  </si>
  <si>
    <t>Taux d'endettement de l'État, des collectivités locales, et de la SS (dette / recettes)</t>
    <phoneticPr fontId="22" type="noConversion"/>
  </si>
  <si>
    <t>1975 ou 1978-2012</t>
  </si>
  <si>
    <t>Dette publique à prix courants (Md €) selon la couleur du gouvernement, de 1978 à 2012</t>
  </si>
  <si>
    <t>PIB et dette publique en volume (Md € 2012) selon la couleur du gouvernement de 1978 à 2012</t>
  </si>
  <si>
    <t>Dette publique en % du PIB selon la couleur du gouvernement, de 1978 à 2012</t>
  </si>
  <si>
    <t>en vert brillant : source : http://www.insee.fr/fr/ffc/figure/NATTEF04152.xls</t>
    <phoneticPr fontId="22" type="noConversion"/>
  </si>
  <si>
    <t>en orange : source : http://www.insee.fr/fr/themes/document.asp?ref_id=ip1403</t>
    <phoneticPr fontId="22" type="noConversion"/>
  </si>
  <si>
    <t>%</t>
    <phoneticPr fontId="22" type="noConversion"/>
  </si>
  <si>
    <t>Dette publique en % du PIB selon la couleur du gouvernement, de 1978 à 2012, et contribution de chaque gouvernement</t>
  </si>
  <si>
    <t>Recettes et dépenses des administrations centrales en % du PIB, de 1978 à 2012</t>
  </si>
  <si>
    <t>1959 ou 1978-2012</t>
  </si>
  <si>
    <t>PIB, dette publique, cumul des intérêts versés depuis 1978, intérêts versés, et déficit en volume (Md € 2012), de 1978 à 2012</t>
  </si>
  <si>
    <t>PIB, dette publique, cumul des intérêts versés depuis 1959, intérêts versés, et déficit en volume (Md € 2012), de 1959 à 2012</t>
  </si>
  <si>
    <t>Md €</t>
    <phoneticPr fontId="22" type="noConversion"/>
  </si>
  <si>
    <t>Dette publique, cumul des intérêts versés depuis 1978 exprimés en volume, intérêts versés, et déficit, en % du PIB, de 1978 à 2012</t>
  </si>
  <si>
    <t>100 euros 2012 = x euros année n</t>
    <phoneticPr fontId="22" type="noConversion"/>
  </si>
  <si>
    <t>Hollande</t>
    <phoneticPr fontId="22" type="noConversion"/>
  </si>
  <si>
    <t>transferts de recettes aux autres administrations publiques – sécurité sociale et collectivités territoriales principalement</t>
    <phoneticPr fontId="22" type="noConversion"/>
  </si>
  <si>
    <t>Md d’Euros</t>
    <phoneticPr fontId="22" type="noConversion"/>
  </si>
  <si>
    <t>recettes de l'État de 1978 à 2012 sans droite de régression : baisse</t>
    <phoneticPr fontId="22" type="noConversion"/>
  </si>
  <si>
    <t>recettes de l'État de 2009 à 2012 sur axe 1978-2012</t>
    <phoneticPr fontId="22" type="noConversion"/>
  </si>
  <si>
    <t>recettes de l'État de 2009 à 2012 : augmentation</t>
    <phoneticPr fontId="22" type="noConversion"/>
  </si>
  <si>
    <t>% PIB</t>
    <phoneticPr fontId="22" type="noConversion"/>
  </si>
  <si>
    <t>% PIB, % recettes</t>
    <phoneticPr fontId="22" type="noConversion"/>
  </si>
  <si>
    <t>Dépenses totales, hors amortissement, hors coût de la dette, avec droites de régression, et diminutions en points de PIB</t>
    <phoneticPr fontId="22" type="noConversion"/>
  </si>
  <si>
    <t>€</t>
  </si>
  <si>
    <t>€ 2012</t>
  </si>
  <si>
    <t>fig. évol. dette totale % (2)</t>
  </si>
  <si>
    <t>impôt sur les sociétés</t>
    <phoneticPr fontId="22" type="noConversion"/>
  </si>
  <si>
    <t>autres recettes fiscales nettes</t>
    <phoneticPr fontId="22" type="noConversion"/>
  </si>
  <si>
    <t>en bleu : source : http://www.insee.fr/fr/indicateurs/cnat_annu/base_2005/donnees/xls/t_1103.xls</t>
    <phoneticPr fontId="22" type="noConversion"/>
  </si>
  <si>
    <t>revenus propres (rec. prod. + rev. prop.)</t>
    <phoneticPr fontId="22" type="noConversion"/>
  </si>
  <si>
    <t>impôts (impôts et cot. sociales - cot. sociales)</t>
    <phoneticPr fontId="22" type="noConversion"/>
  </si>
  <si>
    <t>impôt sur le revenu</t>
    <phoneticPr fontId="22" type="noConversion"/>
  </si>
  <si>
    <t>ménages</t>
    <phoneticPr fontId="22" type="noConversion"/>
  </si>
  <si>
    <t>public</t>
    <phoneticPr fontId="22" type="noConversion"/>
  </si>
  <si>
    <t>Autres transferts</t>
  </si>
  <si>
    <t>3.3.2. Évolution des recettes et dépenses des différents types d'administration</t>
    <phoneticPr fontId="22" type="noConversion"/>
  </si>
  <si>
    <t>fig. intérêts % recettes pub.</t>
  </si>
  <si>
    <t>Dépenses totales, hors coût de la dette, et recettes avec droite de régression, et diminutions en points de PIB</t>
    <phoneticPr fontId="22" type="noConversion"/>
  </si>
  <si>
    <t>Dépenses totales, hors amortissement, hors coût de la dette, et recettes avec droite de régression, et diminutions en points de PIB</t>
    <phoneticPr fontId="22" type="noConversion"/>
  </si>
  <si>
    <t>Dette publique à prix courants (Md €) de l'État, des autres administrations centrales, des collectivités locale et de la Sécurité sociale, de 1978 à 2012</t>
  </si>
  <si>
    <t>Dette publique à prix courants (Md €) et en volume (Md € 2012), de 1978 à 2012</t>
  </si>
  <si>
    <t>Royaume-Uni - 2008</t>
    <phoneticPr fontId="22" type="noConversion"/>
  </si>
  <si>
    <t>Espagne - 2008</t>
    <phoneticPr fontId="22" type="noConversion"/>
  </si>
  <si>
    <t>France - 2008</t>
    <phoneticPr fontId="22" type="noConversion"/>
  </si>
  <si>
    <t>Dette publique à prix courants (Md €) et en volume (Md € 2012), et PIB (Md € 2012), de 1978 à 2012</t>
  </si>
  <si>
    <t>PIB en volume (€ 2012)</t>
    <phoneticPr fontId="22" type="noConversion"/>
  </si>
  <si>
    <t>Les données issues de sources externes (références) sont en couleur. Tout ce qui est en noir est calculé ou écrit par l'auteur.</t>
  </si>
  <si>
    <t>différence d'emprunt (dette et amort. - déficit et amort.)</t>
    <phoneticPr fontId="22" type="noConversion"/>
  </si>
  <si>
    <t>total amortissements de la dette</t>
    <phoneticPr fontId="22" type="noConversion"/>
  </si>
  <si>
    <t>en vert d'eau : McKinsey Global Institute, 2010. http://www.mckinsey.com/insights/mgi/research/financial_markets/debt_and_deleveraging_the_global_credit_bubble_update</t>
    <phoneticPr fontId="22" type="noConversion"/>
  </si>
  <si>
    <t>Japon - 2008</t>
    <phoneticPr fontId="22" type="noConversion"/>
  </si>
  <si>
    <t>sociétés financières</t>
    <phoneticPr fontId="22" type="noConversion"/>
  </si>
  <si>
    <t>sociétés non financières</t>
    <phoneticPr fontId="22" type="noConversion"/>
  </si>
  <si>
    <t>intérêts (D41) en % des dépenses des administrations publiques</t>
    <phoneticPr fontId="22" type="noConversion"/>
  </si>
  <si>
    <t>% des dépenses publiques</t>
    <phoneticPr fontId="22" type="noConversion"/>
  </si>
  <si>
    <t>Déficit public en % du PIB selon la couleur du gouvernement, de 1949 à 2012</t>
  </si>
  <si>
    <t>fig. évol. dette inflation (4)</t>
  </si>
  <si>
    <t>fig. évol. dette inflation (5)</t>
  </si>
  <si>
    <t>fig. évol. dette inflation (6)</t>
  </si>
  <si>
    <t>cumul de la différence ci-dessus</t>
    <phoneticPr fontId="22" type="noConversion"/>
  </si>
  <si>
    <t>En milliards d'euros</t>
  </si>
  <si>
    <t>3.3. Évolution des recettes et dépenses publiques en France</t>
    <phoneticPr fontId="22" type="noConversion"/>
  </si>
  <si>
    <t>3.5. Évolution de la dette publique, du cumul des intérêts versés, des intérêts versés, et du déficit en France</t>
    <phoneticPr fontId="22" type="noConversion"/>
  </si>
  <si>
    <t>Md Euros</t>
    <phoneticPr fontId="22" type="noConversion"/>
  </si>
  <si>
    <t>Transferts en capital  (D9 hors D91, D995)</t>
  </si>
  <si>
    <t>intérêts sur dette hors cad. fiscaux au taux réel</t>
    <phoneticPr fontId="22" type="noConversion"/>
  </si>
  <si>
    <t>en vert brillant : AFT, 9 déc. 2011 : Dette négociable de l'État - Encours, durée de vie et détention par des non-résidents. http://www.aft.gouv.fr/rubriques/encours-de-la-dette-de-l-etat_113.html ; AFT, bulletin avril 2012. www.aft.gouv.fr/documents/%7BC3BAF1F0-F068-4305-821D-B8B2BF4F9AF6%7D/publication/attachments/21636.pdf ; AFT, bulletin, février 2013. http://www.aft.gouv.fr/rubriques/qui-detient-la-dette-de-l-etat-_163.html</t>
    <phoneticPr fontId="22" type="noConversion"/>
  </si>
  <si>
    <t>recettes</t>
    <phoneticPr fontId="22" type="noConversion"/>
  </si>
  <si>
    <t>déficit</t>
    <phoneticPr fontId="22" type="noConversion"/>
  </si>
  <si>
    <t>Md €</t>
    <phoneticPr fontId="22" type="noConversion"/>
  </si>
  <si>
    <t>Dix ans de recettes fiscales nettes (page 7 du rapport Carrez)</t>
    <phoneticPr fontId="22" type="noConversion"/>
  </si>
  <si>
    <t>Évolution annuelle en %</t>
    <phoneticPr fontId="22" type="noConversion"/>
  </si>
  <si>
    <t>en rose : source : http://www.insee.fr/fr/ffc/figure/NATnon03337.xls</t>
    <phoneticPr fontId="22" type="noConversion"/>
  </si>
  <si>
    <t>1 euro 2012 = x euros année n</t>
    <phoneticPr fontId="22" type="noConversion"/>
  </si>
  <si>
    <t>total des recettes (=de prod.+de la prop.+impôts et cot. soc.+autres transferts)</t>
    <phoneticPr fontId="22" type="noConversion"/>
  </si>
  <si>
    <t>Transferts en capital  (D9 hors D995)</t>
  </si>
  <si>
    <t>compté en dépense</t>
    <phoneticPr fontId="22" type="noConversion"/>
  </si>
  <si>
    <t xml:space="preserve">(dont) Transferts courants entre administrations publiques  (D73) </t>
    <phoneticPr fontId="22" type="noConversion"/>
  </si>
  <si>
    <t>Transferts de recettes fiscales  (D733)</t>
  </si>
  <si>
    <t>Autres transferts courants  (D7 hors D73)</t>
  </si>
  <si>
    <t>intérêts (D41) en % des recettes de l'État</t>
    <phoneticPr fontId="22" type="noConversion"/>
  </si>
  <si>
    <t>% des recettes</t>
    <phoneticPr fontId="22" type="noConversion"/>
  </si>
  <si>
    <t>intérêts en % des recettes</t>
    <phoneticPr fontId="22" type="noConversion"/>
  </si>
  <si>
    <t>État</t>
    <phoneticPr fontId="22" type="noConversion"/>
  </si>
  <si>
    <t>recettes en % des dépenses</t>
    <phoneticPr fontId="22" type="noConversion"/>
  </si>
  <si>
    <t>Fourchette haute</t>
  </si>
  <si>
    <t>Fourchette basse</t>
  </si>
  <si>
    <t>recettes non fiscales</t>
    <phoneticPr fontId="22" type="noConversion"/>
  </si>
  <si>
    <t>en rouge : source : http://www.bdm.insee.fr/bdm2/choixCriteres.action?codeGroupe=142&amp;request_locale=fr</t>
    <phoneticPr fontId="22" type="noConversion"/>
  </si>
  <si>
    <t>Coût cumulé des mesures de périmètre depuis 2000</t>
  </si>
  <si>
    <t>Évolution spontanée en %</t>
    <phoneticPr fontId="22" type="noConversion"/>
  </si>
  <si>
    <t>x</t>
    <phoneticPr fontId="22" type="noConversion"/>
  </si>
  <si>
    <t>Évolution des déficits et de la dette publique française de 1949 à 2011, 1959 à 2011 ou de 1978 à 2011 selon les variables,</t>
    <phoneticPr fontId="22" type="noConversion"/>
  </si>
  <si>
    <t>et dettes publiques et privées de quelques pays.</t>
    <phoneticPr fontId="22" type="noConversion"/>
  </si>
  <si>
    <t>impôts et cot. soc.+D733+D995-autres tr.cour. de dépenses=id. recettes</t>
    <phoneticPr fontId="22" type="noConversion"/>
  </si>
  <si>
    <t>autres transferts (=D73+D7 hors D73+D9 hors D995)</t>
    <phoneticPr fontId="22" type="noConversion"/>
  </si>
  <si>
    <t>France 2011</t>
    <phoneticPr fontId="22" type="noConversion"/>
  </si>
  <si>
    <t>Contribution des secteurs à la dette totale</t>
    <phoneticPr fontId="22" type="noConversion"/>
  </si>
  <si>
    <t>% dette totale</t>
    <phoneticPr fontId="22" type="noConversion"/>
  </si>
  <si>
    <t>Italie - au 2e trimestre 2011</t>
    <phoneticPr fontId="22" type="noConversion"/>
  </si>
  <si>
    <t>(dont) Transferts courants entre administrations publiques  (D73 hors D733)</t>
    <phoneticPr fontId="22" type="noConversion"/>
  </si>
  <si>
    <t>États-Unis - au 2e trimestre 2011</t>
    <phoneticPr fontId="22" type="noConversion"/>
  </si>
  <si>
    <t>Allemagne - au 2e trimestre 2011</t>
    <phoneticPr fontId="22" type="noConversion"/>
  </si>
  <si>
    <t>% PIB</t>
    <phoneticPr fontId="22" type="noConversion"/>
  </si>
  <si>
    <t>dette hors cad. fiscaux et si taux = taux de croissance</t>
    <phoneticPr fontId="22" type="noConversion"/>
  </si>
  <si>
    <t>dette hors cad. fiscaux et si taux = taux de croissance en % dette réelle</t>
    <phoneticPr fontId="22" type="noConversion"/>
  </si>
  <si>
    <t>Italie - 2008</t>
    <phoneticPr fontId="22" type="noConversion"/>
  </si>
  <si>
    <t>intérêts sur dette hors cad. fiscaux au-delà du taux de croissance</t>
    <phoneticPr fontId="22" type="noConversion"/>
  </si>
  <si>
    <t>emprunt évité cumulé = dette évitée, si taux = taux de croissance</t>
  </si>
  <si>
    <t>dette si taux = taux de croissance</t>
  </si>
  <si>
    <t>intérêts au-delà du taux de croissance</t>
  </si>
  <si>
    <t>taux de croissance du PIB hors inflation</t>
    <phoneticPr fontId="22" type="noConversion"/>
  </si>
  <si>
    <t>Les sources externes (références) sont listées ci-dessous. Les lignes ayant un x dans la colonne de la référence lui font référence (pour sa partie en couleur).</t>
  </si>
  <si>
    <t>intérêts en % des dépenses publiques</t>
    <phoneticPr fontId="22" type="noConversion"/>
  </si>
  <si>
    <t xml:space="preserve">3.211 Prélèvements obligatoires des administrations publiques et des institutions communautaires </t>
    <phoneticPr fontId="22" type="noConversion"/>
  </si>
  <si>
    <t>fig dép. déficit % détail (5)</t>
    <phoneticPr fontId="22" type="noConversion"/>
  </si>
  <si>
    <t>impôts (impôts et cotis. sociales - cot. soc.)</t>
    <phoneticPr fontId="22" type="noConversion"/>
  </si>
  <si>
    <t>(dont) Autres transferts</t>
    <phoneticPr fontId="22" type="noConversion"/>
  </si>
  <si>
    <t>Recettes fiscales nettes</t>
    <phoneticPr fontId="22" type="noConversion"/>
  </si>
  <si>
    <t>intérêts sur dette hors cad. fiscaux au taux égal au taux de croissance</t>
    <phoneticPr fontId="22" type="noConversion"/>
  </si>
  <si>
    <t>fig. évol. dette inflation</t>
  </si>
  <si>
    <t>fig. évol. dette inflation (2)</t>
  </si>
  <si>
    <t>fig. évol. dette inflation (3)</t>
  </si>
  <si>
    <t xml:space="preserve">en bleu clair :1993-96 : Bilan annuel 1998 des valeurs du Trésor, p. 4. www.aft.gouv.fr/documents/%7BC3BAF1F0-F068-4305-821D-B8B2BF4F9AF6%7D/publication/attachments/20346.pdf. 1997-2000 : AFT, bilan annuel 2000, p. 4. www.aft.gouv.fr/documents/%7BC3BAF1F0-F068-4305-821D-B8B2BF4F9AF6%7D/publication/attachments/20340.pdf ; </t>
    <phoneticPr fontId="22" type="noConversion"/>
  </si>
  <si>
    <t>"" (... + jours)</t>
    <phoneticPr fontId="22" type="noConversion"/>
  </si>
  <si>
    <t>Canada - 2008</t>
    <phoneticPr fontId="22" type="noConversion"/>
  </si>
  <si>
    <t>total</t>
    <phoneticPr fontId="22" type="noConversion"/>
  </si>
  <si>
    <t>x</t>
    <phoneticPr fontId="22" type="noConversion"/>
  </si>
  <si>
    <t>Japon - au 2e trimestre 2011</t>
    <phoneticPr fontId="22" type="noConversion"/>
  </si>
  <si>
    <t>% PIB</t>
    <phoneticPr fontId="22" type="noConversion"/>
  </si>
  <si>
    <t>Royaume-Uni - au 2e trimestre 2011</t>
    <phoneticPr fontId="22" type="noConversion"/>
  </si>
  <si>
    <t>% PIB</t>
    <phoneticPr fontId="22" type="noConversion"/>
  </si>
  <si>
    <t>Espagne - au 2e trimestre 2011</t>
    <phoneticPr fontId="22" type="noConversion"/>
  </si>
  <si>
    <t>(dont) Autres transferts</t>
    <phoneticPr fontId="22" type="noConversion"/>
  </si>
  <si>
    <t>Contribution des secteurs à la valeur ajoutée brute totale</t>
    <phoneticPr fontId="22" type="noConversion"/>
  </si>
  <si>
    <t>x</t>
    <phoneticPr fontId="22" type="noConversion"/>
  </si>
  <si>
    <t xml:space="preserve">(dont) Transferts courants entre administrations publiques  (D73) </t>
    <phoneticPr fontId="22" type="noConversion"/>
  </si>
  <si>
    <t>solde primaire (= recettes - dépenses hors intérêts)</t>
    <phoneticPr fontId="22" type="noConversion"/>
  </si>
  <si>
    <t>Impôts et cotisations dus non recouvrables nets  (D995)</t>
  </si>
  <si>
    <t>La plupart des données économiques sont issues de l'INSEE, quelques unes de l'Agence France Trésor, sauf exceptions. Elles sont indiquées précisément dans les dernières feuilles 'données' et 'données 2' de ce fichier.</t>
    <phoneticPr fontId="22" type="noConversion"/>
  </si>
  <si>
    <t>Le champ des administrations publiques comprend :</t>
  </si>
  <si>
    <t>rapport amortissement moyen et long terme / intérêts versés, pour l'État</t>
    <phoneticPr fontId="22" type="noConversion"/>
  </si>
  <si>
    <t>déficit de l'État (dépense - recettes)</t>
    <phoneticPr fontId="22" type="noConversion"/>
  </si>
  <si>
    <t>emprunts - déficit</t>
    <phoneticPr fontId="22" type="noConversion"/>
  </si>
  <si>
    <t>fig. coût dette État % (10)</t>
    <phoneticPr fontId="22" type="noConversion"/>
  </si>
  <si>
    <t>hors intérêts</t>
    <phoneticPr fontId="22" type="noConversion"/>
  </si>
  <si>
    <t>les recettes fiscales nettes sont les recettes fiscales moins les remboursements et dégrèvements</t>
    <phoneticPr fontId="22" type="noConversion"/>
  </si>
  <si>
    <t>intérêts</t>
    <phoneticPr fontId="22" type="noConversion"/>
  </si>
  <si>
    <t>État</t>
    <phoneticPr fontId="22" type="noConversion"/>
  </si>
  <si>
    <t>dépenses hors intérêts en % des dépenses</t>
    <phoneticPr fontId="22" type="noConversion"/>
  </si>
  <si>
    <t>dette si taux = taux de croissance en % dette réelle</t>
    <phoneticPr fontId="22" type="noConversion"/>
  </si>
  <si>
    <t>%</t>
    <phoneticPr fontId="22" type="noConversion"/>
  </si>
  <si>
    <t>Coût cumulé des mesures nouvelles depuis 2000</t>
  </si>
  <si>
    <t>- les données de recettes, dépenses et intérêt de la dette des administrations publiques locales sont issues de  http://www.insee.fr/fr/indicateurs/cnat_annu/base_2005/donnees/xls/t_3205.xls</t>
    <phoneticPr fontId="22" type="noConversion"/>
  </si>
  <si>
    <t>1986</t>
  </si>
  <si>
    <t>x</t>
    <phoneticPr fontId="22" type="noConversion"/>
  </si>
  <si>
    <t>% PIB</t>
    <phoneticPr fontId="22" type="noConversion"/>
  </si>
  <si>
    <t>fig. évol. dette inflation (7)</t>
  </si>
  <si>
    <t>extrapolation linéaire</t>
    <phoneticPr fontId="22" type="noConversion"/>
  </si>
  <si>
    <t>moyenne</t>
    <phoneticPr fontId="22" type="noConversion"/>
  </si>
  <si>
    <t>dette publique en % du PIB réelle, et sans effet intérêt ; taux d'intérêt et d'inflation</t>
  </si>
  <si>
    <t>dette publique en % du PIB réelle, et sans effet intérêt ; crises économiques</t>
  </si>
  <si>
    <t>Russie</t>
  </si>
  <si>
    <t>pays</t>
    <phoneticPr fontId="22" type="noConversion"/>
  </si>
  <si>
    <t>année</t>
    <phoneticPr fontId="22" type="noConversion"/>
  </si>
  <si>
    <t>Irlande</t>
    <phoneticPr fontId="22" type="noConversion"/>
  </si>
  <si>
    <t>-</t>
    <phoneticPr fontId="22" type="noConversion"/>
  </si>
  <si>
    <t>-</t>
    <phoneticPr fontId="22" type="noConversion"/>
  </si>
  <si>
    <t>Russie - 2008</t>
    <phoneticPr fontId="22" type="noConversion"/>
  </si>
  <si>
    <t>intérêts et amortissements</t>
    <phoneticPr fontId="22" type="noConversion"/>
  </si>
  <si>
    <t>remb. et intérêts dette État</t>
    <phoneticPr fontId="22" type="noConversion"/>
  </si>
  <si>
    <t>intérêts en % des dépenses</t>
    <phoneticPr fontId="22" type="noConversion"/>
  </si>
  <si>
    <t>% des dépenses</t>
    <phoneticPr fontId="22" type="noConversion"/>
  </si>
  <si>
    <t>FINANCEMENT À MOYEN ET LONG TERME</t>
  </si>
  <si>
    <t>Suisse - 2008</t>
    <phoneticPr fontId="22" type="noConversion"/>
  </si>
  <si>
    <t>x</t>
    <phoneticPr fontId="22" type="noConversion"/>
  </si>
  <si>
    <t>Corée du Sud - au 2e trimestre 2011</t>
    <phoneticPr fontId="22" type="noConversion"/>
  </si>
  <si>
    <t>Australie - au 2e trimestre 2011</t>
    <phoneticPr fontId="22" type="noConversion"/>
  </si>
  <si>
    <t>Canada - au 2e trimestre 2011</t>
    <phoneticPr fontId="22" type="noConversion"/>
  </si>
  <si>
    <t>Grèce - au 2e trimestre 2011</t>
    <phoneticPr fontId="22" type="noConversion"/>
  </si>
  <si>
    <t>PIB</t>
    <phoneticPr fontId="22" type="noConversion"/>
  </si>
  <si>
    <t>-</t>
    <phoneticPr fontId="22" type="noConversion"/>
  </si>
  <si>
    <t>emprunts de l'État</t>
    <phoneticPr fontId="22" type="noConversion"/>
  </si>
  <si>
    <t>dépenses autres adm. centrales</t>
    <phoneticPr fontId="22" type="noConversion"/>
  </si>
  <si>
    <t>1968</t>
  </si>
  <si>
    <t>1969</t>
  </si>
  <si>
    <t>1970</t>
  </si>
  <si>
    <t>1971</t>
  </si>
  <si>
    <t>en lavande : source : http://www.insee.fr/fr/indicateurs/cnat_annu/base_2005/donnees/xls/t_3204.xls</t>
    <phoneticPr fontId="22" type="noConversion"/>
  </si>
  <si>
    <t xml:space="preserve">Transferts courants entre administrations publiques  (D73) </t>
  </si>
  <si>
    <t>intérêts au taux égal au taux de croissance</t>
    <phoneticPr fontId="22" type="noConversion"/>
  </si>
  <si>
    <t>Md €</t>
    <phoneticPr fontId="22" type="noConversion"/>
  </si>
  <si>
    <t xml:space="preserve">(*) Les impôts sont comptabilisés après transferts de recettes fiscales et nets des impôts dus non recouvrables, non compris la quatrième ressource inscrite en dépense de l'Etat. </t>
  </si>
  <si>
    <t xml:space="preserve">(**) Nettes des cotisations dues non recouvrables. </t>
  </si>
  <si>
    <t>Dépenses y compris amortissement</t>
    <phoneticPr fontId="22" type="noConversion"/>
  </si>
  <si>
    <t>taux de croissance du PIB (y compris inflation)</t>
    <phoneticPr fontId="22" type="noConversion"/>
  </si>
  <si>
    <t>%</t>
    <phoneticPr fontId="22" type="noConversion"/>
  </si>
  <si>
    <t>Dette de l'État : différence entre données AFT (dette négociable auprès des marchés financiers et INSEE (dette, négociable et ) = (AFT-INSEE)/INSEE</t>
    <phoneticPr fontId="22" type="noConversion"/>
  </si>
  <si>
    <t>- les administrations de Sécurité sociale, c'est à dire l'ensemble des régimes obligatoires de Sécurité sociale (Régime général, régimes d'assurance chômage, régimes complémentaires de retraite et régimes de prévoyance, régimes indépendants et agricoles, régimes spéciaux de salariés), ainsi que les organismes financés par ces régimes (oeuvres, hôpitaux publics et privés participant au service public hospitalier et financés par dotation globale). </t>
  </si>
  <si>
    <t>x</t>
    <phoneticPr fontId="22" type="noConversion"/>
  </si>
  <si>
    <t>L'Agence France Trésor ne gère que la dette de l'Etat.</t>
  </si>
  <si>
    <t>Ressources de financement</t>
  </si>
  <si>
    <t>Dette négociable de l'État - Encours, durée de vie et détention par des non-résidents</t>
    <phoneticPr fontId="22" type="noConversion"/>
  </si>
  <si>
    <t>1972</t>
  </si>
  <si>
    <t>1973</t>
  </si>
  <si>
    <t>1974</t>
  </si>
  <si>
    <t>1975</t>
  </si>
  <si>
    <t>transferts</t>
    <phoneticPr fontId="22" type="noConversion"/>
  </si>
  <si>
    <t>(dont) Transferts courants entre administrations publiques  (D73 hors D733)</t>
    <phoneticPr fontId="22" type="noConversion"/>
  </si>
  <si>
    <t>1977</t>
  </si>
  <si>
    <t>1978</t>
  </si>
  <si>
    <t>fig. évol.recettes dép. % (6)</t>
    <phoneticPr fontId="22" type="noConversion"/>
  </si>
  <si>
    <t>1987</t>
  </si>
  <si>
    <t xml:space="preserve">  Administrations publiques centrales (S1311)</t>
  </si>
  <si>
    <t>1983</t>
  </si>
  <si>
    <t>1984</t>
  </si>
  <si>
    <t>1985</t>
  </si>
  <si>
    <t>3.6. Évolution et composantes du PIB, évolution des salaires, en France</t>
    <phoneticPr fontId="22" type="noConversion"/>
  </si>
  <si>
    <t>3.203 Dépenses et recettes de l'Etat (S13111) (*)</t>
  </si>
  <si>
    <t>Amortissement des BTAN</t>
  </si>
  <si>
    <t>remboursement dette État</t>
    <phoneticPr fontId="22" type="noConversion"/>
  </si>
  <si>
    <t>Brésil</t>
  </si>
  <si>
    <t>Inde</t>
  </si>
  <si>
    <t>Transferts courants entre administrations publiques  (D73 hors D733)</t>
  </si>
  <si>
    <t>x</t>
    <phoneticPr fontId="22" type="noConversion"/>
  </si>
  <si>
    <t>recettes</t>
    <phoneticPr fontId="22" type="noConversion"/>
  </si>
  <si>
    <t>intérêts (D41) en % des dépenses de l'État</t>
    <phoneticPr fontId="22" type="noConversion"/>
  </si>
  <si>
    <t>% des dépenses</t>
    <phoneticPr fontId="22" type="noConversion"/>
  </si>
  <si>
    <t>Recettes et dépenses des administrations publiques centrales, des collectivités locales et de la Sécurité sociale, en volume (Md € 2012), de 1978 à 2012</t>
  </si>
  <si>
    <t>emprunts (déficit + amortissement)</t>
    <phoneticPr fontId="22" type="noConversion"/>
  </si>
  <si>
    <t>% dépenses totales</t>
  </si>
  <si>
    <t>% dépenses totales</t>
    <phoneticPr fontId="22" type="noConversion"/>
  </si>
  <si>
    <t>Md d'euros</t>
    <phoneticPr fontId="22" type="noConversion"/>
  </si>
  <si>
    <t>Amortissement de la dette à moyen et long terme</t>
    <phoneticPr fontId="22" type="noConversion"/>
  </si>
  <si>
    <t>France - au 2e trimestre 2011</t>
    <phoneticPr fontId="22" type="noConversion"/>
  </si>
  <si>
    <t>impôts</t>
    <phoneticPr fontId="22" type="noConversion"/>
  </si>
  <si>
    <t>transferts</t>
    <phoneticPr fontId="22" type="noConversion"/>
  </si>
  <si>
    <t>cotisations sociales</t>
    <phoneticPr fontId="22" type="noConversion"/>
  </si>
  <si>
    <t>(dont) Recettes de production</t>
    <phoneticPr fontId="22" type="noConversion"/>
  </si>
  <si>
    <t>intérêts (D41) en % des dépenses des administrations publiques</t>
    <phoneticPr fontId="22" type="noConversion"/>
  </si>
  <si>
    <t>% des dépenses publiques</t>
    <phoneticPr fontId="22" type="noConversion"/>
  </si>
  <si>
    <t>intérêts en % des dépenses publiques</t>
    <phoneticPr fontId="22" type="noConversion"/>
  </si>
  <si>
    <t>intérêts (D41) en % des dépenses des organismes divers d'administration centrale</t>
    <phoneticPr fontId="22" type="noConversion"/>
  </si>
  <si>
    <t>intérêts (D41) en % des dépenses des administrations publiques locales</t>
    <phoneticPr fontId="22" type="noConversion"/>
  </si>
  <si>
    <t>Encours</t>
    <phoneticPr fontId="22" type="noConversion"/>
  </si>
  <si>
    <t>million €</t>
    <phoneticPr fontId="22" type="noConversion"/>
  </si>
  <si>
    <t>Amortissement de dettes reprises par l'État</t>
    <phoneticPr fontId="22" type="noConversion"/>
  </si>
  <si>
    <t>durée de vie après swaps</t>
    <phoneticPr fontId="22" type="noConversion"/>
  </si>
  <si>
    <t>Détention par les non-résidents</t>
    <phoneticPr fontId="22" type="noConversion"/>
  </si>
  <si>
    <t>%</t>
    <phoneticPr fontId="22" type="noConversion"/>
  </si>
  <si>
    <t>fig. évol. dette €</t>
  </si>
  <si>
    <t>fig. évol. dette vol</t>
  </si>
  <si>
    <t>recettes INSEE - recettes CC</t>
    <phoneticPr fontId="22" type="noConversion"/>
  </si>
  <si>
    <t>total des recettes selon la Cour des Comptes</t>
    <phoneticPr fontId="22" type="noConversion"/>
  </si>
  <si>
    <t>x</t>
    <phoneticPr fontId="22" type="noConversion"/>
  </si>
  <si>
    <t>Chine - 2008</t>
    <phoneticPr fontId="22" type="noConversion"/>
  </si>
  <si>
    <t>Brésil - 2008</t>
    <phoneticPr fontId="22" type="noConversion"/>
  </si>
  <si>
    <t>Inde - 2008</t>
    <phoneticPr fontId="22" type="noConversion"/>
  </si>
  <si>
    <t>États-Unis - 2008</t>
    <phoneticPr fontId="22" type="noConversion"/>
  </si>
  <si>
    <t>(dont) Impôts et cotisations sociales</t>
    <phoneticPr fontId="22" type="noConversion"/>
  </si>
  <si>
    <t>(dont dont) Cotisations sociales (D61)</t>
    <phoneticPr fontId="22" type="noConversion"/>
  </si>
  <si>
    <t>% PIB</t>
  </si>
  <si>
    <t>Données de dette, déficits et PIB : http://www.insee.fr/fr/themes/theme.asp?theme=16&amp;sous_theme=1 :</t>
    <phoneticPr fontId="22" type="noConversion"/>
  </si>
  <si>
    <t>revenus propres (rec. prod. + rev. propr.)</t>
    <phoneticPr fontId="22" type="noConversion"/>
  </si>
  <si>
    <t>revenus propres</t>
    <phoneticPr fontId="22" type="noConversion"/>
  </si>
  <si>
    <t>Émissions à moyen/long terme nettes des rachats</t>
    <phoneticPr fontId="22" type="noConversion"/>
  </si>
  <si>
    <t xml:space="preserve">Émissions brutes d’OAT </t>
    <phoneticPr fontId="22" type="noConversion"/>
  </si>
  <si>
    <t>Etat (S13111)</t>
  </si>
  <si>
    <t>x</t>
    <phoneticPr fontId="22" type="noConversion"/>
  </si>
  <si>
    <t>dépenses État</t>
    <phoneticPr fontId="22" type="noConversion"/>
  </si>
  <si>
    <t>x</t>
    <phoneticPr fontId="22" type="noConversion"/>
  </si>
  <si>
    <t>Sécurité sociale</t>
  </si>
  <si>
    <t>intérêts au taux égal au taux de croissance</t>
    <phoneticPr fontId="22" type="noConversion"/>
  </si>
  <si>
    <t>cotisations sociales</t>
    <phoneticPr fontId="22" type="noConversion"/>
  </si>
  <si>
    <t>emprunts (déficit + amortissement)</t>
    <phoneticPr fontId="22" type="noConversion"/>
  </si>
  <si>
    <t>intérêts et amortissements</t>
    <phoneticPr fontId="22" type="noConversion"/>
  </si>
  <si>
    <t>% PIB</t>
    <phoneticPr fontId="22" type="noConversion"/>
  </si>
  <si>
    <t>Md €</t>
    <phoneticPr fontId="22" type="noConversion"/>
  </si>
  <si>
    <t>dette si taux = taux de croissance en % dette réelle</t>
    <phoneticPr fontId="22" type="noConversion"/>
  </si>
  <si>
    <t>SNF+associations</t>
    <phoneticPr fontId="22" type="noConversion"/>
  </si>
  <si>
    <t>Portugal - au 2e trimestre 2011</t>
    <phoneticPr fontId="22" type="noConversion"/>
  </si>
  <si>
    <t>Besoin de financement</t>
    <phoneticPr fontId="22" type="noConversion"/>
  </si>
  <si>
    <t>- les administrations centrales, c'est à dire l'Etat (budget général, comptes spéciaux du Trésor, budgets annexes) et les " organismes divers d'administration centrale " (ODAC). Plusieurs centaines d'établissements de statut public ou privé, dont notamment la CADES, l'EPFR (structure de défaisance du Crédit Lyonnais), l'ANPE, le CNRS, le CNASEA, le CEA, les Grandes Ecoles, les musées nationaux, sont regroupés sous cette dénomination. Le critère de classement d'un organisme dans la sphère des administrations publiques n'est pas son statut juridique, mais la structure de son compte d'exploitation (part des charges courantes financée par des recettes marchandes).</t>
  </si>
  <si>
    <t>PIB en volume / PIB 2011</t>
    <phoneticPr fontId="22" type="noConversion"/>
  </si>
  <si>
    <t>adm. publiques centrales</t>
    <phoneticPr fontId="22" type="noConversion"/>
  </si>
  <si>
    <t>adm. publiques</t>
    <phoneticPr fontId="22" type="noConversion"/>
  </si>
  <si>
    <t>coll. locales</t>
    <phoneticPr fontId="22" type="noConversion"/>
  </si>
  <si>
    <t>sécurité sociale</t>
    <phoneticPr fontId="22" type="noConversion"/>
  </si>
  <si>
    <t>Md Euros</t>
    <phoneticPr fontId="22" type="noConversion"/>
  </si>
  <si>
    <t>1979</t>
  </si>
  <si>
    <t>1980</t>
  </si>
  <si>
    <t>1981</t>
  </si>
  <si>
    <t>1982</t>
  </si>
  <si>
    <t>Mollet + Bourgès-Maun.</t>
    <phoneticPr fontId="22" type="noConversion"/>
  </si>
  <si>
    <t>Total des dépenses</t>
  </si>
  <si>
    <t>déficit autres adm. centrales</t>
    <phoneticPr fontId="22" type="noConversion"/>
  </si>
  <si>
    <t>3. Contenu</t>
    <phoneticPr fontId="22" type="noConversion"/>
  </si>
  <si>
    <t>% dépenses</t>
    <phoneticPr fontId="22" type="noConversion"/>
  </si>
  <si>
    <t>1976</t>
  </si>
  <si>
    <t>vérification intérêts en % des dépenses publiques</t>
    <phoneticPr fontId="22" type="noConversion"/>
  </si>
  <si>
    <t>période</t>
    <phoneticPr fontId="22" type="noConversion"/>
  </si>
  <si>
    <t>unité</t>
    <phoneticPr fontId="22" type="noConversion"/>
  </si>
  <si>
    <t>% PIB</t>
    <phoneticPr fontId="22" type="noConversion"/>
  </si>
  <si>
    <t>Sources indiquées en clair (colonnes de gauche et premières lignes) ou en commentaire</t>
    <phoneticPr fontId="22" type="noConversion"/>
  </si>
  <si>
    <t>1992</t>
  </si>
  <si>
    <t>1993</t>
  </si>
  <si>
    <t>1994</t>
  </si>
  <si>
    <t>1995</t>
  </si>
  <si>
    <t>1996</t>
  </si>
  <si>
    <t>1997</t>
  </si>
  <si>
    <t>1998</t>
  </si>
  <si>
    <t>2002</t>
  </si>
  <si>
    <t>2003</t>
  </si>
  <si>
    <t>Les administrations de sécurité sociale (S1314)</t>
  </si>
  <si>
    <t>Suisse</t>
  </si>
  <si>
    <t>vérification intérêts</t>
    <phoneticPr fontId="22" type="noConversion"/>
  </si>
  <si>
    <t>Md d’Euros</t>
    <phoneticPr fontId="22" type="noConversion"/>
  </si>
  <si>
    <t>déficit coll. locales</t>
    <phoneticPr fontId="22" type="noConversion"/>
  </si>
  <si>
    <t>(2) : d'importantes modifications de la chaîne d'exploitation des DADS rendent notamment les niveaux de 1993 non comparables à ceux de 1992 et 1994.</t>
  </si>
  <si>
    <t>fig dép. déficit % détail (4)</t>
  </si>
  <si>
    <t>intérêts (D41) en % des dépenses des administrations de sécurité sociale</t>
    <phoneticPr fontId="22" type="noConversion"/>
  </si>
  <si>
    <t>amortissement</t>
    <phoneticPr fontId="22" type="noConversion"/>
  </si>
  <si>
    <t>dépenses hors amortissement</t>
    <phoneticPr fontId="22" type="noConversion"/>
  </si>
  <si>
    <t>dépenses hors coût de la dette</t>
    <phoneticPr fontId="22" type="noConversion"/>
  </si>
  <si>
    <t>intérêts</t>
    <phoneticPr fontId="22" type="noConversion"/>
  </si>
  <si>
    <t>compté en recette</t>
    <phoneticPr fontId="22" type="noConversion"/>
  </si>
  <si>
    <t>Données de remboursement du principal de la dette à moyen et long terme de l'État et emprunts de l'État : http://www.aft.gouv.fr</t>
    <phoneticPr fontId="22" type="noConversion"/>
  </si>
  <si>
    <t>Champ : salariés du secteur privé et semi-public (y compris les apprentis et stagiaires) en France.</t>
  </si>
  <si>
    <t>Amortissement des engagements repris par l’État</t>
  </si>
  <si>
    <t>Md F</t>
    <phoneticPr fontId="22" type="noConversion"/>
  </si>
  <si>
    <t xml:space="preserve"> </t>
  </si>
  <si>
    <t>Taux de dette des différentes administrations publiques</t>
    <phoneticPr fontId="22" type="noConversion"/>
  </si>
  <si>
    <t>x</t>
    <phoneticPr fontId="22" type="noConversion"/>
  </si>
  <si>
    <t>-</t>
    <phoneticPr fontId="22" type="noConversion"/>
  </si>
  <si>
    <t xml:space="preserve">Taux de chômage depuis 1975 </t>
    <phoneticPr fontId="22" type="noConversion"/>
  </si>
  <si>
    <t>Taux de chômage</t>
  </si>
  <si>
    <t>1993 (2)</t>
  </si>
  <si>
    <t>Pflimlin + de Gaulle</t>
    <phoneticPr fontId="22" type="noConversion"/>
  </si>
  <si>
    <t>Intérêts (D41) en % des dépenses des administrations publiques</t>
    <phoneticPr fontId="22" type="noConversion"/>
  </si>
  <si>
    <t>% des dépenses</t>
    <phoneticPr fontId="22" type="noConversion"/>
  </si>
  <si>
    <t>3.3.4. Évolution des recettes et dépenses de l'État dont le coût de la dette, en % du PIB</t>
    <phoneticPr fontId="22" type="noConversion"/>
  </si>
  <si>
    <t>année entière</t>
    <phoneticPr fontId="22" type="noConversion"/>
  </si>
  <si>
    <t>jours</t>
    <phoneticPr fontId="22" type="noConversion"/>
  </si>
  <si>
    <t>Impôts et cotisations sociales</t>
  </si>
  <si>
    <t>Allemagne - 2008</t>
    <phoneticPr fontId="22" type="noConversion"/>
  </si>
  <si>
    <t>3.1. Évolution de la dette publique française</t>
    <phoneticPr fontId="22" type="noConversion"/>
  </si>
  <si>
    <t>3.2. Évolution du déficit public français</t>
    <phoneticPr fontId="22" type="noConversion"/>
  </si>
  <si>
    <t>Giscard</t>
    <phoneticPr fontId="22" type="noConversion"/>
  </si>
  <si>
    <t>Miterrand</t>
    <phoneticPr fontId="22" type="noConversion"/>
  </si>
  <si>
    <t xml:space="preserve">Source : Insee, enquêtes Emploi, données corrigées de la rupture de série en 2002. </t>
  </si>
  <si>
    <t>(*) Dette au 31/12 de chaque année au sens du règlement n° 3605 de la Commission Européenne.</t>
  </si>
  <si>
    <t>Md d’Euros</t>
  </si>
  <si>
    <t>%</t>
  </si>
  <si>
    <t>(=valeur d'un euro en francs)</t>
    <phoneticPr fontId="22" type="noConversion"/>
  </si>
  <si>
    <t>% dette, en €</t>
    <phoneticPr fontId="22" type="noConversion"/>
  </si>
  <si>
    <t>fig. évol.recettes dép. % (7)</t>
    <phoneticPr fontId="22" type="noConversion"/>
  </si>
  <si>
    <t>Administrations centrales</t>
    <phoneticPr fontId="22" type="noConversion"/>
  </si>
  <si>
    <t>dette</t>
    <phoneticPr fontId="22" type="noConversion"/>
  </si>
  <si>
    <t>Mollet</t>
    <phoneticPr fontId="22" type="noConversion"/>
  </si>
  <si>
    <t xml:space="preserve">    Organismes divers d'administration centrale (S13112)</t>
  </si>
  <si>
    <t>Hommes</t>
  </si>
  <si>
    <t>variation de la dette de l'État par rapport à l'année passée</t>
    <phoneticPr fontId="22" type="noConversion"/>
  </si>
  <si>
    <t>déficit État</t>
    <phoneticPr fontId="22" type="noConversion"/>
  </si>
  <si>
    <t>1967</t>
  </si>
  <si>
    <t>- les données de recettes, dépenses et intérêt de la dette des administrations de sécurité sociale sont issues de http://www.insee.fr/fr/indicateurs/cnat_annu/base_2005/donnees/xls/t_3208.xls</t>
    <phoneticPr fontId="22" type="noConversion"/>
  </si>
  <si>
    <t>Amortissement des titres longs émis par l’État</t>
  </si>
  <si>
    <t>année</t>
    <phoneticPr fontId="22" type="noConversion"/>
  </si>
  <si>
    <t>Recettes de production</t>
  </si>
  <si>
    <t>Revenus de la propriété</t>
  </si>
  <si>
    <t xml:space="preserve">    les organismes divers d'administration centrale (S13112)</t>
  </si>
  <si>
    <t>Les administrations publiques locales (S1313)</t>
  </si>
  <si>
    <t>Sociétés financières (S12)</t>
  </si>
  <si>
    <t>Administrations publiques (S13)</t>
  </si>
  <si>
    <t>prélèvements obligatoires des types d'administration en % du PIB</t>
    <phoneticPr fontId="22" type="noConversion"/>
  </si>
  <si>
    <t>Dépenses y compris amortissement (dépenses totales)</t>
    <phoneticPr fontId="22" type="noConversion"/>
  </si>
  <si>
    <t>% PIB</t>
    <phoneticPr fontId="22" type="noConversion"/>
  </si>
  <si>
    <t>intérêts et amortissements</t>
  </si>
  <si>
    <t>revenus propres</t>
    <phoneticPr fontId="22" type="noConversion"/>
  </si>
  <si>
    <t>(dont) Intérêts (D41)</t>
    <phoneticPr fontId="22" type="noConversion"/>
  </si>
  <si>
    <t>Milliards d'euros et %</t>
  </si>
  <si>
    <t>fig. évol. déficit vol tot</t>
  </si>
  <si>
    <t>dépenses d'intérêts des dettes de l'État, des administrations centrales, des collectivités locales, et de la Sécurité sociale, en % des recettes</t>
    <phoneticPr fontId="22" type="noConversion"/>
  </si>
  <si>
    <t>dette</t>
    <phoneticPr fontId="22" type="noConversion"/>
  </si>
  <si>
    <t>3.3.3. Évolution des recettes et dépenses des administrations centrales (État et autres)</t>
    <phoneticPr fontId="22" type="noConversion"/>
  </si>
  <si>
    <t>dépenses collectivités locales</t>
    <phoneticPr fontId="22" type="noConversion"/>
  </si>
  <si>
    <t>déficit collectivités locales</t>
    <phoneticPr fontId="22" type="noConversion"/>
  </si>
  <si>
    <t>fig. évol.recettes dép. % (8)</t>
    <phoneticPr fontId="22" type="noConversion"/>
  </si>
  <si>
    <t>besoin de financement de l'État</t>
    <phoneticPr fontId="22" type="noConversion"/>
  </si>
  <si>
    <t>indice base 100 en 1951 (en euros constants)</t>
  </si>
  <si>
    <t>1981 (e)</t>
  </si>
  <si>
    <t>1983 (e)</t>
  </si>
  <si>
    <t>Robert Joumard</t>
    <phoneticPr fontId="22" type="noConversion"/>
  </si>
  <si>
    <t>adm. centrales et coll. locales</t>
    <phoneticPr fontId="22" type="noConversion"/>
  </si>
  <si>
    <t>croissance dette État / t-1</t>
    <phoneticPr fontId="22" type="noConversion"/>
  </si>
  <si>
    <t>x</t>
    <phoneticPr fontId="22" type="noConversion"/>
  </si>
  <si>
    <t>x</t>
    <phoneticPr fontId="22" type="noConversion"/>
  </si>
  <si>
    <t>millier hab.</t>
    <phoneticPr fontId="22" type="noConversion"/>
  </si>
  <si>
    <t>intérêts des adm. centr. et CL en % des dépenses publiques</t>
    <phoneticPr fontId="22" type="noConversion"/>
  </si>
  <si>
    <t>1988</t>
  </si>
  <si>
    <t>1989</t>
  </si>
  <si>
    <t xml:space="preserve">1990 </t>
  </si>
  <si>
    <t xml:space="preserve">1991 </t>
  </si>
  <si>
    <t>Émissions à moyen/long terme nettes des rachats</t>
    <phoneticPr fontId="22" type="noConversion"/>
  </si>
  <si>
    <t>TVA</t>
    <phoneticPr fontId="22" type="noConversion"/>
  </si>
  <si>
    <t>intérêts (D41) des adm. cent. et CL en % des dépenses des administrations publiques</t>
    <phoneticPr fontId="22" type="noConversion"/>
  </si>
  <si>
    <t>emprunt de l'État calculé de l'évolution de la dette et des amortissements</t>
    <phoneticPr fontId="22" type="noConversion"/>
  </si>
  <si>
    <t>Intérêts de la dette payés par les différents types d'administration publique, en % de leurs dépenses</t>
    <phoneticPr fontId="22" type="noConversion"/>
  </si>
  <si>
    <t>millier hab.</t>
    <phoneticPr fontId="22" type="noConversion"/>
  </si>
  <si>
    <t>3.7. Dette par secteur public ou privé dans différents pays</t>
    <phoneticPr fontId="22" type="noConversion"/>
  </si>
  <si>
    <t>% total</t>
    <phoneticPr fontId="22" type="noConversion"/>
  </si>
  <si>
    <t>Chine</t>
  </si>
  <si>
    <t>il s'agit des cadeaux fiscaux</t>
    <phoneticPr fontId="22" type="noConversion"/>
  </si>
  <si>
    <t>3.2.1. Évolution du déficit public</t>
    <phoneticPr fontId="22" type="noConversion"/>
  </si>
  <si>
    <t>- les administrations publiques locales, qui regroupent les organismes ayant une compétence géographique limitée : collectivités locales, établissements publics locaux, les organismes consulaires, les caisses des écoles, et tous les organismes publics ou parapublics financés majoritairement par les collectivités locales.</t>
  </si>
  <si>
    <t>moyenne dépenses hors intérêts sur décennie à venir</t>
    <phoneticPr fontId="22" type="noConversion"/>
  </si>
  <si>
    <t>Sarkozy</t>
    <phoneticPr fontId="22" type="noConversion"/>
  </si>
  <si>
    <t>fig part types dettes (2)</t>
    <phoneticPr fontId="22" type="noConversion"/>
  </si>
  <si>
    <t>La couleur des gouvernements (de droite ou de gauche) est définie par l'auteur. Elle est parfois difficile à définir sous la 4e république.</t>
    <phoneticPr fontId="22" type="noConversion"/>
  </si>
  <si>
    <t>3.3.1. Évolution des recettes et dépenses publiques</t>
    <phoneticPr fontId="22" type="noConversion"/>
  </si>
  <si>
    <t>Source : Insee, DADS définitif (exploitation exhaustive).</t>
  </si>
  <si>
    <t>x</t>
    <phoneticPr fontId="22" type="noConversion"/>
  </si>
  <si>
    <t>x</t>
    <phoneticPr fontId="22" type="noConversion"/>
  </si>
  <si>
    <t>fig. évol. déficit vol (2)</t>
    <phoneticPr fontId="22" type="noConversion"/>
  </si>
  <si>
    <t>1955</t>
  </si>
  <si>
    <t>1956</t>
  </si>
  <si>
    <t>1950</t>
  </si>
  <si>
    <t>1951</t>
  </si>
  <si>
    <t>1952</t>
  </si>
  <si>
    <t>1953</t>
  </si>
  <si>
    <t>1954</t>
  </si>
  <si>
    <t>Chirac</t>
    <phoneticPr fontId="22" type="noConversion"/>
  </si>
  <si>
    <t>Balladur</t>
    <phoneticPr fontId="22" type="noConversion"/>
  </si>
  <si>
    <t>Jospin</t>
    <phoneticPr fontId="22" type="noConversion"/>
  </si>
  <si>
    <t>Corée du Sud - 2008</t>
    <phoneticPr fontId="22" type="noConversion"/>
  </si>
  <si>
    <t>vérification : 13 - (1311+1313+1314)</t>
    <phoneticPr fontId="22" type="noConversion"/>
  </si>
  <si>
    <t>% PIB</t>
    <phoneticPr fontId="22" type="noConversion"/>
  </si>
  <si>
    <t>Administrations centrales (S1311)</t>
    <phoneticPr fontId="22" type="noConversion"/>
  </si>
  <si>
    <t>3.205 Dépenses et recettes des administrations publiques locales (S1313) (*)</t>
  </si>
  <si>
    <t>% PIB</t>
    <phoneticPr fontId="22" type="noConversion"/>
  </si>
  <si>
    <t>- les données de recettes, dépenses et intérêt de la dette des administrations publiques sont issues de http://www.insee.fr/fr/indicateurs/cnat_annu/base_2005/donnees/xls/t_3201.xls</t>
    <phoneticPr fontId="22" type="noConversion"/>
  </si>
  <si>
    <t>dépenses hors intérêts</t>
    <phoneticPr fontId="22" type="noConversion"/>
  </si>
  <si>
    <t>cumul croissance dette publique par gvt</t>
    <phoneticPr fontId="22" type="noConversion"/>
  </si>
  <si>
    <t>Intérêts de la dette payés par les différents types d'administration publique, en % des recettes publiques</t>
    <phoneticPr fontId="22" type="noConversion"/>
  </si>
  <si>
    <t>% recettes pub.</t>
    <phoneticPr fontId="22" type="noConversion"/>
  </si>
  <si>
    <t>moyenne 01-10</t>
    <phoneticPr fontId="22" type="noConversion"/>
  </si>
  <si>
    <t>PIB en volume / habitant</t>
    <phoneticPr fontId="22" type="noConversion"/>
  </si>
  <si>
    <t>PIB</t>
    <phoneticPr fontId="22" type="noConversion"/>
  </si>
  <si>
    <t>recettes fiscales nettes</t>
    <phoneticPr fontId="22" type="noConversion"/>
  </si>
  <si>
    <t>1999</t>
  </si>
  <si>
    <t>2000</t>
  </si>
  <si>
    <t>2001</t>
  </si>
  <si>
    <t>2004</t>
  </si>
  <si>
    <t>(dont) Revenus de la propriété</t>
    <phoneticPr fontId="22" type="noConversion"/>
  </si>
  <si>
    <t>intérêts (D41) en % des dépenses des administrations publiques centrales</t>
    <phoneticPr fontId="22" type="noConversion"/>
  </si>
  <si>
    <t>fig intérêts sur recettes (2)</t>
    <phoneticPr fontId="22" type="noConversion"/>
  </si>
  <si>
    <t xml:space="preserve">Champ : France métropolitaine, population des ménages, personnes de 15 ans ou plus (âge courant). </t>
  </si>
  <si>
    <t>(dont) Intérêts (D41)</t>
  </si>
  <si>
    <t>fig. dette cumul vol %</t>
  </si>
  <si>
    <t xml:space="preserve">         -Cotisations sociales</t>
  </si>
  <si>
    <t>€ constants (1951=100)</t>
    <phoneticPr fontId="22" type="noConversion"/>
  </si>
  <si>
    <t>Les besoins de financement, au sens de l'INSEE, sont compris comme des déficits dans les figures.</t>
    <phoneticPr fontId="22" type="noConversion"/>
  </si>
  <si>
    <t>fig. R, D, int. adm. centr.</t>
  </si>
  <si>
    <t>État</t>
    <phoneticPr fontId="22" type="noConversion"/>
  </si>
  <si>
    <t>Administrations de sécurité sociale (S1314)</t>
  </si>
  <si>
    <t>fig intérêts sur recettes</t>
  </si>
  <si>
    <t>% recettes</t>
    <phoneticPr fontId="22" type="noConversion"/>
  </si>
  <si>
    <t>total</t>
    <phoneticPr fontId="22" type="noConversion"/>
  </si>
  <si>
    <t>croissance du total</t>
    <phoneticPr fontId="22" type="noConversion"/>
  </si>
  <si>
    <t>- Les données (en €) de dette des administrations publiques au sens de Maastricht et sa répartition par sous-secteur sont issues de http://www.insee.fr/fr/indicateur/cnat_annu/base_2005/donnees/xls/t_3101.xls</t>
    <phoneticPr fontId="22" type="noConversion"/>
  </si>
  <si>
    <t>recettes coll. locales</t>
    <phoneticPr fontId="22" type="noConversion"/>
  </si>
  <si>
    <t>% PIB</t>
    <phoneticPr fontId="22" type="noConversion"/>
  </si>
  <si>
    <t>3.2.2. Évolution du déficit public selon la couleur du gouvernement</t>
    <phoneticPr fontId="22" type="noConversion"/>
  </si>
  <si>
    <t>Femmes</t>
  </si>
  <si>
    <t>2008</t>
  </si>
  <si>
    <t>fig. évol.recettes dép. % (9)</t>
    <phoneticPr fontId="22" type="noConversion"/>
  </si>
  <si>
    <t>Organismes divers d'administration centrale (S13112)</t>
  </si>
  <si>
    <t>Administrations locales (S1313)</t>
  </si>
  <si>
    <t>Données de recettes, dépenses et intérêt de la dette : http://www.insee.fr/fr/themes/theme.asp?theme=16&amp;sous_theme=3.2 :</t>
    <phoneticPr fontId="22" type="noConversion"/>
  </si>
  <si>
    <t>vérif 13-(1311+1313+1314)</t>
    <phoneticPr fontId="22" type="noConversion"/>
  </si>
  <si>
    <t>pop. France - France métrop. = pop. dép. OM</t>
    <phoneticPr fontId="22" type="noConversion"/>
  </si>
  <si>
    <t>Nation (S1)</t>
  </si>
  <si>
    <t>Milliards d'euros</t>
  </si>
  <si>
    <t>fig. dette cumul vol (2)</t>
  </si>
  <si>
    <t>Les institutions de l'Union européenne (S2)</t>
  </si>
  <si>
    <t>pop. France / France métropolitaine</t>
    <phoneticPr fontId="22" type="noConversion"/>
  </si>
  <si>
    <t>durée de vie avant SWAPS (ans)</t>
    <phoneticPr fontId="22" type="noConversion"/>
  </si>
  <si>
    <t>durée de vie avant SWAPS (ans + ...)</t>
    <phoneticPr fontId="22" type="noConversion"/>
  </si>
  <si>
    <t>% recettes</t>
    <phoneticPr fontId="22" type="noConversion"/>
  </si>
  <si>
    <t>Tableau de financement de l'État</t>
    <phoneticPr fontId="22" type="noConversion"/>
  </si>
  <si>
    <t>x</t>
    <phoneticPr fontId="22" type="noConversion"/>
  </si>
  <si>
    <t>PIB en volume / PIB 2009</t>
    <phoneticPr fontId="22" type="noConversion"/>
  </si>
  <si>
    <t>PIB (€ courant)</t>
    <phoneticPr fontId="22" type="noConversion"/>
  </si>
  <si>
    <t>durée de vie avant swaps</t>
    <phoneticPr fontId="22" type="noConversion"/>
  </si>
  <si>
    <t>année pleine</t>
    <phoneticPr fontId="22" type="noConversion"/>
  </si>
  <si>
    <t>de Gaulle</t>
    <phoneticPr fontId="22" type="noConversion"/>
  </si>
  <si>
    <t>rapport entre la dette et les dépenses</t>
    <phoneticPr fontId="22" type="noConversion"/>
  </si>
  <si>
    <t>adm. centrales</t>
    <phoneticPr fontId="22" type="noConversion"/>
  </si>
  <si>
    <t>données</t>
    <phoneticPr fontId="22" type="noConversion"/>
  </si>
  <si>
    <t>% PIB</t>
    <phoneticPr fontId="22" type="noConversion"/>
  </si>
  <si>
    <t>% PIB</t>
    <phoneticPr fontId="22" type="noConversion"/>
  </si>
  <si>
    <t>2005</t>
  </si>
  <si>
    <t>2006</t>
  </si>
  <si>
    <t>2007</t>
  </si>
  <si>
    <t>déficit adm. centrales</t>
    <phoneticPr fontId="22" type="noConversion"/>
  </si>
  <si>
    <t>Pompidou</t>
    <phoneticPr fontId="22" type="noConversion"/>
  </si>
  <si>
    <t>1.113 Capacité (-) ou besoin (+) de financement des secteurs institutionnels</t>
    <phoneticPr fontId="22" type="noConversion"/>
  </si>
  <si>
    <t>fig. évol. dette tot (6)</t>
    <phoneticPr fontId="22" type="noConversion"/>
  </si>
  <si>
    <t>Total administrations publiques (S13)</t>
  </si>
  <si>
    <t>N.D.</t>
  </si>
  <si>
    <t xml:space="preserve">         -Impôts (*)</t>
  </si>
  <si>
    <t xml:space="preserve">Ensemble </t>
  </si>
  <si>
    <t>croissance dette Coll. loc. / t-1</t>
    <phoneticPr fontId="22" type="noConversion"/>
  </si>
  <si>
    <t>% dette, en €</t>
    <phoneticPr fontId="22" type="noConversion"/>
  </si>
  <si>
    <t>nd</t>
    <phoneticPr fontId="22" type="noConversion"/>
  </si>
  <si>
    <t>nd</t>
    <phoneticPr fontId="22" type="noConversion"/>
  </si>
  <si>
    <t>G</t>
    <phoneticPr fontId="22" type="noConversion"/>
  </si>
  <si>
    <t xml:space="preserve">% dette </t>
    <phoneticPr fontId="22" type="noConversion"/>
  </si>
  <si>
    <t>moyenne des 2 % ci-dessus</t>
    <phoneticPr fontId="22" type="noConversion"/>
  </si>
  <si>
    <t>fig. évol. dette tot vol. (2)</t>
  </si>
  <si>
    <t>fig. évol. dette totale %</t>
  </si>
  <si>
    <t>PIB</t>
    <phoneticPr fontId="22" type="noConversion"/>
  </si>
  <si>
    <t>fig. évol. dette tot (3)</t>
    <phoneticPr fontId="22" type="noConversion"/>
  </si>
  <si>
    <t>vérif 1311-(13111-13112)</t>
    <phoneticPr fontId="22" type="noConversion"/>
  </si>
  <si>
    <t>% des dépenses</t>
    <phoneticPr fontId="22" type="noConversion"/>
  </si>
  <si>
    <t>adm. centrales</t>
  </si>
  <si>
    <t>En % du produit intérieur brut</t>
  </si>
  <si>
    <t>fig. évol.recettes dép. %</t>
  </si>
  <si>
    <t>1990 (e)</t>
  </si>
  <si>
    <t>% du PIB</t>
    <phoneticPr fontId="22" type="noConversion"/>
  </si>
  <si>
    <t>x</t>
    <phoneticPr fontId="22" type="noConversion"/>
  </si>
  <si>
    <t>% PIB</t>
    <phoneticPr fontId="22" type="noConversion"/>
  </si>
  <si>
    <t>Dépenses hors intérêts</t>
    <phoneticPr fontId="22" type="noConversion"/>
  </si>
  <si>
    <t>Recettes et dépenses des administrations publiques centrales (État et autres), en % du PIB, avec droites de régression</t>
    <phoneticPr fontId="22" type="noConversion"/>
  </si>
  <si>
    <t>(estimations)</t>
    <phoneticPr fontId="22" type="noConversion"/>
  </si>
  <si>
    <t>président ou 1er ministre</t>
    <phoneticPr fontId="22" type="noConversion"/>
  </si>
  <si>
    <t>Queuille</t>
    <phoneticPr fontId="22" type="noConversion"/>
  </si>
  <si>
    <t>Bidault + Pleven</t>
    <phoneticPr fontId="22" type="noConversion"/>
  </si>
  <si>
    <t>Pleven</t>
    <phoneticPr fontId="22" type="noConversion"/>
  </si>
  <si>
    <t>Pinay</t>
    <phoneticPr fontId="22" type="noConversion"/>
  </si>
  <si>
    <t>% du PIB</t>
    <phoneticPr fontId="22" type="noConversion"/>
  </si>
  <si>
    <t>Collectivités locales</t>
  </si>
  <si>
    <t xml:space="preserve">  Administrations de sécurité sociale (S1314)</t>
  </si>
  <si>
    <t>fig. évol. déficit % (2)</t>
  </si>
  <si>
    <t>ensemble</t>
    <phoneticPr fontId="22" type="noConversion"/>
  </si>
  <si>
    <t>% du PIB</t>
    <phoneticPr fontId="22" type="noConversion"/>
  </si>
  <si>
    <t>1949</t>
  </si>
  <si>
    <t>Total des recettes</t>
  </si>
  <si>
    <t>Laniel + PMF</t>
    <phoneticPr fontId="22" type="noConversion"/>
  </si>
  <si>
    <t>Faure</t>
    <phoneticPr fontId="22" type="noConversion"/>
  </si>
  <si>
    <t>% du PIB</t>
    <phoneticPr fontId="22" type="noConversion"/>
  </si>
  <si>
    <t>couleur du gouvernement (gauche / droite)</t>
    <phoneticPr fontId="22" type="noConversion"/>
  </si>
  <si>
    <t>G / D</t>
    <phoneticPr fontId="22" type="noConversion"/>
  </si>
  <si>
    <t>fig. intérêts % dépenses</t>
  </si>
  <si>
    <t>croissance dette totale / t-1</t>
    <phoneticPr fontId="22" type="noConversion"/>
  </si>
  <si>
    <t>moyenne 78-10</t>
    <phoneticPr fontId="22" type="noConversion"/>
  </si>
  <si>
    <t>recettes adm. centrales</t>
    <phoneticPr fontId="22" type="noConversion"/>
  </si>
  <si>
    <t>dépenses  adm. centrales</t>
    <phoneticPr fontId="22" type="noConversion"/>
  </si>
  <si>
    <t>1. Données</t>
    <phoneticPr fontId="22" type="noConversion"/>
  </si>
  <si>
    <t>e : données estimées.</t>
  </si>
  <si>
    <t xml:space="preserve">         -Impôts</t>
  </si>
  <si>
    <t>3.2.3. Évolution du déficit des différents types d'administration</t>
    <phoneticPr fontId="22" type="noConversion"/>
  </si>
  <si>
    <t>2. Méthodes</t>
    <phoneticPr fontId="22" type="noConversion"/>
  </si>
  <si>
    <t>4. Divers</t>
    <phoneticPr fontId="22" type="noConversion"/>
  </si>
  <si>
    <t>robert.joumard@laposte.net</t>
  </si>
  <si>
    <t>moyenne dépenses sur décennie à venir</t>
    <phoneticPr fontId="22" type="noConversion"/>
  </si>
  <si>
    <t>% du total</t>
    <phoneticPr fontId="22" type="noConversion"/>
  </si>
  <si>
    <t>Recettes, dépenses et dépenses hors intérêts des administrations publiques centrales (État et autres), en % du PIB, avec droite de régression des dépenses hors intérêts</t>
    <phoneticPr fontId="22" type="noConversion"/>
  </si>
  <si>
    <t>Dette négociable de l'État à moyen terme</t>
    <phoneticPr fontId="22" type="noConversion"/>
  </si>
  <si>
    <t>Intérêts (D41) en % des recettes des administrations publiques</t>
    <phoneticPr fontId="22" type="noConversion"/>
  </si>
  <si>
    <t>en rouge foncé : McKinsey Global Institute, 2012. www.mckinsey.com/insights/mgi/research/financial_markets/uneven_progress_on_the_path_to_growth</t>
    <phoneticPr fontId="22" type="noConversion"/>
  </si>
  <si>
    <t>Autres charges et produits</t>
  </si>
  <si>
    <t>Taux d'endettement des administrations centrales, des collectivités locales, et de la Sécurité sociale, en % des dépenses</t>
    <phoneticPr fontId="22" type="noConversion"/>
  </si>
  <si>
    <t>fig. évol. dette vol (2)</t>
    <phoneticPr fontId="22" type="noConversion"/>
  </si>
  <si>
    <t>Les commentaires sont les bienvenus.</t>
    <phoneticPr fontId="22" type="noConversion"/>
  </si>
  <si>
    <t>Md euros 2005</t>
    <phoneticPr fontId="22" type="noConversion"/>
  </si>
  <si>
    <t>fig. évol. déficit vol tot (2)</t>
    <phoneticPr fontId="22" type="noConversion"/>
  </si>
  <si>
    <t>Mayer + Laniel</t>
    <phoneticPr fontId="22" type="noConversion"/>
  </si>
  <si>
    <t>divers</t>
    <phoneticPr fontId="22" type="noConversion"/>
  </si>
  <si>
    <t>vérification : 13 - (1311+1313+1314)</t>
    <phoneticPr fontId="22" type="noConversion"/>
  </si>
  <si>
    <t>divers</t>
    <phoneticPr fontId="22" type="noConversion"/>
  </si>
  <si>
    <t>Dépenses et recettes des administrations de sécurité sociale et des administrations publiques locales</t>
    <phoneticPr fontId="22" type="noConversion"/>
  </si>
  <si>
    <t>Dette négociable de l'État à court terme</t>
    <phoneticPr fontId="22" type="noConversion"/>
  </si>
  <si>
    <t>1957</t>
  </si>
  <si>
    <t>1958</t>
  </si>
  <si>
    <t>1959</t>
  </si>
  <si>
    <t>1960</t>
  </si>
  <si>
    <t>1961</t>
  </si>
  <si>
    <t>1962</t>
  </si>
  <si>
    <t>1963</t>
  </si>
  <si>
    <t>1964</t>
  </si>
  <si>
    <t>1965</t>
  </si>
  <si>
    <t>1966</t>
  </si>
  <si>
    <t>3.204 Dépenses et recettes des organismes divers d'administration centrale (S13112) (*)</t>
  </si>
  <si>
    <t>fig dép. déficit % détail (3)</t>
    <phoneticPr fontId="22" type="noConversion"/>
  </si>
  <si>
    <t>nom de la feuille</t>
    <phoneticPr fontId="22" type="noConversion"/>
  </si>
  <si>
    <t>contenu</t>
    <phoneticPr fontId="22" type="noConversion"/>
  </si>
  <si>
    <t>% PIB</t>
    <phoneticPr fontId="22" type="noConversion"/>
  </si>
  <si>
    <t>3.101 Dette des administrations publiques (S13) au sens de Maastricht (*) et sa répartition par sous-secteur</t>
  </si>
  <si>
    <t>(*) Les intérêts (D41), les transferts courants entre administrations (D73 hors D733) et les transferts en capital (D9 hors D91 et D995) sont consolidés des transferts internes aux sous-secteurs.</t>
  </si>
  <si>
    <t>x</t>
  </si>
  <si>
    <t>Sociétés non financières (S11)</t>
  </si>
  <si>
    <t>jour</t>
    <phoneticPr fontId="22" type="noConversion"/>
  </si>
  <si>
    <t>x</t>
    <phoneticPr fontId="22" type="noConversion"/>
  </si>
  <si>
    <t>administrations publiques centrales (S1311)</t>
  </si>
  <si>
    <t>adm. centrales</t>
    <phoneticPr fontId="22" type="noConversion"/>
  </si>
  <si>
    <t>Dette négociable de l'État à moyen terme</t>
    <phoneticPr fontId="22" type="noConversion"/>
  </si>
  <si>
    <t>total public</t>
  </si>
  <si>
    <t>vérification : 1311 - (13111+13112)</t>
    <phoneticPr fontId="22" type="noConversion"/>
  </si>
  <si>
    <t>titre</t>
    <phoneticPr fontId="22" type="noConversion"/>
  </si>
  <si>
    <t>titre</t>
    <phoneticPr fontId="22" type="noConversion"/>
  </si>
  <si>
    <t>année</t>
    <phoneticPr fontId="22" type="noConversion"/>
  </si>
  <si>
    <t>- Lers données de PIB à prix courants (en €) sont issues de http://www.insee.fr/fr/indicateurs/cnat_annu/base_2005/donnees/xls/t_1101.xls</t>
    <phoneticPr fontId="22" type="noConversion"/>
  </si>
  <si>
    <t>fig. évol. dette tot (5)</t>
    <phoneticPr fontId="22" type="noConversion"/>
  </si>
  <si>
    <t>dépenses hors intérêts</t>
    <phoneticPr fontId="22" type="noConversion"/>
  </si>
  <si>
    <t>- Lers données de PIB en volume (en € 2005) sont issues de http://www.insee.fr/fr/indicateurs/cnat_annu/base_2005/donnees/xls/t_1102.xls</t>
    <phoneticPr fontId="22" type="noConversion"/>
  </si>
  <si>
    <t xml:space="preserve">         -Cotisations sociales (**)</t>
  </si>
  <si>
    <t>fig taux endettement (2)</t>
  </si>
  <si>
    <t>intérêts (D41) en % des recettes des administrations publiques locales</t>
    <phoneticPr fontId="22" type="noConversion"/>
  </si>
  <si>
    <t>Source : Comptes nationaux - Base 2005, Insee</t>
  </si>
  <si>
    <t>Espagne - 1990</t>
    <phoneticPr fontId="22" type="noConversion"/>
  </si>
  <si>
    <t>Espagne - 2000</t>
    <phoneticPr fontId="22" type="noConversion"/>
  </si>
  <si>
    <t>Japon - 1980</t>
    <phoneticPr fontId="22" type="noConversion"/>
  </si>
  <si>
    <t>France 2011</t>
    <phoneticPr fontId="22" type="noConversion"/>
  </si>
  <si>
    <t>croissance dette divers / t-1</t>
    <phoneticPr fontId="22" type="noConversion"/>
  </si>
  <si>
    <t>Champ : France métropolitaine.</t>
  </si>
  <si>
    <t>fig. R et D adm. cent.  %</t>
  </si>
  <si>
    <t>2011 (p)(r)</t>
  </si>
  <si>
    <t>(r) : données révisées.</t>
  </si>
  <si>
    <t>État</t>
  </si>
  <si>
    <t>divers</t>
  </si>
  <si>
    <t>fig. évol. rec. dép. vol détail</t>
  </si>
  <si>
    <t>Les administrations publiques centrales</t>
  </si>
  <si>
    <t>Dépenses totales et amortissement</t>
    <phoneticPr fontId="22" type="noConversion"/>
  </si>
  <si>
    <t>Dépenses totales, amortissement et intérêts</t>
    <phoneticPr fontId="22" type="noConversion"/>
  </si>
  <si>
    <t>Dépenses totales, coût de la dette et disponible pour le service public</t>
    <phoneticPr fontId="22" type="noConversion"/>
  </si>
  <si>
    <t>recettes sécurité sociale</t>
    <phoneticPr fontId="22" type="noConversion"/>
  </si>
  <si>
    <t>cumul des intérêts depuis 1978</t>
    <phoneticPr fontId="22" type="noConversion"/>
  </si>
  <si>
    <t>fig. évol. dette tot (2)</t>
    <phoneticPr fontId="22" type="noConversion"/>
  </si>
  <si>
    <t>fig. évol. dette tot</t>
    <phoneticPr fontId="22" type="noConversion"/>
  </si>
  <si>
    <t>€</t>
    <phoneticPr fontId="22" type="noConversion"/>
  </si>
  <si>
    <t>% du PIB</t>
    <phoneticPr fontId="22" type="noConversion"/>
  </si>
  <si>
    <t>Dette de l'État non négociable</t>
    <phoneticPr fontId="22" type="noConversion"/>
  </si>
  <si>
    <t>croissance dette SS / t-1</t>
    <phoneticPr fontId="22" type="noConversion"/>
  </si>
  <si>
    <t>fig. évol. dette neige</t>
  </si>
  <si>
    <t>recettes</t>
    <phoneticPr fontId="22" type="noConversion"/>
  </si>
  <si>
    <t>Administrations centrales (S1311)</t>
    <phoneticPr fontId="22" type="noConversion"/>
  </si>
  <si>
    <t>% dépenses</t>
    <phoneticPr fontId="22" type="noConversion"/>
  </si>
  <si>
    <t>intérêts de la dette</t>
    <phoneticPr fontId="22" type="noConversion"/>
  </si>
  <si>
    <t>dépenses</t>
    <phoneticPr fontId="22" type="noConversion"/>
  </si>
  <si>
    <t>-</t>
    <phoneticPr fontId="22" type="noConversion"/>
  </si>
  <si>
    <t>fig. R, D, int. adm. centr. (6)</t>
    <phoneticPr fontId="22" type="noConversion"/>
  </si>
  <si>
    <t>Recettes et dépenses des administrations publiques centrales (État et autres), en % du PIB, avec droite de régression des recettes, et des dépenses</t>
    <phoneticPr fontId="22" type="noConversion"/>
  </si>
  <si>
    <t>Sécurité sociale</t>
    <phoneticPr fontId="22" type="noConversion"/>
  </si>
  <si>
    <t>Attac Rhône</t>
    <phoneticPr fontId="22" type="noConversion"/>
  </si>
  <si>
    <t>recettes adm. centrales</t>
    <phoneticPr fontId="22" type="noConversion"/>
  </si>
  <si>
    <t>fig. évol.recettes dép. vol</t>
  </si>
  <si>
    <t>fig. évol. dette tot €</t>
  </si>
  <si>
    <t>fig. dette cumul vol % (2)</t>
    <phoneticPr fontId="22" type="noConversion"/>
  </si>
  <si>
    <t>fig. évol.recettes dép. % (11)</t>
    <phoneticPr fontId="22" type="noConversion"/>
  </si>
  <si>
    <t>minimum</t>
    <phoneticPr fontId="22" type="noConversion"/>
  </si>
  <si>
    <t>maximum</t>
    <phoneticPr fontId="22" type="noConversion"/>
  </si>
  <si>
    <t>Recettes, dépenses et dépenses hors intérêts des administrations publiques centrales (État et autres), en % du PIB, avec droites de régression et indication des gouvernements de gauche</t>
    <phoneticPr fontId="22" type="noConversion"/>
  </si>
  <si>
    <t>cumul des intérêts</t>
    <phoneticPr fontId="22" type="noConversion"/>
  </si>
  <si>
    <t>% du PIB</t>
    <phoneticPr fontId="22" type="noConversion"/>
  </si>
  <si>
    <t>intérêts (D41) en % des recettes des administrations publiques centrales</t>
    <phoneticPr fontId="22" type="noConversion"/>
  </si>
  <si>
    <t>Recettes, dépenses et dépenses hors intérêts des administrations publiques centrales (État et autres), en % du PIB, avec indication des gouvernements de gauche</t>
    <phoneticPr fontId="22" type="noConversion"/>
  </si>
  <si>
    <t>fig. R, D, int. adm. centr. (4)</t>
    <phoneticPr fontId="22" type="noConversion"/>
  </si>
  <si>
    <t>1.105 Produit intérieur brut : les trois approches à prix courants : approche production</t>
    <phoneticPr fontId="22" type="noConversion"/>
  </si>
  <si>
    <t xml:space="preserve">  Administrations publiques locales (S1313)</t>
  </si>
  <si>
    <t>BTF</t>
    <phoneticPr fontId="22" type="noConversion"/>
  </si>
  <si>
    <t>k€ 2011 / hab</t>
    <phoneticPr fontId="22" type="noConversion"/>
  </si>
  <si>
    <t>PIB en volume / PIB 2009</t>
    <phoneticPr fontId="22" type="noConversion"/>
  </si>
  <si>
    <t>fig. dette cumul vol (3)</t>
    <phoneticPr fontId="22" type="noConversion"/>
  </si>
  <si>
    <t>PIB et salaires</t>
  </si>
  <si>
    <t>cumul des intérêts en volume depuis 1978, en % PIB</t>
    <phoneticPr fontId="22" type="noConversion"/>
  </si>
  <si>
    <t>total</t>
  </si>
  <si>
    <t>vérification cohérence chiffres ci-dessus et ci-dessous</t>
    <phoneticPr fontId="22" type="noConversion"/>
  </si>
  <si>
    <t>Irlande - au 2e trimestre 2011</t>
    <phoneticPr fontId="22" type="noConversion"/>
  </si>
  <si>
    <t>Irlande</t>
    <phoneticPr fontId="22" type="noConversion"/>
  </si>
  <si>
    <t>cumul des intérêts en volume depuis 1959, en % PIB</t>
    <phoneticPr fontId="22" type="noConversion"/>
  </si>
  <si>
    <t>dette</t>
    <phoneticPr fontId="22" type="noConversion"/>
  </si>
  <si>
    <t>3.202 Dépenses et recettes des administrations publiques centrales (S1311) (*)</t>
    <phoneticPr fontId="22" type="noConversion"/>
  </si>
  <si>
    <t xml:space="preserve"> + impôts sur les produits - subventions sur les produits</t>
    <phoneticPr fontId="22" type="noConversion"/>
  </si>
  <si>
    <t>vérification cohérence chiffres ci-dessus (différence = ?)</t>
    <phoneticPr fontId="22" type="noConversion"/>
  </si>
  <si>
    <t>divers</t>
    <phoneticPr fontId="22" type="noConversion"/>
  </si>
  <si>
    <t>% du PIB</t>
    <phoneticPr fontId="22" type="noConversion"/>
  </si>
  <si>
    <t>% du PIB</t>
    <phoneticPr fontId="22" type="noConversion"/>
  </si>
  <si>
    <t>moyenne par décennie</t>
    <phoneticPr fontId="22" type="noConversion"/>
  </si>
  <si>
    <t>moyenne 78-00</t>
    <phoneticPr fontId="22" type="noConversion"/>
  </si>
  <si>
    <t>Collectivités locales</t>
    <phoneticPr fontId="22" type="noConversion"/>
  </si>
  <si>
    <t>fig. R, D, int. adm. centr. (2)</t>
    <phoneticPr fontId="22" type="noConversion"/>
  </si>
  <si>
    <t xml:space="preserve">    l'Etat (S13111)</t>
  </si>
  <si>
    <t>fig. R, D, int. adm. centr. (7)</t>
    <phoneticPr fontId="22" type="noConversion"/>
  </si>
  <si>
    <t>Dette non négociable</t>
  </si>
  <si>
    <t>croissance dette adm. centrales / t-1</t>
    <phoneticPr fontId="22" type="noConversion"/>
  </si>
  <si>
    <t>3.1.1. Évolution de la dette publique selon l'unité</t>
    <phoneticPr fontId="22" type="noConversion"/>
  </si>
  <si>
    <t>Il existe une dette négociable, c'est-à-dire contractée sous forme d'instruments financiers échangeables sur les marchés financiers (obligations et bons du Trésor) et une dette non négociable, correspondant aux dépôts de certains organismes (collectivités territoriales, établissements publics, etc.) sur le compte du Trésor et qui constitue, elle aussi, un moyen de financement de l'Etat.</t>
  </si>
  <si>
    <t>1.113 Capacité (+) ou besoin (-) de financement des secteurs institutionnels</t>
    <phoneticPr fontId="22" type="noConversion"/>
  </si>
  <si>
    <t>fig. évol. dette tot (7)</t>
    <phoneticPr fontId="22" type="noConversion"/>
  </si>
  <si>
    <t>sécurité sociale</t>
    <phoneticPr fontId="22" type="noConversion"/>
  </si>
  <si>
    <t>Amortissement des OAT</t>
  </si>
  <si>
    <t>fig. évol.recettes dép. % (10)</t>
    <phoneticPr fontId="22" type="noConversion"/>
  </si>
  <si>
    <t>OAT et BTAN – charge d’indexation</t>
  </si>
  <si>
    <t>PIB en volume par habitant (PIB France / pop. France métr.)</t>
    <phoneticPr fontId="22" type="noConversion"/>
  </si>
  <si>
    <t>fig. R, D, int. adm. centr. (3)</t>
    <phoneticPr fontId="22" type="noConversion"/>
  </si>
  <si>
    <t>dépenses légèrement décroissantes</t>
    <phoneticPr fontId="22" type="noConversion"/>
  </si>
  <si>
    <t>intérêts dette  adm. centrales</t>
    <phoneticPr fontId="22" type="noConversion"/>
  </si>
  <si>
    <t>€</t>
    <phoneticPr fontId="22" type="noConversion"/>
  </si>
  <si>
    <t>Source : Insee, DADS (fichiers définitifs, exploitation au 1/12è).</t>
  </si>
  <si>
    <t>x</t>
    <phoneticPr fontId="22" type="noConversion"/>
  </si>
  <si>
    <t>Femmes</t>
    <phoneticPr fontId="22" type="noConversion"/>
  </si>
  <si>
    <t>dépenses d'intérêts des dettes des administrations centrales, des collectivités locales, et de la Sécurité sociale, en % des recettes</t>
    <phoneticPr fontId="22" type="noConversion"/>
  </si>
  <si>
    <t>collectivités locales</t>
    <phoneticPr fontId="22" type="noConversion"/>
  </si>
  <si>
    <t>fig. évol. dette neige (2)</t>
  </si>
  <si>
    <t>fig. évol. dette neige (3)</t>
  </si>
  <si>
    <t>% des recettes</t>
    <phoneticPr fontId="22" type="noConversion"/>
  </si>
  <si>
    <t>dépenses SS + CL</t>
    <phoneticPr fontId="22" type="noConversion"/>
  </si>
  <si>
    <t>Dépenses hors intérêts</t>
  </si>
  <si>
    <t>Ménages y compris entrepreneurs individuels (S14)</t>
  </si>
  <si>
    <t xml:space="preserve">    Etat (S13111)</t>
  </si>
  <si>
    <t>% PIB</t>
    <phoneticPr fontId="22" type="noConversion"/>
  </si>
  <si>
    <t>en jaune d'or : source : http://www.insee.fr/fr/indicateurs/cnat_annu/base_2005/donnees/xls/t_3205.xls</t>
    <phoneticPr fontId="22" type="noConversion"/>
  </si>
  <si>
    <t>composantes institutionnelles du PIB en volume, et impôts sur les produits moins les subventions sur les produits, et part de la valeur ajoutée des administrations publiques dans la valeur ajoutée totale (PIB hors impôts et subv.)</t>
    <phoneticPr fontId="22" type="noConversion"/>
  </si>
  <si>
    <t>recette de coupons courus à l’émission (-)</t>
    <phoneticPr fontId="22" type="noConversion"/>
  </si>
  <si>
    <t>écart ci-dessus = int. versés (2 fois) +dette non nég. -D41</t>
    <phoneticPr fontId="22" type="noConversion"/>
  </si>
  <si>
    <t>écart ci-dessus = charge totale - D41</t>
    <phoneticPr fontId="22" type="noConversion"/>
  </si>
  <si>
    <t>x</t>
    <phoneticPr fontId="22" type="noConversion"/>
  </si>
  <si>
    <t>x</t>
    <phoneticPr fontId="22" type="noConversion"/>
  </si>
  <si>
    <t>dépenses publiques</t>
    <phoneticPr fontId="22" type="noConversion"/>
  </si>
  <si>
    <t>recettes publiques</t>
    <phoneticPr fontId="22" type="noConversion"/>
  </si>
  <si>
    <t>cumul des intérêts depuis 1959</t>
    <phoneticPr fontId="22" type="noConversion"/>
  </si>
  <si>
    <t>Les figures sont dans l'ordre :</t>
    <phoneticPr fontId="22" type="noConversion"/>
  </si>
  <si>
    <t>3.201 Dépenses et recettes des administrations publiques (S13) (*)</t>
    <phoneticPr fontId="22" type="noConversion"/>
  </si>
  <si>
    <t>Toutes les figures sont de l'auteur.</t>
    <phoneticPr fontId="22" type="noConversion"/>
  </si>
  <si>
    <t>- les données de recettes, dépenses et intérêt de la dette de l'État sont issues de http://www.insee.fr/fr/indicateurs/cnat_annu/base_2005/donnees/xls/t_3203.xls</t>
    <phoneticPr fontId="22" type="noConversion"/>
  </si>
  <si>
    <t>déficit</t>
    <phoneticPr fontId="22" type="noConversion"/>
  </si>
  <si>
    <t>x</t>
    <phoneticPr fontId="22" type="noConversion"/>
  </si>
  <si>
    <t>total public</t>
    <phoneticPr fontId="22" type="noConversion"/>
  </si>
  <si>
    <t>unité</t>
    <phoneticPr fontId="22" type="noConversion"/>
  </si>
  <si>
    <t>PIB en volume par habitant (France)</t>
    <phoneticPr fontId="22" type="noConversion"/>
  </si>
  <si>
    <t>vérification cohérence chiffres ci-dessus (différence = dette non négociable ?)</t>
    <phoneticPr fontId="22" type="noConversion"/>
  </si>
  <si>
    <t>PIB en volume (€ 2005)</t>
    <phoneticPr fontId="22" type="noConversion"/>
  </si>
  <si>
    <t>intérêts (D41) en % des recettes des organismes divers d'administration centrale</t>
    <phoneticPr fontId="22" type="noConversion"/>
  </si>
  <si>
    <t>croissance depuis début gouvernement</t>
    <phoneticPr fontId="22" type="noConversion"/>
  </si>
  <si>
    <t>Canada</t>
  </si>
  <si>
    <t>indice de prix du PIB</t>
    <phoneticPr fontId="22" type="noConversion"/>
  </si>
  <si>
    <t>fig. évol. dette neige (7)</t>
  </si>
  <si>
    <t>France 2000</t>
    <phoneticPr fontId="22" type="noConversion"/>
  </si>
  <si>
    <t>Population en milliers de la France métropolitaine</t>
    <phoneticPr fontId="22" type="noConversion"/>
  </si>
  <si>
    <t>Produit intérieur brut (à prix courants)</t>
    <phoneticPr fontId="22" type="noConversion"/>
  </si>
  <si>
    <t>Produit intérieur brut (en volume)</t>
    <phoneticPr fontId="22" type="noConversion"/>
  </si>
  <si>
    <t>indice des prix à la consommation (ens. ménages, France)</t>
    <phoneticPr fontId="22" type="noConversion"/>
  </si>
  <si>
    <t>croissance / t-1</t>
    <phoneticPr fontId="22" type="noConversion"/>
  </si>
  <si>
    <t>%</t>
    <phoneticPr fontId="22" type="noConversion"/>
  </si>
  <si>
    <t>(1) : salaire net de prélèvements (cotisations sociales, CSG et CRDS) des salariés à temps complet (y c. les apprentis et stagiaires).</t>
  </si>
  <si>
    <r>
      <t xml:space="preserve">les </t>
    </r>
    <r>
      <rPr>
        <b/>
        <sz val="12"/>
        <color indexed="53"/>
        <rFont val="Arial"/>
      </rPr>
      <t>OAT</t>
    </r>
    <r>
      <rPr>
        <sz val="12"/>
        <color indexed="53"/>
        <rFont val="Arial"/>
        <family val="2"/>
      </rPr>
      <t xml:space="preserve"> (obligations assimilables du Trésor) sont l’instrument du financement à long terme du Trésor, qui sert d’emprunt de référence au marché obligataire français. Leur durée de vie à l’émission peut aller jusqu’à 50 ans. Deux lignes d’OAT à 10 ans sont émises chaque année, ainsi qu’une OAT plus longue (15 ou 30 ans) suivant la demande.</t>
    </r>
  </si>
  <si>
    <r>
      <t xml:space="preserve">les </t>
    </r>
    <r>
      <rPr>
        <b/>
        <sz val="12"/>
        <color indexed="53"/>
        <rFont val="Arial"/>
      </rPr>
      <t>BTF</t>
    </r>
    <r>
      <rPr>
        <sz val="12"/>
        <color indexed="53"/>
        <rFont val="Arial"/>
        <family val="2"/>
      </rPr>
      <t xml:space="preserve"> (bons du Trésor à taux fixe et intérêts précomptés) couvrent les besoins de trésorerie à court terme : leur durée de vie à l’émission est inférieure à un an. Ils financent les décalages temporaires de trésorerie entre les encaissements et les décaissements. Les BTF sont aussi une variable d’ajustement dans le programme de financement ; ainsi, leur encours peut varier d’une année sur l’autre. Un nouveau type de BTF à très court terme (de 2 à 6 semaines) a été créé en 2006 ;</t>
    </r>
  </si>
  <si>
    <t>x</t>
    <phoneticPr fontId="22" type="noConversion"/>
  </si>
  <si>
    <t>Émissions brutes de BTAN</t>
  </si>
  <si>
    <t>Rachats avant échéance</t>
  </si>
  <si>
    <t>vérification cohérence des chifres ci-dessus</t>
    <phoneticPr fontId="22" type="noConversion"/>
  </si>
  <si>
    <t>Ensemble des données de dettes publiques et privées par pays et pour certaines années</t>
    <phoneticPr fontId="22" type="noConversion"/>
  </si>
  <si>
    <t>Recettes, dépenses et intérêts versés des administrations publiques centrales (État et autres), en % du PIB, avec droite de régression des recettes, et des dépenses</t>
    <phoneticPr fontId="22" type="noConversion"/>
  </si>
  <si>
    <t>fig. dette cumul vol</t>
  </si>
  <si>
    <t>moyenne recettes sur décennie à venir</t>
    <phoneticPr fontId="22" type="noConversion"/>
  </si>
  <si>
    <t>- les données de recettes, dépenses et intérêt de la dette des administrations publiques centrales sont issues de http://www.insee.fr/fr/indicateurs/cnat_annu/base_2005/donnees/xls/t_3202.xls</t>
    <phoneticPr fontId="22" type="noConversion"/>
  </si>
  <si>
    <t>recettes séc. sociale</t>
    <phoneticPr fontId="22" type="noConversion"/>
  </si>
  <si>
    <t>Trésorerie – charge nette</t>
  </si>
  <si>
    <t>Dette négociable – charge nette, hors frais et commissions</t>
    <phoneticPr fontId="22" type="noConversion"/>
  </si>
  <si>
    <t>Institutions sans but lucratif au service des ménages (S15)</t>
  </si>
  <si>
    <t>Évolution du salaire net annuel moyen selon le sexe de 1951 à 2010 (1)</t>
    <phoneticPr fontId="22" type="noConversion"/>
  </si>
  <si>
    <t>Ensemble des données INSEE, AFT ou autres et des données calculées, sur des plages de temps, ayant servi au tracé des figures</t>
    <phoneticPr fontId="22" type="noConversion"/>
  </si>
  <si>
    <t>Royaume-Uni - 2000</t>
    <phoneticPr fontId="22" type="noConversion"/>
  </si>
  <si>
    <t>Portugal</t>
  </si>
  <si>
    <t>États-Unis</t>
  </si>
  <si>
    <t>Royaume-Uni</t>
  </si>
  <si>
    <t>intérêts (D41) en % des recettes des administrations de sécurité sociale</t>
    <phoneticPr fontId="22" type="noConversion"/>
  </si>
  <si>
    <t>en marron : source : http://www.insee.fr/fr/indicateurs/cnat_annu/base_2005/donnees/xls/t_3203.xls</t>
    <phoneticPr fontId="22" type="noConversion"/>
  </si>
  <si>
    <t>x</t>
    <phoneticPr fontId="22" type="noConversion"/>
  </si>
  <si>
    <t>Royaume-Uni - 1987</t>
    <phoneticPr fontId="22" type="noConversion"/>
  </si>
  <si>
    <t>Royaume-Uni - 1995</t>
    <phoneticPr fontId="22" type="noConversion"/>
  </si>
  <si>
    <t>année</t>
    <phoneticPr fontId="22" type="noConversion"/>
  </si>
  <si>
    <t>(= part des intérêt de l'État dans les intérêts publics)</t>
    <phoneticPr fontId="22" type="noConversion"/>
  </si>
  <si>
    <t>fig. coût dette % (2)</t>
    <phoneticPr fontId="22" type="noConversion"/>
  </si>
  <si>
    <t>fig. évol. dette tot vol.</t>
  </si>
  <si>
    <t>en % de la population active au sens du BIT.</t>
    <phoneticPr fontId="22" type="noConversion"/>
  </si>
  <si>
    <t>x</t>
    <phoneticPr fontId="22" type="noConversion"/>
  </si>
  <si>
    <t>%</t>
    <phoneticPr fontId="22" type="noConversion"/>
  </si>
  <si>
    <t>taux de croissance annuel sur 20 ans passés</t>
    <phoneticPr fontId="22" type="noConversion"/>
  </si>
  <si>
    <t>ensemble</t>
    <phoneticPr fontId="22" type="noConversion"/>
  </si>
  <si>
    <t>D</t>
    <phoneticPr fontId="22" type="noConversion"/>
  </si>
  <si>
    <t>déficit séc. sociale</t>
    <phoneticPr fontId="22" type="noConversion"/>
  </si>
  <si>
    <t>Produit intérieur brut (en volume)</t>
    <phoneticPr fontId="22" type="noConversion"/>
  </si>
  <si>
    <t>croissance (1= 2010)</t>
    <phoneticPr fontId="22" type="noConversion"/>
  </si>
  <si>
    <t>(=part des intérêts dans les recettes)</t>
    <phoneticPr fontId="22" type="noConversion"/>
  </si>
  <si>
    <t>fig. coût dette État % (6)</t>
    <phoneticPr fontId="22" type="noConversion"/>
  </si>
  <si>
    <t>Dépenses hors amortissement et hors coût de la dette  pour l'État, les collectivités locales, la SS et l'ensemble des administrations publiques</t>
    <phoneticPr fontId="22" type="noConversion"/>
  </si>
  <si>
    <t>(= moyenne 78-2011)</t>
    <phoneticPr fontId="22" type="noConversion"/>
  </si>
  <si>
    <t>(=part des recettes)</t>
    <phoneticPr fontId="22" type="noConversion"/>
  </si>
  <si>
    <t>fig. coût dette État % (9)</t>
    <phoneticPr fontId="22" type="noConversion"/>
  </si>
  <si>
    <t>- les données de recettes, dépenses et intérêt de la dette des organismes divers d'administration centrale sont issues de http://www.insee.fr/fr/indicateurs/cnat_annu/base_2005/donnees/xls/t_3204.xls</t>
    <phoneticPr fontId="22" type="noConversion"/>
  </si>
  <si>
    <t>moyenne intérêts sur décennie à venir</t>
    <phoneticPr fontId="22" type="noConversion"/>
  </si>
  <si>
    <t>Corée du Sud</t>
  </si>
  <si>
    <t>D122 - Cotisations soc. imputées à la charge des employeurs</t>
    <phoneticPr fontId="79" type="noConversion"/>
  </si>
  <si>
    <t>masse salariale</t>
    <phoneticPr fontId="79" type="noConversion"/>
  </si>
  <si>
    <t>fig. évol. dette neige (4)</t>
  </si>
  <si>
    <t>fig. évol. dette neige (5)</t>
  </si>
  <si>
    <t>fig. évol. dette neige (6)</t>
  </si>
  <si>
    <t>dette et VA secteurs F 2011</t>
  </si>
  <si>
    <t>sommes simples des chiffres de la SS et des CL, sans consolidation des transferts</t>
    <phoneticPr fontId="22" type="noConversion"/>
  </si>
  <si>
    <t>%</t>
    <phoneticPr fontId="22" type="noConversion"/>
  </si>
  <si>
    <t>Prélèvements obligatoires perçus par</t>
  </si>
  <si>
    <t>fig. évol. dette tot (4)</t>
    <phoneticPr fontId="22" type="noConversion"/>
  </si>
  <si>
    <t>VA administrations publiques</t>
    <phoneticPr fontId="22" type="noConversion"/>
  </si>
  <si>
    <t>vérif OAT + BTAN (=encours(t-1)-amort. (t)+emis (t)-encours(t))</t>
    <phoneticPr fontId="22" type="noConversion"/>
  </si>
  <si>
    <t>D121 - Cotisations soc. effectives à la charge des employeurs</t>
    <phoneticPr fontId="79" type="noConversion"/>
  </si>
  <si>
    <t>Dépenses totales, hors amortissement, hors coût de la dette, avec droites de régression</t>
    <phoneticPr fontId="22" type="noConversion"/>
  </si>
  <si>
    <t>dettes secteurs pays (2)</t>
    <phoneticPr fontId="22" type="noConversion"/>
  </si>
  <si>
    <t>% PIB</t>
    <phoneticPr fontId="22" type="noConversion"/>
  </si>
  <si>
    <t>coût annuel d'un salarié à temps complet</t>
    <phoneticPr fontId="22" type="noConversion"/>
  </si>
  <si>
    <r>
      <t xml:space="preserve">les </t>
    </r>
    <r>
      <rPr>
        <b/>
        <sz val="12"/>
        <color indexed="53"/>
        <rFont val="Arial"/>
      </rPr>
      <t>BTAN</t>
    </r>
    <r>
      <rPr>
        <sz val="12"/>
        <color indexed="53"/>
        <rFont val="Arial"/>
        <family val="2"/>
      </rPr>
      <t xml:space="preserve"> (bons du Trésor à taux fixe et intérêts annuels) assurent un financement à moyen terme. Chaque année sont émis deux BTAN à 5 ans et un BTAN à 2 ans ;</t>
    </r>
  </si>
  <si>
    <t>x</t>
    <phoneticPr fontId="22" type="noConversion"/>
  </si>
  <si>
    <t>recettes en forte baisse : de 23,5% à 18,5%</t>
    <phoneticPr fontId="22" type="noConversion"/>
  </si>
  <si>
    <t>dépenses hors intérêts en forte baisse : de 23,5% à 20,5%</t>
    <phoneticPr fontId="22" type="noConversion"/>
  </si>
  <si>
    <t>composantes institutionnelles du PIB en volume</t>
    <phoneticPr fontId="22" type="noConversion"/>
  </si>
  <si>
    <t>3.208 Dépenses et recettes des administrations de sécurité sociale (S1314) (*)</t>
  </si>
  <si>
    <t>%</t>
    <phoneticPr fontId="22" type="noConversion"/>
  </si>
  <si>
    <t>part du public dans le PIB, et recettes publiques exprimées en % PIB</t>
    <phoneticPr fontId="22" type="noConversion"/>
  </si>
  <si>
    <t>données 2</t>
    <phoneticPr fontId="22" type="noConversion"/>
  </si>
  <si>
    <t>composantes PIB (5)</t>
    <phoneticPr fontId="22" type="noConversion"/>
  </si>
  <si>
    <t>composantes PIB (6)</t>
    <phoneticPr fontId="22" type="noConversion"/>
  </si>
  <si>
    <t>fig. coût dette État % (5)</t>
    <phoneticPr fontId="22" type="noConversion"/>
  </si>
  <si>
    <t>Évolution des intérêts et amortissements par gouvernement</t>
    <phoneticPr fontId="22" type="noConversion"/>
  </si>
  <si>
    <t>impôts - subventions sur les produits</t>
    <phoneticPr fontId="22" type="noConversion"/>
  </si>
  <si>
    <t>Dette négociable de l'État - encours de dette</t>
    <phoneticPr fontId="22" type="noConversion"/>
  </si>
  <si>
    <t>OAT</t>
    <phoneticPr fontId="22" type="noConversion"/>
  </si>
  <si>
    <t>Dette négociable de l'État à long terme</t>
    <phoneticPr fontId="22" type="noConversion"/>
  </si>
  <si>
    <t>Md F</t>
    <phoneticPr fontId="22" type="noConversion"/>
  </si>
  <si>
    <t>Allemagne</t>
  </si>
  <si>
    <t>France</t>
  </si>
  <si>
    <t>Italie</t>
  </si>
  <si>
    <t>Grèce</t>
  </si>
  <si>
    <t>Japon</t>
  </si>
  <si>
    <t>Australie</t>
  </si>
  <si>
    <t>3.4. Évolution des recettes et dépenses des différentes administrations</t>
    <phoneticPr fontId="22" type="noConversion"/>
  </si>
  <si>
    <t>France - 2000</t>
    <phoneticPr fontId="22" type="noConversion"/>
  </si>
  <si>
    <t>Les sources externes (références) sont listées ci-dessous. Les lignes ayant un x dans la colonne de la référence lui font référence (pour sa partie en couleur).</t>
    <phoneticPr fontId="22" type="noConversion"/>
  </si>
  <si>
    <t>en bleu-vert : source : http://www.insee.fr/fr/indicateurs/cnat_annu/base_2005/donnees/xls/t_3208.xls</t>
    <phoneticPr fontId="22" type="noConversion"/>
  </si>
  <si>
    <t>composantes PIB (4)</t>
    <phoneticPr fontId="22" type="noConversion"/>
  </si>
  <si>
    <t>court terme</t>
    <phoneticPr fontId="22" type="noConversion"/>
  </si>
  <si>
    <t>Espagne</t>
  </si>
  <si>
    <t>M euros</t>
    <phoneticPr fontId="22" type="noConversion"/>
  </si>
  <si>
    <t>composantes institutionnelles du PIB en volume, et impôts sur les produits moins les subventions sur les produits</t>
    <phoneticPr fontId="22" type="noConversion"/>
  </si>
  <si>
    <t>cumul des intérêts en volume depuis 1959</t>
    <phoneticPr fontId="22" type="noConversion"/>
  </si>
  <si>
    <t>cumul des intérêts en volume depuis 1978</t>
    <phoneticPr fontId="22" type="noConversion"/>
  </si>
  <si>
    <t>contribution des adm. publiques, ménages, sociétés non financières, et sociétés financières à la dette totale de la France en 2011 et à la valeur ajoutée totale</t>
    <phoneticPr fontId="22" type="noConversion"/>
  </si>
  <si>
    <t>Charge totale de la dette et de la trésorerie</t>
  </si>
  <si>
    <t>en indigo : AFT, Rapport d’activité 2004/2005 et Bilan annuel 2004, p. 55. www.aft.gouv.fr/documents/%7BC3BAF1F0-F068-4305-821D-B8B2BF4F9AF6%7D/publication/attachments/20331.pdf ; rapport d'activité 2010, p. 68, 70 . www.aft.gouv.fr/documents/%7BC3BAF1F0-F068-4305-821D-B8B2BF4F9AF6%7D/publication/attachments/20325.pdf ; rapport d'activité 2011, p. 68 et 70. www.aft.gouv.fr/documents/%7BC3BAF1F0-F068-4305-821D-B8B2BF4F9AF6%7D/publication/attachments/22094.pdf ; rapport d'activité 2012, p. 67 et 69</t>
    <phoneticPr fontId="22" type="noConversion"/>
  </si>
  <si>
    <t>Dette négociable de l'État à long terme</t>
    <phoneticPr fontId="22" type="noConversion"/>
  </si>
  <si>
    <t>en vert d'eau : source : http://www.insee.fr/fr/indicateurs/cnat_annu/base_2005/donnees/xls/t_3211.xls</t>
    <phoneticPr fontId="22" type="noConversion"/>
  </si>
  <si>
    <t>PIB en volume par habitant (F / F métr.) (1 = 2010)</t>
    <phoneticPr fontId="22" type="noConversion"/>
  </si>
  <si>
    <t>Dépenses totales, hors amortissement, hors coût de la dette, et recettes, avec droites de régression, et diminutuins en points de PIB</t>
    <phoneticPr fontId="22" type="noConversion"/>
  </si>
  <si>
    <t>- Subventions sur les produits</t>
  </si>
  <si>
    <t>x</t>
    <phoneticPr fontId="22" type="noConversion"/>
  </si>
  <si>
    <t>dette et VA secteurs F 2011 (2)</t>
    <phoneticPr fontId="22" type="noConversion"/>
  </si>
  <si>
    <t>PIB en volume par habitant (1 = 2010)</t>
    <phoneticPr fontId="22" type="noConversion"/>
  </si>
  <si>
    <t>PIB en volume par habitant (France) (1 = 2010)</t>
    <phoneticPr fontId="22" type="noConversion"/>
  </si>
  <si>
    <t>Amortissement de la dette à long terme</t>
    <phoneticPr fontId="22" type="noConversion"/>
  </si>
  <si>
    <t>- Les données (en €) de capacité ou de besoin de financement des secteurs institutionnels et notamment des administrations publiques sont issues de http://www.insee.fr/fr/indicateurs/cnat_annu/base_2005/donnees/xls/t_1113.xls</t>
    <phoneticPr fontId="22" type="noConversion"/>
  </si>
  <si>
    <t>-</t>
    <phoneticPr fontId="22" type="noConversion"/>
  </si>
  <si>
    <t>Population en milliers de la France, partiellement reconstituée (49-81)</t>
    <phoneticPr fontId="22" type="noConversion"/>
  </si>
  <si>
    <t>administrations publiques en % VA (échelle de droite)</t>
    <phoneticPr fontId="22" type="noConversion"/>
  </si>
  <si>
    <t>Dette négociable de l'État à court terme</t>
    <phoneticPr fontId="22" type="noConversion"/>
  </si>
  <si>
    <t>Md F</t>
    <phoneticPr fontId="22" type="noConversion"/>
  </si>
  <si>
    <t>VA sociétés non financières</t>
    <phoneticPr fontId="22" type="noConversion"/>
  </si>
  <si>
    <t>VA sociétés financières</t>
    <phoneticPr fontId="22" type="noConversion"/>
  </si>
  <si>
    <t>Royaume-Uni - 1990</t>
    <phoneticPr fontId="22" type="noConversion"/>
  </si>
  <si>
    <t>Allemagne - 1991</t>
    <phoneticPr fontId="22" type="noConversion"/>
  </si>
  <si>
    <t>Allemagne - 2000</t>
    <phoneticPr fontId="22" type="noConversion"/>
  </si>
  <si>
    <t>vérif OAT + BTAN (=encours(t-1)-amort.(t) hors reprise+emis (t)-encours(t))</t>
    <phoneticPr fontId="22" type="noConversion"/>
  </si>
  <si>
    <t>4 Md d'écart</t>
    <phoneticPr fontId="22" type="noConversion"/>
  </si>
  <si>
    <t>2 Md d'écart</t>
    <phoneticPr fontId="22" type="noConversion"/>
  </si>
  <si>
    <t>dépenses sécurité sociale</t>
    <phoneticPr fontId="22" type="noConversion"/>
  </si>
  <si>
    <t>en lavande : AFT, Bulletin mensuel juin 2001. www.aft.gouv.fr/documents/%7BC3BAF1F0-F068-4305-821D-B8B2BF4F9AF6%7D/publication/attachments/20043.pdf ; AFT, Bulletin mensuel déc. 2006. www.aft.gouv.fr/documents/%7BC3BAF1F0-F068-4305-821D-B8B2BF4F9AF6%7D/publication/attachments/20095.pdf ; Bulletin mensuel oct. 2012. www.aft.gouv.fr/documents/%7BC3BAF1F0-F068-4305-821D-B8B2BF4F9AF6%7D/publication/attachments/22120.pdf  ; Bulletin mensuel janv. 2013. www.aft.gouv.fr/documents/%7BC3BAF1F0-F068-4305-821D-B8B2BF4F9AF6%7D/publication/attachments/22396.pdf</t>
    <phoneticPr fontId="22" type="noConversion"/>
  </si>
  <si>
    <t>Dette de l'État non négociable</t>
    <phoneticPr fontId="22" type="noConversion"/>
  </si>
  <si>
    <t>BTAN</t>
    <phoneticPr fontId="22" type="noConversion"/>
  </si>
  <si>
    <t>M d’Euros</t>
    <phoneticPr fontId="22" type="noConversion"/>
  </si>
  <si>
    <t>long terme</t>
    <phoneticPr fontId="22" type="noConversion"/>
  </si>
  <si>
    <t>moyen terme</t>
    <phoneticPr fontId="22" type="noConversion"/>
  </si>
  <si>
    <t>intérêts versés</t>
  </si>
  <si>
    <t>Total de l'économie nationale (S1)</t>
  </si>
  <si>
    <t>BTF – intérêts versés</t>
  </si>
  <si>
    <t>Dettes reprises – charge nette</t>
  </si>
  <si>
    <t>recettes SS + CL</t>
    <phoneticPr fontId="22" type="noConversion"/>
  </si>
  <si>
    <t>fig. coût dette État % (4)</t>
    <phoneticPr fontId="22" type="noConversion"/>
  </si>
  <si>
    <t>intérêts en % des recettes</t>
    <phoneticPr fontId="22" type="noConversion"/>
  </si>
  <si>
    <t>composantes PIB</t>
    <phoneticPr fontId="22" type="noConversion"/>
  </si>
  <si>
    <t>composantes PIB (2)</t>
    <phoneticPr fontId="22" type="noConversion"/>
  </si>
  <si>
    <t>composantes PIB (3)</t>
    <phoneticPr fontId="22" type="noConversion"/>
  </si>
  <si>
    <t>fig. recettes État %</t>
    <phoneticPr fontId="22" type="noConversion"/>
  </si>
  <si>
    <t>fig. recettes État % (2)</t>
    <phoneticPr fontId="22" type="noConversion"/>
  </si>
  <si>
    <t>Dépenses totales</t>
    <phoneticPr fontId="22" type="noConversion"/>
  </si>
  <si>
    <t>taux d'inflation annuel (prix à la consommation)</t>
    <phoneticPr fontId="22" type="noConversion"/>
  </si>
  <si>
    <t>%</t>
    <phoneticPr fontId="22" type="noConversion"/>
  </si>
  <si>
    <t>taux d'inflation annuel (PIB)</t>
    <phoneticPr fontId="22" type="noConversion"/>
  </si>
  <si>
    <t>x</t>
    <phoneticPr fontId="22" type="noConversion"/>
  </si>
  <si>
    <t>contrib. dettte / contr. VA</t>
    <phoneticPr fontId="22" type="noConversion"/>
  </si>
  <si>
    <t>intérêts au taux égal à l'inflation</t>
    <phoneticPr fontId="22" type="noConversion"/>
  </si>
  <si>
    <t>intérêts au-delà du taux d'inflation</t>
    <phoneticPr fontId="22" type="noConversion"/>
  </si>
  <si>
    <t>OAT et BTAN – charge nette d’intérêts</t>
    <phoneticPr fontId="22" type="noConversion"/>
  </si>
  <si>
    <t>Md € 2012</t>
    <phoneticPr fontId="22" type="noConversion"/>
  </si>
  <si>
    <t>en rouge : source : http://www.insee.fr/fr/indicateur/cnat_annu/base_2005/donnees/xls/t_3101.xls</t>
    <phoneticPr fontId="22" type="noConversion"/>
  </si>
  <si>
    <t>en prune : http://www.insee.fr/fr/ffc/figure/NATnon02145.xls</t>
    <phoneticPr fontId="22" type="noConversion"/>
  </si>
  <si>
    <t>Ensemble</t>
    <phoneticPr fontId="22" type="noConversion"/>
  </si>
  <si>
    <t>- les données de PIB et dettes de 2011 sont issues de l'INSEE, mais hors séries longues</t>
    <phoneticPr fontId="22" type="noConversion"/>
  </si>
  <si>
    <t>PIB en volume / PIB 2011</t>
    <phoneticPr fontId="22" type="noConversion"/>
  </si>
  <si>
    <t>les chiffres de dette non négociable à partir de 2001 (dette gérée par la DGCP à partir de 2001) semblent incohérents</t>
    <phoneticPr fontId="22" type="noConversion"/>
  </si>
  <si>
    <t>Md €</t>
    <phoneticPr fontId="22" type="noConversion"/>
  </si>
  <si>
    <t>fig. évol.recettes dép. % (12)</t>
    <phoneticPr fontId="22" type="noConversion"/>
  </si>
  <si>
    <t>vérif chiffres ci-dessus, sauf 1996 (dessus et dessous)</t>
    <phoneticPr fontId="22" type="noConversion"/>
  </si>
  <si>
    <t>France, 2011</t>
    <phoneticPr fontId="22" type="noConversion"/>
  </si>
  <si>
    <t>Champ : salariés en EQTP du privé et des entreprises publiques, France.</t>
  </si>
  <si>
    <t>fig. coût dette %</t>
    <phoneticPr fontId="22" type="noConversion"/>
  </si>
  <si>
    <t>Japon - 1990</t>
    <phoneticPr fontId="22" type="noConversion"/>
  </si>
  <si>
    <t>Champ : salariés en équivalent-temps plein du privé et des entreprises publiques, France.</t>
    <phoneticPr fontId="22" type="noConversion"/>
  </si>
  <si>
    <t>Femmes</t>
    <phoneticPr fontId="22" type="noConversion"/>
  </si>
  <si>
    <t>en citron vert : http://www.insee.fr/fr/ffc/figure/NATnon04126.xls</t>
    <phoneticPr fontId="22" type="noConversion"/>
  </si>
  <si>
    <t>Salaires mensuels moyens bruts selon le sexe</t>
    <phoneticPr fontId="22" type="noConversion"/>
  </si>
  <si>
    <t>emprunt évité cumulé = dette évitée, si taux = taux d'inflation</t>
    <phoneticPr fontId="22" type="noConversion"/>
  </si>
  <si>
    <t>VA ménages et entrepr. individuels</t>
    <phoneticPr fontId="22" type="noConversion"/>
  </si>
  <si>
    <t>VA inst. sans but lucratif au serv. ménages</t>
    <phoneticPr fontId="22" type="noConversion"/>
  </si>
  <si>
    <t>commentaire</t>
    <phoneticPr fontId="22" type="noConversion"/>
  </si>
  <si>
    <t>Italie - 2000</t>
    <phoneticPr fontId="22" type="noConversion"/>
  </si>
  <si>
    <t>Espagne - 1980</t>
    <phoneticPr fontId="22" type="noConversion"/>
  </si>
  <si>
    <t>Suisse - 1999</t>
    <phoneticPr fontId="22" type="noConversion"/>
  </si>
  <si>
    <t>Amortissement de la dette à moyen terme</t>
    <phoneticPr fontId="22" type="noConversion"/>
  </si>
  <si>
    <t>+ Impôts sur les produits</t>
  </si>
  <si>
    <t>en citron vert : Les valeurs du Trésor, janvier 1998. www.aft.gouv.fr/documents/%7BC3BAF1F0-F068-4305-821D-B8B2BF4F9AF6%7D/publication/attachments/20012.pdf</t>
    <phoneticPr fontId="22" type="noConversion"/>
  </si>
  <si>
    <t>Dépenses totales, hors amortissement, hors coût de la dette, et surtout recettes avec droite de régression</t>
    <phoneticPr fontId="22" type="noConversion"/>
  </si>
  <si>
    <t>contribution des adm. publiques, ménages, sociétés non financières, et sociétés financières à la dette totale de la France en 2011</t>
    <phoneticPr fontId="22" type="noConversion"/>
  </si>
  <si>
    <t>% dette</t>
    <phoneticPr fontId="22" type="noConversion"/>
  </si>
  <si>
    <t>Italie - 1995</t>
    <phoneticPr fontId="22" type="noConversion"/>
  </si>
  <si>
    <t>%</t>
    <phoneticPr fontId="22" type="noConversion"/>
  </si>
  <si>
    <t>% valeur ajoutée brute totale</t>
    <phoneticPr fontId="22" type="noConversion"/>
  </si>
  <si>
    <t>moyenne</t>
    <phoneticPr fontId="22" type="noConversion"/>
  </si>
  <si>
    <t>Population en milliers de la France hors Mayotte</t>
    <phoneticPr fontId="22" type="noConversion"/>
  </si>
  <si>
    <t>(p) : données provisoires à fin 2012.</t>
    <phoneticPr fontId="22" type="noConversion"/>
  </si>
  <si>
    <t>2010 (r)</t>
  </si>
  <si>
    <t>2012 (p)(r)</t>
  </si>
  <si>
    <t>2013 (p)</t>
  </si>
  <si>
    <t>France - 1994</t>
    <phoneticPr fontId="22" type="noConversion"/>
  </si>
  <si>
    <t>fig. déficit État cadeaux</t>
    <phoneticPr fontId="22" type="noConversion"/>
  </si>
  <si>
    <t>avec cadeaux fiscaux</t>
    <phoneticPr fontId="22" type="noConversion"/>
  </si>
  <si>
    <t>Champ : France hors Mayotte</t>
  </si>
  <si>
    <t>Source : Insee, estimations de population</t>
  </si>
  <si>
    <t>p : données provisoires arrêtées à fin 2012</t>
  </si>
  <si>
    <t>% dette, % VA totale</t>
    <phoneticPr fontId="22" type="noConversion"/>
  </si>
  <si>
    <t>Note : à partir de 1946, la population est celle au 1er janvier, auparavant elle se réfère à la date du recensement.</t>
  </si>
  <si>
    <t>PIB en volume</t>
    <phoneticPr fontId="22" type="noConversion"/>
  </si>
  <si>
    <t>x</t>
    <phoneticPr fontId="22" type="noConversion"/>
  </si>
  <si>
    <t xml:space="preserve">2009 </t>
  </si>
  <si>
    <t>D11 - Salaires et traitements bruts</t>
    <phoneticPr fontId="79" type="noConversion"/>
  </si>
  <si>
    <t>Recettes et dépenses des administrations publiques, de la S et, des coll. locales , en % du PIB, de 1978 à 2012</t>
  </si>
  <si>
    <t>Dépenses hors amortissement et hors coût de la dette  pour l'État, et les collectivités locales</t>
    <phoneticPr fontId="22" type="noConversion"/>
  </si>
  <si>
    <t>Ensemble</t>
  </si>
  <si>
    <t>dette publique en % du PIB réelle, et sans effet boule de neige ; crises économiques</t>
  </si>
  <si>
    <t>dettes publique, des ménages, des sociétés non financières et des sociétés financières de différents pays en 2011</t>
    <phoneticPr fontId="22" type="noConversion"/>
  </si>
  <si>
    <t>dettes publique de différents pays en 2011</t>
    <phoneticPr fontId="22" type="noConversion"/>
  </si>
  <si>
    <t>dette si taux = taux d'inflation</t>
    <phoneticPr fontId="22" type="noConversion"/>
  </si>
  <si>
    <t>taux d'intérêt moyen</t>
    <phoneticPr fontId="22" type="noConversion"/>
  </si>
  <si>
    <t>dettes secteurs pays</t>
  </si>
  <si>
    <t>recettes collectivités locales</t>
    <phoneticPr fontId="22" type="noConversion"/>
  </si>
  <si>
    <t>écart ci-dessus = int. versés (2 fois) + charge index. +dette non nég. -D41</t>
    <phoneticPr fontId="22" type="noConversion"/>
  </si>
  <si>
    <t>long terme</t>
    <phoneticPr fontId="22" type="noConversion"/>
  </si>
  <si>
    <t>Dette par pays en % du PIB par secteur</t>
    <phoneticPr fontId="22" type="noConversion"/>
  </si>
  <si>
    <t>dette publique en % du PIB réelle, et sans effet boule de neige ; taux d'intérêt et de croissance</t>
    <phoneticPr fontId="22" type="noConversion"/>
  </si>
  <si>
    <t>% PIB, %</t>
    <phoneticPr fontId="22" type="noConversion"/>
  </si>
  <si>
    <t>% PIB</t>
    <phoneticPr fontId="22" type="noConversion"/>
  </si>
  <si>
    <t>fig. coût dette État % (2)</t>
    <phoneticPr fontId="22" type="noConversion"/>
  </si>
  <si>
    <t>fig. coût dette État % (3)</t>
    <phoneticPr fontId="22" type="noConversion"/>
  </si>
  <si>
    <t>fig. recettes État % (4)</t>
    <phoneticPr fontId="22" type="noConversion"/>
  </si>
  <si>
    <t>3.3.6. Évolution des dépenses des différentes administrations, dont le coût de la dette, en % du PIB</t>
    <phoneticPr fontId="22" type="noConversion"/>
  </si>
  <si>
    <t>Recettes, dépenses et intérêts versés des administrations publiques en volume (Md € 2012), de 1959 à 2012</t>
  </si>
  <si>
    <t xml:space="preserve">    07.6 - Santé n.c.a.</t>
  </si>
  <si>
    <t>08 - Loisirs, culture et culte</t>
  </si>
  <si>
    <t xml:space="preserve">    08.1 - Services récréatifs et sportifs</t>
  </si>
  <si>
    <t>* : rupture de série. À partir de 2009, les données sont en salaires en équivalent-temp plein (EQTP) et non plus en salaires à temps complets.</t>
  </si>
  <si>
    <t xml:space="preserve">    08.3 - Services de radiodiffusion, de télévision et d'édition</t>
  </si>
  <si>
    <t xml:space="preserve">    08.4 - Culte et autres services communautaires</t>
  </si>
  <si>
    <t>année début</t>
    <phoneticPr fontId="22" type="noConversion"/>
  </si>
  <si>
    <t>total des dépenses hors dettes ci-dessus - dépenses hors dette</t>
    <phoneticPr fontId="22" type="noConversion"/>
  </si>
  <si>
    <t>total des dépenses ci-dessus - dépenses de l'État</t>
    <phoneticPr fontId="22" type="noConversion"/>
  </si>
  <si>
    <t>Hommes</t>
    <phoneticPr fontId="22" type="noConversion"/>
  </si>
  <si>
    <t>€</t>
    <phoneticPr fontId="22" type="noConversion"/>
  </si>
  <si>
    <t>en violet : source : http://www.insee.fr/fr/indicateurs/cnat_annu/base_2005/donnees/xls/t_3202.xls</t>
    <phoneticPr fontId="22" type="noConversion"/>
  </si>
  <si>
    <t>Ensemble</t>
    <phoneticPr fontId="22" type="noConversion"/>
  </si>
  <si>
    <t>Hommes</t>
    <phoneticPr fontId="22" type="noConversion"/>
  </si>
  <si>
    <t>Femmes</t>
    <phoneticPr fontId="22" type="noConversion"/>
  </si>
  <si>
    <t>Ensemble</t>
    <phoneticPr fontId="22" type="noConversion"/>
  </si>
  <si>
    <t>Champ : salariés à temps complet du secteur privé et semi-public en France.</t>
    <phoneticPr fontId="22" type="noConversion"/>
  </si>
  <si>
    <t>salaire mensuel moyen net des salariés à temps complet du secteur privé et semi-public en France</t>
    <phoneticPr fontId="22" type="noConversion"/>
  </si>
  <si>
    <t>fig. coût dette État % (7)</t>
    <phoneticPr fontId="22" type="noConversion"/>
  </si>
  <si>
    <t>fig. coût dette État % (8)</t>
    <phoneticPr fontId="22" type="noConversion"/>
  </si>
  <si>
    <t>emprunt évité cumulé = dette évitée, si cadeaux fiscaux annulés</t>
    <phoneticPr fontId="22" type="noConversion"/>
  </si>
  <si>
    <t>emprunt évité cumulé = dette évitée, si taux = taux de croissance</t>
    <phoneticPr fontId="22" type="noConversion"/>
  </si>
  <si>
    <t xml:space="preserve">Les données issues de sources externes (références) sont en couleur. Tout ce qui est en noir est calculé ou écrit par l'auteur. </t>
    <phoneticPr fontId="22" type="noConversion"/>
  </si>
  <si>
    <t>en orange : source : http://www.insee.fr/fr/indicateurs/cnat_annu/base_2005/donnees/xls/t_1113.xls</t>
    <phoneticPr fontId="22" type="noConversion"/>
  </si>
  <si>
    <t>déficit de l'État en % du PIB avec et sans cadeaux fiscaux</t>
    <phoneticPr fontId="22" type="noConversion"/>
  </si>
  <si>
    <t>Japon - 2000</t>
    <phoneticPr fontId="22" type="noConversion"/>
  </si>
  <si>
    <t>Canada - 1990</t>
    <phoneticPr fontId="22" type="noConversion"/>
  </si>
  <si>
    <t>déficit de l'État en % du PIB avec cadeaux fiscaux</t>
    <phoneticPr fontId="22" type="noConversion"/>
  </si>
  <si>
    <t>Recettes et dépenses des administrations publiques, de la SS + coll. locales, et des adm. centrales, en % du PIB, de 1978 à 2012</t>
  </si>
  <si>
    <t>Recettes, dépenses et dépenses hors interêts des administrations publiques en % du PIB, de 1959 à 2012</t>
  </si>
  <si>
    <t>en cyan : source : http://www.journaldunet.com/management/remuneration/france-les-salaires-moyens.shtml</t>
    <phoneticPr fontId="22" type="noConversion"/>
  </si>
  <si>
    <t xml:space="preserve">    02.1 - Défense militaire</t>
  </si>
  <si>
    <t>2011 (p)</t>
    <phoneticPr fontId="22" type="noConversion"/>
  </si>
  <si>
    <t>2012 (p)</t>
    <phoneticPr fontId="22" type="noConversion"/>
  </si>
  <si>
    <t xml:space="preserve">    02.5 - Défense n.c.a.</t>
  </si>
  <si>
    <t>en prune : http://www.insee.fr/fr/indicateurs/cnat_annu/base_2005/donnees/xls/t_3303.xls</t>
    <phoneticPr fontId="22" type="noConversion"/>
  </si>
  <si>
    <t>3.303 Dépenses de l'Etat (S13111) ventilées par fonction (*)</t>
    <phoneticPr fontId="22" type="noConversion"/>
  </si>
  <si>
    <t xml:space="preserve">    10.9 - Protection sociale n.c.a.</t>
  </si>
  <si>
    <t>Md €</t>
  </si>
  <si>
    <t>x</t>
    <phoneticPr fontId="22" type="noConversion"/>
  </si>
  <si>
    <t>Md €</t>
    <phoneticPr fontId="22" type="noConversion"/>
  </si>
  <si>
    <t>(*) Hors relation à l'intérieur du sous-secteur (intérêts, transferts).</t>
  </si>
  <si>
    <t xml:space="preserve">    01.6 - Services généraux des administrations publiques n.c.a.</t>
  </si>
  <si>
    <t xml:space="preserve">    04.1 - Tutelle de l'économie générale, des échanges et de l'emploi</t>
  </si>
  <si>
    <t xml:space="preserve">    04.2 - Agriculture, sylviculture, pêche et chasse</t>
  </si>
  <si>
    <t xml:space="preserve">    04.3 - Combustibles et énergie</t>
  </si>
  <si>
    <t xml:space="preserve">    04.4 - Industries extractives et manufacturières, construction</t>
  </si>
  <si>
    <t xml:space="preserve">    04.5 - Transports</t>
  </si>
  <si>
    <t xml:space="preserve">    04.6 - Communications</t>
  </si>
  <si>
    <t>Pour les dépenses de l'État par poste ou par mission, voir les comptes de l'État, comme par ex. www.performance-publique.budget.gouv.fr/ressources-documentaires/informations-comptables/les-comptes-de-letat/les-comptes-de-letat-2012.html</t>
    <phoneticPr fontId="22" type="noConversion"/>
  </si>
  <si>
    <t>ou http://www.economie.gouv.fr/cedef/chiffres-cles-budget-etat</t>
    <phoneticPr fontId="22" type="noConversion"/>
  </si>
  <si>
    <t>4.1. Commentaires</t>
    <phoneticPr fontId="22" type="noConversion"/>
  </si>
  <si>
    <t>1.106 Valeur ajoutée brute par secteur institutionnel à prix courants</t>
  </si>
  <si>
    <t>Produit intérieur brut (approche production)</t>
  </si>
  <si>
    <t xml:space="preserve">  Valeur ajoutée au prix de base</t>
  </si>
  <si>
    <t>évolution des dépenses par poste de service public de l'État, avec indication des services concernés</t>
    <phoneticPr fontId="22" type="noConversion"/>
  </si>
  <si>
    <t>dépenses É par poste (2)</t>
    <phoneticPr fontId="22" type="noConversion"/>
  </si>
  <si>
    <t>fig. recettes État % (3)</t>
  </si>
  <si>
    <t>dette publique en volume (Md € 2012) réelle, sans effet boule de neige ; taux d'intérêt et de croissance</t>
  </si>
  <si>
    <t>dette publique en volume (Md € 2012) réelle ; taux d'intérêt et de croissance</t>
  </si>
  <si>
    <t>dette publique en volume (Md € 2012) réelle ; taux d'intérêt</t>
  </si>
  <si>
    <t>dette publique en volume (Md € 2012) réelle</t>
  </si>
  <si>
    <t>3.3.5. Évolution des recettes de l'État</t>
    <phoneticPr fontId="22" type="noConversion"/>
  </si>
  <si>
    <t xml:space="preserve">    07.4 - Services de santé publique</t>
  </si>
  <si>
    <t xml:space="preserve">    07.5 - R-D dans le domaine de la santé</t>
  </si>
  <si>
    <t xml:space="preserve">    07.2 - Services ambulatoires</t>
  </si>
  <si>
    <t xml:space="preserve">    08.2 - Services culturels</t>
  </si>
  <si>
    <t>Recettes et dépenses des administrations publiques, de la SS, des coll. locales et des adm. centrales, en % du PIB, de 1978 à 2012</t>
  </si>
  <si>
    <t>déficits de l'État hors cadeaux fiscaux</t>
    <phoneticPr fontId="22" type="noConversion"/>
  </si>
  <si>
    <t xml:space="preserve">    07.3 - Services hospitaliers</t>
  </si>
  <si>
    <t xml:space="preserve">    06.6 - Logement et équipements collectifs n.c.a.</t>
  </si>
  <si>
    <t>07 - Santé</t>
  </si>
  <si>
    <t>évolution des dépenses par poste de service public de l'État, sans indication des services concernés, et évolution des dépenses hors dette des collectivités locales</t>
    <phoneticPr fontId="22" type="noConversion"/>
  </si>
  <si>
    <t>services généraux</t>
    <phoneticPr fontId="22" type="noConversion"/>
  </si>
  <si>
    <t>défense</t>
    <phoneticPr fontId="22" type="noConversion"/>
  </si>
  <si>
    <t>logement &amp; équipements</t>
    <phoneticPr fontId="22" type="noConversion"/>
  </si>
  <si>
    <t>sécurité &amp; justice</t>
    <phoneticPr fontId="22" type="noConversion"/>
  </si>
  <si>
    <t>transports, agriculture, économie...</t>
    <phoneticPr fontId="22" type="noConversion"/>
  </si>
  <si>
    <t>total des dépenses hors dette</t>
    <phoneticPr fontId="22" type="noConversion"/>
  </si>
  <si>
    <t>enseigement et recherche</t>
    <phoneticPr fontId="22" type="noConversion"/>
  </si>
  <si>
    <t>% PIB</t>
    <phoneticPr fontId="22" type="noConversion"/>
  </si>
  <si>
    <t>environnement et santé</t>
    <phoneticPr fontId="22" type="noConversion"/>
  </si>
  <si>
    <t>regroupements :</t>
    <phoneticPr fontId="22" type="noConversion"/>
  </si>
  <si>
    <t>santé</t>
    <phoneticPr fontId="22" type="noConversion"/>
  </si>
  <si>
    <t>enseigement et recherche</t>
    <phoneticPr fontId="22" type="noConversion"/>
  </si>
  <si>
    <t>environnement</t>
    <phoneticPr fontId="22" type="noConversion"/>
  </si>
  <si>
    <t>culture &amp; loisirs</t>
    <phoneticPr fontId="22" type="noConversion"/>
  </si>
  <si>
    <t>enseignement</t>
    <phoneticPr fontId="22" type="noConversion"/>
  </si>
  <si>
    <t>affaires sociales</t>
    <phoneticPr fontId="22" type="noConversion"/>
  </si>
  <si>
    <t>recherche</t>
    <phoneticPr fontId="22" type="noConversion"/>
  </si>
  <si>
    <t>emprunt évité cumulé = dette évitée, hors cad. et si taux = taux de croissance</t>
    <phoneticPr fontId="22" type="noConversion"/>
  </si>
  <si>
    <t>3.2.4. Évolution du déficit de l'État avec et sans cadeaux fiscaux</t>
    <phoneticPr fontId="22" type="noConversion"/>
  </si>
  <si>
    <t>2000-2012</t>
    <phoneticPr fontId="22" type="noConversion"/>
  </si>
  <si>
    <t>sans cadeaux fiscaux</t>
    <phoneticPr fontId="22" type="noConversion"/>
  </si>
  <si>
    <t>(% PIB)</t>
    <phoneticPr fontId="22" type="noConversion"/>
  </si>
  <si>
    <t>(%)</t>
    <phoneticPr fontId="22" type="noConversion"/>
  </si>
  <si>
    <t>drte rég. 95-12 a x an + b</t>
    <phoneticPr fontId="22" type="noConversion"/>
  </si>
  <si>
    <t>a</t>
    <phoneticPr fontId="22" type="noConversion"/>
  </si>
  <si>
    <t>b</t>
    <phoneticPr fontId="22" type="noConversion"/>
  </si>
  <si>
    <t>dépenses hors intérêts des CL et de l'État</t>
    <phoneticPr fontId="22" type="noConversion"/>
  </si>
  <si>
    <t>déficit de l'État en volume (€ 2012) avec et sans cadeaux fiscaux</t>
    <phoneticPr fontId="22" type="noConversion"/>
  </si>
  <si>
    <t>03 - Ordre et sécurité publics</t>
  </si>
  <si>
    <t xml:space="preserve">    03.1 - Services de police</t>
  </si>
  <si>
    <t xml:space="preserve">    03.2 - Services de protection civile</t>
  </si>
  <si>
    <t xml:space="preserve">    03.3 - Tribunaux</t>
  </si>
  <si>
    <t xml:space="preserve">    03.4 - Administration pénitentiaire</t>
  </si>
  <si>
    <t xml:space="preserve">    03.5 - R-D concernant l'ordre et la sécurité publics</t>
  </si>
  <si>
    <t xml:space="preserve">    03.6 - Ordre et sécurité publics n.c.a.</t>
  </si>
  <si>
    <t>04 - Affaires économiques</t>
  </si>
  <si>
    <t xml:space="preserve">    01.8 - Transferts de caractère général entre administrations publiques</t>
  </si>
  <si>
    <t>02 - Défense</t>
  </si>
  <si>
    <t xml:space="preserve">    01.3 - Services généraux</t>
  </si>
  <si>
    <t xml:space="preserve">    10.8 - R-D dans le domaine de la protection sociale</t>
  </si>
  <si>
    <t xml:space="preserve">    09.6 - Services annexes à l'enseignement</t>
  </si>
  <si>
    <t xml:space="preserve">    09.7 - R-D dans le domaine de l'enseignement</t>
  </si>
  <si>
    <t xml:space="preserve">    09.8 - Enseignement n.c.a.</t>
  </si>
  <si>
    <t>10 - Protection sociale</t>
  </si>
  <si>
    <t xml:space="preserve">    10.1 - Maladie et invalidité</t>
  </si>
  <si>
    <t xml:space="preserve">    10.2 - Vieillesse</t>
  </si>
  <si>
    <t xml:space="preserve">    10.3 - Survivants</t>
  </si>
  <si>
    <t xml:space="preserve">    10.4 - Famille et enfants</t>
  </si>
  <si>
    <t xml:space="preserve">    10.5 - Chômage</t>
  </si>
  <si>
    <t xml:space="preserve">    10.6 - Logement</t>
  </si>
  <si>
    <t xml:space="preserve">    10.7 - Exclusion sociale n.c.a.</t>
  </si>
  <si>
    <t>salaire net moyen en volume (1 = 1957)</t>
    <phoneticPr fontId="22" type="noConversion"/>
  </si>
  <si>
    <t xml:space="preserve">    01.5 - R &amp; D concernant les services généraux des administrations publiques</t>
  </si>
  <si>
    <t>fig. déficit État cadeaux %</t>
    <phoneticPr fontId="22" type="noConversion"/>
  </si>
  <si>
    <t>fig. déficit État cadeaux % (2)</t>
    <phoneticPr fontId="22" type="noConversion"/>
  </si>
  <si>
    <t xml:space="preserve">    01.7 - Opérations concernant la dette publique</t>
  </si>
  <si>
    <t>Les données exprimées en € 2012 sont calculées à partir des données exprimées en € en fonction 1) du rapport du PIB annuel exprimé en € et du PIB annuel exprimé en € 2005, 2) du rapport du PIB de 2012 exprimé en € et en € 2005</t>
    <phoneticPr fontId="22" type="noConversion"/>
  </si>
  <si>
    <t>Les données de dette ou de déficit exprimées en volume (€ 2012) ou en % du PIB sont calculées par l'auteur.</t>
    <phoneticPr fontId="22" type="noConversion"/>
  </si>
  <si>
    <t>3.8. Dépenses de services publics</t>
    <phoneticPr fontId="22" type="noConversion"/>
  </si>
  <si>
    <t>3.9. Tableaux de données</t>
    <phoneticPr fontId="22" type="noConversion"/>
  </si>
  <si>
    <t>dépenses É par poste</t>
    <phoneticPr fontId="22" type="noConversion"/>
  </si>
  <si>
    <t>1995-2012</t>
    <phoneticPr fontId="22" type="noConversion"/>
  </si>
  <si>
    <t>% PIB</t>
    <phoneticPr fontId="22" type="noConversion"/>
  </si>
  <si>
    <t>PIB en volume par habitant (1 = 2010), salaire net moyen en € constants (1 = 2010), salaire net moyen / PIB en volume par habitant (1 = 2010) : données pour la France, mais population des dép. d'outre mer simulés de 1949 à 1981</t>
    <phoneticPr fontId="22" type="noConversion"/>
  </si>
  <si>
    <t>dépenses É par poste (3)</t>
    <phoneticPr fontId="22" type="noConversion"/>
  </si>
  <si>
    <t>en rose : http://www.insee.fr/fr/indicateurs/cnat_annu/base_2005/donnees/xls/t_1106.xls</t>
    <phoneticPr fontId="22" type="noConversion"/>
  </si>
  <si>
    <t>Recettes, dépenses et intérêts versés des administrations publiques en % du PIB, de 1959 à 2012</t>
  </si>
  <si>
    <t>Recettes des administrations publiques en % du PIB, de 1959 à 2012</t>
  </si>
  <si>
    <t>Recettes et dépenses des administrations publiques en % du PIB, de 1959 à 2012</t>
  </si>
  <si>
    <t xml:space="preserve">    07.1 - Produits, appareils et matériels médicaux</t>
  </si>
  <si>
    <t xml:space="preserve">    05.1 - Gestion des déchets</t>
  </si>
  <si>
    <t>en citron vert : http://www.insee.fr/fr/indicateurs/cnat_annu/base_2005/donnees/xls/t_1105.xls</t>
    <phoneticPr fontId="22" type="noConversion"/>
  </si>
  <si>
    <t>TIPP ou TICPE</t>
    <phoneticPr fontId="22" type="noConversion"/>
  </si>
  <si>
    <t>% dette, en € 2012</t>
    <phoneticPr fontId="22" type="noConversion"/>
  </si>
  <si>
    <t>€ 2012</t>
    <phoneticPr fontId="22" type="noConversion"/>
  </si>
  <si>
    <t xml:space="preserve">    06.5 - R-D dans le domaine du logement et des équipements collectifs</t>
  </si>
  <si>
    <t>en marron clair : source : http://www.insee.fr/fr/indicateurs/cnat_annu/base_2005/donnees/xls/t_3201.xls</t>
    <phoneticPr fontId="22" type="noConversion"/>
  </si>
  <si>
    <t xml:space="preserve">    04.7 - Autres branches d'activité</t>
  </si>
  <si>
    <t xml:space="preserve">    04.8 - R-D concernant les affaires économiques</t>
  </si>
  <si>
    <t xml:space="preserve">    04.9 - Affaires économiques n.c.a.</t>
  </si>
  <si>
    <t>05 - Protection de l'environnement</t>
  </si>
  <si>
    <t>PIB en volume par habitant (1 = 1957), salaire net moyen en € constants (1 = 1957), salaire net moyen / PIB en volume par habitant (1 = 1957) : données pour la France, mais population des dép. d'outre mer simulés de 1949 à 1981</t>
    <phoneticPr fontId="22" type="noConversion"/>
  </si>
  <si>
    <t>dépenses É par poste (4)</t>
    <phoneticPr fontId="22" type="noConversion"/>
  </si>
  <si>
    <t>Dépenses totales, hors amortissement, hors coût de la dette, et recettes, avec droites de régression et formules</t>
    <phoneticPr fontId="22" type="noConversion"/>
  </si>
  <si>
    <t>dette ci-dessus - intérêts de la dette versés par l'État</t>
    <phoneticPr fontId="22" type="noConversion"/>
  </si>
  <si>
    <t>évolution des dépenses par poste de service public de l'État (droites de régression), et indication des évolutions en points de PIB et en %</t>
    <phoneticPr fontId="22" type="noConversion"/>
  </si>
  <si>
    <t>évol. SP</t>
    <phoneticPr fontId="22" type="noConversion"/>
  </si>
  <si>
    <t>envt, santé, logt, équip.,loisirs, culture</t>
    <phoneticPr fontId="22" type="noConversion"/>
  </si>
  <si>
    <t>b</t>
    <phoneticPr fontId="22" type="noConversion"/>
  </si>
  <si>
    <t>a</t>
    <phoneticPr fontId="22" type="noConversion"/>
  </si>
  <si>
    <t>droite de régression a an + b</t>
    <phoneticPr fontId="22" type="noConversion"/>
  </si>
  <si>
    <t>évol. 95-12</t>
    <phoneticPr fontId="22" type="noConversion"/>
  </si>
  <si>
    <t>valeur</t>
    <phoneticPr fontId="22" type="noConversion"/>
  </si>
  <si>
    <t>(% PIB)</t>
    <phoneticPr fontId="22" type="noConversion"/>
  </si>
  <si>
    <t>(%)</t>
    <phoneticPr fontId="22" type="noConversion"/>
  </si>
  <si>
    <t>collectivités locales</t>
    <phoneticPr fontId="22" type="noConversion"/>
  </si>
  <si>
    <t>drte rég. 95-12 a an + b</t>
    <phoneticPr fontId="22" type="noConversion"/>
  </si>
  <si>
    <t>valeur</t>
    <phoneticPr fontId="22" type="noConversion"/>
  </si>
  <si>
    <t>a</t>
    <phoneticPr fontId="22" type="noConversion"/>
  </si>
  <si>
    <t>b</t>
    <phoneticPr fontId="22" type="noConversion"/>
  </si>
  <si>
    <t>salaire net moyen (F) / PIB en vol. (F) par hab. (F métr.) (1 = 1951)</t>
    <phoneticPr fontId="22" type="noConversion"/>
  </si>
  <si>
    <t>salaire net moyen / PIB en vol. par hab. (France) (1 = 1951)</t>
    <phoneticPr fontId="22" type="noConversion"/>
  </si>
  <si>
    <t>salaire net moyen (F) / PIB en vol. (F) par hab. (F métr.) (1 = 1957)</t>
    <phoneticPr fontId="22" type="noConversion"/>
  </si>
  <si>
    <t>salaire net moyen / PIB en vol. par hab. (France) (1 = 1957)</t>
    <phoneticPr fontId="22" type="noConversion"/>
  </si>
  <si>
    <t>PIB en volume par habitant (1 = 2010), salaire net moyen en € constants (1 = 2010), salaire net moyen / PIB en volume par habitant (1 = 2010) : données pour la France, sauf population pour la France métropolitaine</t>
    <phoneticPr fontId="22" type="noConversion"/>
  </si>
  <si>
    <t xml:space="preserve">    02.2 - Défense civile</t>
  </si>
  <si>
    <t xml:space="preserve">    02.3 - Aide militaire à des pays étrangers</t>
  </si>
  <si>
    <t xml:space="preserve">    02.4 - R-D concernant la défense</t>
  </si>
  <si>
    <t xml:space="preserve">    01.4 - Recherche fondamentale</t>
  </si>
  <si>
    <t>cadeaux fiscaux selon le rapport Carrez et extrapolation</t>
    <phoneticPr fontId="22" type="noConversion"/>
  </si>
  <si>
    <t>fig. cadeaux fiscaux Carrez</t>
    <phoneticPr fontId="22" type="noConversion"/>
  </si>
  <si>
    <t>fig. évol. dette É neige cad %</t>
    <phoneticPr fontId="22" type="noConversion"/>
  </si>
  <si>
    <t>en lavande : Cour des comptes, 2012. Rapport sur les résultats et la gestion budgétaire (exercice 2011). Mai 2012, 308 p. www.ccomptes.fr/content/download/42879/689993/version/2/file/rapport_resultats_gestion_budgetaire_exercice_2011.pdf ; Cour des comptes, 2013. Rapport sur les résultats et la gestion budgétaire (exercice 2012). Mai 2013, 272 p., p. 28 et 30. http://www.ccomptes.fr/content/download/56105/1448554/version/1/file/rapport_resultats_gestion_budgetaire_Etat_exercice_2012.pdf</t>
    <phoneticPr fontId="22" type="noConversion"/>
  </si>
  <si>
    <t>dette si cadeaux fiscaux annulés</t>
    <phoneticPr fontId="22" type="noConversion"/>
  </si>
  <si>
    <t>salaire net moyen en volume (1 = 2010)</t>
    <phoneticPr fontId="22" type="noConversion"/>
  </si>
  <si>
    <t>évolutions des dépenses hors coût de la dette pour l'État, les CL, l'État et les CL, ainsi que la SS, avec droites de régression</t>
    <phoneticPr fontId="22" type="noConversion"/>
  </si>
  <si>
    <t>PIB en volume par habitant (1 = 1960), coût salarial moyen en € constants (1 = 1960), coût salarial moyen / PIB en volume par habitant (1 = 1960) : données pour la France, mais population des dép. d'outre mer simulés de 1949 à 1981</t>
    <phoneticPr fontId="22" type="noConversion"/>
  </si>
  <si>
    <t>PIB et salaires (2)</t>
    <phoneticPr fontId="22" type="noConversion"/>
  </si>
  <si>
    <t>PIB et salaires (3)</t>
    <phoneticPr fontId="22" type="noConversion"/>
  </si>
  <si>
    <t>PIB et salaires (4)</t>
    <phoneticPr fontId="22" type="noConversion"/>
  </si>
  <si>
    <t xml:space="preserve">    08.6 - Loisirs, culture et culte n.c.a.</t>
  </si>
  <si>
    <t>09 - Enseignement</t>
  </si>
  <si>
    <t xml:space="preserve">    09.1 - Enseignement préélémentaire et primaire</t>
  </si>
  <si>
    <t xml:space="preserve">    09.2 - Enseignement secondaire</t>
  </si>
  <si>
    <t xml:space="preserve">    09.3 - Enseignement postsecondaire non supérieur</t>
  </si>
  <si>
    <t xml:space="preserve">    09.4 - Enseignement supérieur</t>
  </si>
  <si>
    <t xml:space="preserve">    09.5 - Enseignement non défini par niveau</t>
  </si>
  <si>
    <t>% des recettes</t>
    <phoneticPr fontId="22" type="noConversion"/>
  </si>
  <si>
    <t>fig évol. déficit détail %R (2)</t>
  </si>
  <si>
    <t>Déficit public en % des recettes des administrations centrales, des collectivités locale et de la Sécurité sociale</t>
    <phoneticPr fontId="22" type="noConversion"/>
  </si>
  <si>
    <t>% recettes</t>
    <phoneticPr fontId="22" type="noConversion"/>
  </si>
  <si>
    <t>1959 ou 1978-2012</t>
    <phoneticPr fontId="22" type="noConversion"/>
  </si>
  <si>
    <t>1978-2012</t>
    <phoneticPr fontId="22" type="noConversion"/>
  </si>
  <si>
    <t>taux d'intérêt dette publique (de Zucman) - taux dette État (de RJ)</t>
    <phoneticPr fontId="22" type="noConversion"/>
  </si>
  <si>
    <t>dette de l'État sans l'évasion fiscale permise par le secret bancaire pour les particuliers (taux d'int. dette publique Zucman)</t>
    <phoneticPr fontId="22" type="noConversion"/>
  </si>
  <si>
    <t>dette si cadeaux fiscaux annulés en % dette réelle</t>
    <phoneticPr fontId="22" type="noConversion"/>
  </si>
  <si>
    <t>Total des dépenses (*)</t>
  </si>
  <si>
    <t>01 - Services généraux des administrations publiques</t>
  </si>
  <si>
    <t>de 82 à 2012, xé par :</t>
    <phoneticPr fontId="22" type="noConversion"/>
  </si>
  <si>
    <t xml:space="preserve">    01.1 - Fonctionnement des organes exécutifs et législatifs, affaires financières et fiscales, affaires étrangères</t>
    <phoneticPr fontId="22" type="noConversion"/>
  </si>
  <si>
    <t xml:space="preserve">    01.2 - Aide économique extérieure</t>
    <phoneticPr fontId="22" type="noConversion"/>
  </si>
  <si>
    <t>fig. coût dette État % (13)</t>
    <phoneticPr fontId="22" type="noConversion"/>
  </si>
  <si>
    <t>1995-2012</t>
    <phoneticPr fontId="22" type="noConversion"/>
  </si>
  <si>
    <t>dette</t>
    <phoneticPr fontId="22" type="noConversion"/>
  </si>
  <si>
    <t xml:space="preserve">    08.5 - R-D dans le domaine des loisirs, de la culture et du culte</t>
  </si>
  <si>
    <t>% 1959</t>
    <phoneticPr fontId="22" type="noConversion"/>
  </si>
  <si>
    <t>% 1959</t>
    <phoneticPr fontId="22" type="noConversion"/>
  </si>
  <si>
    <t>salaire net moyen / PIB en volume par habitant (1 = 2010)</t>
    <phoneticPr fontId="22" type="noConversion"/>
  </si>
  <si>
    <t>salaire net moyen / PIB en volume par habitant (1 = 1951)</t>
    <phoneticPr fontId="22" type="noConversion"/>
  </si>
  <si>
    <t>salaire net moyen / PIB en volume par habitant (1 = 1951)</t>
    <phoneticPr fontId="22" type="noConversion"/>
  </si>
  <si>
    <t>salaire net moyen / PIB en volume par habitant (1 = 1957)</t>
    <phoneticPr fontId="22" type="noConversion"/>
  </si>
  <si>
    <t>salaire net moyen / PIB en volume par habitant (1 = 1957)</t>
    <phoneticPr fontId="22" type="noConversion"/>
  </si>
  <si>
    <t>salaire net moyen (F) / PIB en vol. (F) par hab. (F métr.) (1 = 2010)</t>
    <phoneticPr fontId="22" type="noConversion"/>
  </si>
  <si>
    <t>salaire net moyen / PIB en vol. par hab. (France) (1 = 2010)</t>
    <phoneticPr fontId="22" type="noConversion"/>
  </si>
  <si>
    <t xml:space="preserve">    05.2 - Gestion des eaux usées</t>
  </si>
  <si>
    <t xml:space="preserve">    05.3 - Lutte contre la pollution</t>
  </si>
  <si>
    <t xml:space="preserve">    05.4 - Préservation de la diversité biologique et protection de la nature</t>
  </si>
  <si>
    <t xml:space="preserve">    05.5 - R-D dans le domaine de la protection de l'environnement</t>
  </si>
  <si>
    <t xml:space="preserve">    05.6 - Protection de l'environnement n.c.a.</t>
  </si>
  <si>
    <t>06 - Logements et équipements collectifs</t>
  </si>
  <si>
    <t xml:space="preserve">    06.1 - Logements</t>
  </si>
  <si>
    <t xml:space="preserve">    06.2 - Équipements collectifs</t>
  </si>
  <si>
    <t xml:space="preserve">    06.3 - Alimentation en eau</t>
  </si>
  <si>
    <t xml:space="preserve">    06.4 - Éclairage public</t>
  </si>
  <si>
    <t>dépenses É par poste (5)</t>
    <phoneticPr fontId="22" type="noConversion"/>
  </si>
  <si>
    <t>évolution des dépenses par poste de service public de l'État, et évolution des dépenses hors dette des collectivités locales</t>
    <phoneticPr fontId="22" type="noConversion"/>
  </si>
  <si>
    <t>2000-2009</t>
    <phoneticPr fontId="22" type="noConversion"/>
  </si>
  <si>
    <t>Md €</t>
    <phoneticPr fontId="22" type="noConversion"/>
  </si>
  <si>
    <t>fig. cadeaux fiscaux Carrez (2)</t>
    <phoneticPr fontId="22" type="noConversion"/>
  </si>
  <si>
    <t>Md € 2012</t>
    <phoneticPr fontId="22" type="noConversion"/>
  </si>
  <si>
    <t>en citron vert : rapport Carrez, 30 juin 2010. http://www.assemblee-nationale.fr/13/rap-info/i2692.asp</t>
    <phoneticPr fontId="22" type="noConversion"/>
  </si>
  <si>
    <t>emprunt évité cumulé = dette évitée, hors évasion et cad. et si taux = taux de croissance</t>
    <phoneticPr fontId="22" type="noConversion"/>
  </si>
  <si>
    <t>emprunt évité cumulé = dette évitée, si évasion et cad. fiscaux annulés</t>
    <phoneticPr fontId="22" type="noConversion"/>
  </si>
  <si>
    <t>dette de l'État si évasion et cad. fiscaux annulés (taux d'int. dette État RJ)</t>
    <phoneticPr fontId="22" type="noConversion"/>
  </si>
  <si>
    <t>dette publique si évasion et cad. fiscaux annulés (taux d'int. dette État RJ)</t>
    <phoneticPr fontId="22" type="noConversion"/>
  </si>
  <si>
    <t>intérêts sur dette État hors évasion et cad. fiscaux au taux réel</t>
    <phoneticPr fontId="22" type="noConversion"/>
  </si>
  <si>
    <t>intérêts sur dette État hors évasion et cad. fiscaux au taux égal au taux de croissance</t>
    <phoneticPr fontId="22" type="noConversion"/>
  </si>
  <si>
    <t>intérêts sur dette État hors évasion et cad. fiscaux au-delà du taux de croissance</t>
    <phoneticPr fontId="22" type="noConversion"/>
  </si>
  <si>
    <t>dette État hors cad. et évasion fiscaux et si taux = taux de croissance</t>
    <phoneticPr fontId="22" type="noConversion"/>
  </si>
  <si>
    <t>dette publique hors cad. et évasion fiscaux et si taux = taux de croissance</t>
    <phoneticPr fontId="22" type="noConversion"/>
  </si>
  <si>
    <t>dette de l'État sans l'évasion fiscale permise par le secret bancaire pour les particuliers (taux d'int. dette État RJ)</t>
    <phoneticPr fontId="22" type="noConversion"/>
  </si>
  <si>
    <t>dette publique sans l'évasion fiscale permise par le secret bancaire pour les particuliers (taux d'int. dette publique Zucman)</t>
    <phoneticPr fontId="22" type="noConversion"/>
  </si>
  <si>
    <t>dette publique sans l'évasion fiscale permise par le secret bancaire pour les particuliers (taux d'int. dette État RJ)</t>
    <phoneticPr fontId="22" type="noConversion"/>
  </si>
  <si>
    <t>taxes évadées / cadeaux fiscaux</t>
    <phoneticPr fontId="22" type="noConversion"/>
  </si>
  <si>
    <t>/</t>
    <phoneticPr fontId="22" type="noConversion"/>
  </si>
  <si>
    <t>taxes évadées</t>
    <phoneticPr fontId="22" type="noConversion"/>
  </si>
  <si>
    <t>Md € 2012</t>
    <phoneticPr fontId="22" type="noConversion"/>
  </si>
  <si>
    <t>% PIB</t>
    <phoneticPr fontId="22" type="noConversion"/>
  </si>
  <si>
    <t>évasion fiscale € 2012</t>
  </si>
  <si>
    <t>1970-2012</t>
    <phoneticPr fontId="22" type="noConversion"/>
  </si>
  <si>
    <t>évolution de l'évasion fiscale des particuliers permise par le secret bancaire</t>
    <phoneticPr fontId="22" type="noConversion"/>
  </si>
  <si>
    <t>Evaded taxes, total, current bn €</t>
  </si>
  <si>
    <t>x</t>
    <phoneticPr fontId="22" type="noConversion"/>
  </si>
  <si>
    <t>total des taxes évadées</t>
    <phoneticPr fontId="22" type="noConversion"/>
  </si>
  <si>
    <t>taxes évadées cumulées y compris intérêt sur le surplus de dette</t>
    <phoneticPr fontId="22" type="noConversion"/>
  </si>
  <si>
    <t>emprunt évité cumulé = dette évitée, si évasion fiscale annulée</t>
    <phoneticPr fontId="22" type="noConversion"/>
  </si>
  <si>
    <t>taux d'intérêt</t>
    <phoneticPr fontId="22" type="noConversion"/>
  </si>
  <si>
    <t>Interest rate paid on public debt</t>
  </si>
  <si>
    <t>/</t>
    <phoneticPr fontId="22" type="noConversion"/>
  </si>
  <si>
    <t>/</t>
    <phoneticPr fontId="22" type="noConversion"/>
  </si>
</sst>
</file>

<file path=xl/styles.xml><?xml version="1.0" encoding="utf-8"?>
<styleSheet xmlns="http://schemas.openxmlformats.org/spreadsheetml/2006/main">
  <numFmts count="4">
    <numFmt numFmtId="164" formatCode="#,##0.0"/>
    <numFmt numFmtId="165" formatCode="0.0"/>
    <numFmt numFmtId="166" formatCode="0.000"/>
    <numFmt numFmtId="167" formatCode="#,##0.000"/>
  </numFmts>
  <fonts count="195">
    <font>
      <sz val="12"/>
      <name val="Verdana"/>
    </font>
    <font>
      <sz val="12"/>
      <name val="Verdana"/>
    </font>
    <font>
      <b/>
      <sz val="12"/>
      <name val="Verdana"/>
    </font>
    <font>
      <sz val="12"/>
      <name val="Verdana"/>
    </font>
    <font>
      <sz val="12"/>
      <name val="Verdana"/>
    </font>
    <font>
      <i/>
      <sz val="12"/>
      <name val="Verdana"/>
    </font>
    <font>
      <sz val="12"/>
      <name val="Verdana"/>
    </font>
    <font>
      <b/>
      <sz val="12"/>
      <name val="Verdana"/>
    </font>
    <font>
      <b/>
      <sz val="12"/>
      <name val="Verdana"/>
    </font>
    <font>
      <sz val="12"/>
      <name val="Verdana"/>
    </font>
    <font>
      <b/>
      <sz val="12"/>
      <name val="Verdana"/>
    </font>
    <font>
      <sz val="12"/>
      <name val="Verdana"/>
    </font>
    <font>
      <b/>
      <i/>
      <sz val="12"/>
      <name val="Arial"/>
    </font>
    <font>
      <b/>
      <sz val="12"/>
      <name val="Verdana"/>
    </font>
    <font>
      <b/>
      <sz val="12"/>
      <name val="Verdana"/>
    </font>
    <font>
      <i/>
      <sz val="12"/>
      <name val="Verdana"/>
    </font>
    <font>
      <sz val="12"/>
      <name val="Verdana"/>
    </font>
    <font>
      <b/>
      <sz val="12"/>
      <name val="Verdana"/>
    </font>
    <font>
      <b/>
      <sz val="12"/>
      <name val="Verdana"/>
    </font>
    <font>
      <i/>
      <sz val="12"/>
      <name val="Verdana"/>
    </font>
    <font>
      <sz val="12"/>
      <name val="Verdana"/>
    </font>
    <font>
      <b/>
      <sz val="12"/>
      <name val="Verdana"/>
    </font>
    <font>
      <sz val="8"/>
      <name val="Verdana"/>
    </font>
    <font>
      <sz val="12"/>
      <name val="Arial"/>
    </font>
    <font>
      <b/>
      <sz val="12"/>
      <name val="Arial"/>
    </font>
    <font>
      <sz val="12"/>
      <color indexed="10"/>
      <name val="Arial"/>
      <family val="2"/>
    </font>
    <font>
      <sz val="12"/>
      <color indexed="10"/>
      <name val="Verdana"/>
    </font>
    <font>
      <sz val="12"/>
      <color indexed="12"/>
      <name val="Verdana"/>
    </font>
    <font>
      <sz val="12"/>
      <color indexed="12"/>
      <name val="Arial"/>
    </font>
    <font>
      <sz val="12"/>
      <color indexed="57"/>
      <name val="Verdana"/>
    </font>
    <font>
      <sz val="12"/>
      <color indexed="57"/>
      <name val="Arial"/>
    </font>
    <font>
      <sz val="12"/>
      <name val="Verdana"/>
    </font>
    <font>
      <sz val="12"/>
      <color indexed="53"/>
      <name val="Verdana"/>
    </font>
    <font>
      <sz val="12"/>
      <color indexed="53"/>
      <name val="Arial"/>
      <family val="2"/>
    </font>
    <font>
      <u/>
      <sz val="12"/>
      <color indexed="12"/>
      <name val="Verdana"/>
    </font>
    <font>
      <sz val="12"/>
      <color indexed="60"/>
      <name val="Verdana"/>
    </font>
    <font>
      <b/>
      <sz val="12"/>
      <color indexed="10"/>
      <name val="Verdana"/>
    </font>
    <font>
      <sz val="12"/>
      <color indexed="19"/>
      <name val="Verdana"/>
    </font>
    <font>
      <sz val="12"/>
      <color indexed="19"/>
      <name val="Arial"/>
    </font>
    <font>
      <b/>
      <sz val="12"/>
      <color indexed="19"/>
      <name val="Arial"/>
    </font>
    <font>
      <sz val="12"/>
      <color indexed="60"/>
      <name val="Arial"/>
    </font>
    <font>
      <b/>
      <sz val="12"/>
      <color indexed="60"/>
      <name val="Arial"/>
    </font>
    <font>
      <sz val="12"/>
      <color indexed="18"/>
      <name val="Arial"/>
    </font>
    <font>
      <b/>
      <sz val="12"/>
      <color indexed="18"/>
      <name val="Arial"/>
    </font>
    <font>
      <sz val="12"/>
      <color indexed="46"/>
      <name val="Arial"/>
    </font>
    <font>
      <sz val="12"/>
      <color indexed="46"/>
      <name val="Verdana"/>
    </font>
    <font>
      <sz val="12"/>
      <color indexed="51"/>
      <name val="Arial"/>
    </font>
    <font>
      <sz val="12"/>
      <color indexed="51"/>
      <name val="Verdana"/>
    </font>
    <font>
      <sz val="12"/>
      <color indexed="20"/>
      <name val="Arial"/>
    </font>
    <font>
      <sz val="12"/>
      <color indexed="20"/>
      <name val="Verdana"/>
    </font>
    <font>
      <sz val="12"/>
      <color indexed="21"/>
      <name val="Arial"/>
    </font>
    <font>
      <sz val="12"/>
      <color indexed="21"/>
      <name val="Verdana"/>
    </font>
    <font>
      <b/>
      <sz val="12"/>
      <color indexed="46"/>
      <name val="Arial"/>
    </font>
    <font>
      <b/>
      <sz val="12"/>
      <color indexed="51"/>
      <name val="Arial"/>
    </font>
    <font>
      <b/>
      <sz val="12"/>
      <color indexed="21"/>
      <name val="Arial"/>
    </font>
    <font>
      <sz val="12"/>
      <color indexed="49"/>
      <name val="Arial"/>
    </font>
    <font>
      <sz val="12"/>
      <color indexed="49"/>
      <name val="Verdana"/>
    </font>
    <font>
      <sz val="12"/>
      <color indexed="14"/>
      <name val="Arial"/>
    </font>
    <font>
      <sz val="12"/>
      <color indexed="14"/>
      <name val="Verdana"/>
    </font>
    <font>
      <b/>
      <sz val="12"/>
      <color indexed="49"/>
      <name val="Arial"/>
    </font>
    <font>
      <b/>
      <sz val="12"/>
      <color indexed="10"/>
      <name val="Arial"/>
    </font>
    <font>
      <i/>
      <sz val="12"/>
      <color indexed="53"/>
      <name val="Arial"/>
    </font>
    <font>
      <i/>
      <sz val="12"/>
      <color indexed="60"/>
      <name val="Arial"/>
    </font>
    <font>
      <b/>
      <sz val="12"/>
      <color indexed="12"/>
      <name val="Verdana"/>
    </font>
    <font>
      <b/>
      <sz val="16"/>
      <color indexed="57"/>
      <name val="Verdana"/>
    </font>
    <font>
      <b/>
      <sz val="16"/>
      <color indexed="10"/>
      <name val="Verdana"/>
    </font>
    <font>
      <b/>
      <sz val="12"/>
      <color indexed="8"/>
      <name val="Verdana"/>
    </font>
    <font>
      <b/>
      <sz val="14"/>
      <color indexed="10"/>
      <name val="Arial"/>
    </font>
    <font>
      <b/>
      <sz val="14"/>
      <color indexed="53"/>
      <name val="Arial"/>
    </font>
    <font>
      <b/>
      <sz val="14"/>
      <color indexed="19"/>
      <name val="Arial"/>
    </font>
    <font>
      <b/>
      <sz val="14"/>
      <color indexed="18"/>
      <name val="Arial"/>
    </font>
    <font>
      <b/>
      <sz val="14"/>
      <color indexed="60"/>
      <name val="Arial"/>
    </font>
    <font>
      <b/>
      <sz val="14"/>
      <color indexed="46"/>
      <name val="Arial"/>
    </font>
    <font>
      <b/>
      <sz val="14"/>
      <color indexed="51"/>
      <name val="Arial"/>
    </font>
    <font>
      <b/>
      <sz val="14"/>
      <color indexed="21"/>
      <name val="Arial"/>
    </font>
    <font>
      <b/>
      <sz val="14"/>
      <color indexed="49"/>
      <name val="Arial"/>
    </font>
    <font>
      <b/>
      <sz val="14"/>
      <name val="Arial"/>
      <family val="2"/>
    </font>
    <font>
      <b/>
      <sz val="14"/>
      <color indexed="14"/>
      <name val="Arial"/>
    </font>
    <font>
      <sz val="10"/>
      <color indexed="8"/>
      <name val="Arial"/>
    </font>
    <font>
      <sz val="10"/>
      <name val="Arial"/>
    </font>
    <font>
      <sz val="10"/>
      <color indexed="14"/>
      <name val="Arial"/>
    </font>
    <font>
      <sz val="12"/>
      <color indexed="50"/>
      <name val="Arial"/>
    </font>
    <font>
      <sz val="12"/>
      <color indexed="50"/>
      <name val="Verdana"/>
    </font>
    <font>
      <b/>
      <sz val="14"/>
      <color indexed="50"/>
      <name val="Arial"/>
    </font>
    <font>
      <b/>
      <sz val="12"/>
      <color indexed="15"/>
      <name val="Verdana"/>
    </font>
    <font>
      <i/>
      <sz val="12"/>
      <name val="Arial"/>
    </font>
    <font>
      <sz val="12"/>
      <color indexed="61"/>
      <name val="Arial"/>
    </font>
    <font>
      <sz val="12"/>
      <color indexed="61"/>
      <name val="Verdana"/>
    </font>
    <font>
      <i/>
      <sz val="12"/>
      <color indexed="61"/>
      <name val="Arial"/>
    </font>
    <font>
      <sz val="9"/>
      <color indexed="81"/>
      <name val="Verdana"/>
    </font>
    <font>
      <b/>
      <sz val="9"/>
      <color indexed="81"/>
      <name val="Verdana"/>
    </font>
    <font>
      <sz val="11"/>
      <color indexed="50"/>
      <name val="Verdana"/>
    </font>
    <font>
      <sz val="11"/>
      <color indexed="14"/>
      <name val="Verdana"/>
    </font>
    <font>
      <sz val="11"/>
      <color indexed="49"/>
      <name val="Verdana"/>
    </font>
    <font>
      <sz val="11"/>
      <color indexed="21"/>
      <name val="Verdana"/>
    </font>
    <font>
      <sz val="11"/>
      <color indexed="51"/>
      <name val="Verdana"/>
    </font>
    <font>
      <sz val="11"/>
      <color indexed="46"/>
      <name val="Verdana"/>
    </font>
    <font>
      <sz val="11"/>
      <color indexed="60"/>
      <name val="Verdana"/>
    </font>
    <font>
      <sz val="11"/>
      <color indexed="20"/>
      <name val="Verdana"/>
    </font>
    <font>
      <sz val="11"/>
      <color indexed="19"/>
      <name val="Verdana"/>
    </font>
    <font>
      <sz val="11"/>
      <color indexed="53"/>
      <name val="Verdana"/>
    </font>
    <font>
      <sz val="11"/>
      <color indexed="10"/>
      <name val="Verdana"/>
    </font>
    <font>
      <sz val="11"/>
      <color indexed="61"/>
      <name val="Verdana"/>
    </font>
    <font>
      <sz val="11"/>
      <color indexed="57"/>
      <name val="Verdana"/>
    </font>
    <font>
      <sz val="11"/>
      <color indexed="12"/>
      <name val="Verdana"/>
    </font>
    <font>
      <sz val="11"/>
      <name val="Arial"/>
    </font>
    <font>
      <sz val="11"/>
      <name val="Verdana"/>
    </font>
    <font>
      <sz val="12"/>
      <color indexed="23"/>
      <name val="Arial"/>
    </font>
    <font>
      <sz val="12"/>
      <color indexed="23"/>
      <name val="Verdana"/>
    </font>
    <font>
      <sz val="12"/>
      <color indexed="16"/>
      <name val="Arial"/>
    </font>
    <font>
      <sz val="12"/>
      <color indexed="16"/>
      <name val="Verdana"/>
    </font>
    <font>
      <sz val="11"/>
      <color indexed="16"/>
      <name val="Verdana"/>
    </font>
    <font>
      <b/>
      <sz val="14"/>
      <color indexed="16"/>
      <name val="Arial"/>
    </font>
    <font>
      <sz val="12"/>
      <color indexed="11"/>
      <name val="Arial"/>
    </font>
    <font>
      <sz val="12"/>
      <color indexed="11"/>
      <name val="Verdana"/>
    </font>
    <font>
      <sz val="11"/>
      <color indexed="11"/>
      <name val="Verdana"/>
    </font>
    <font>
      <b/>
      <sz val="14"/>
      <color indexed="11"/>
      <name val="Arial"/>
    </font>
    <font>
      <sz val="11"/>
      <color indexed="11"/>
      <name val="Arial"/>
    </font>
    <font>
      <sz val="12"/>
      <color indexed="48"/>
      <name val="Arial"/>
    </font>
    <font>
      <sz val="12"/>
      <color indexed="48"/>
      <name val="Verdana"/>
    </font>
    <font>
      <sz val="11"/>
      <color indexed="48"/>
      <name val="Verdana"/>
    </font>
    <font>
      <i/>
      <sz val="12"/>
      <color indexed="48"/>
      <name val="Arial"/>
    </font>
    <font>
      <i/>
      <sz val="12"/>
      <color indexed="11"/>
      <name val="Arial"/>
    </font>
    <font>
      <i/>
      <sz val="12"/>
      <color indexed="16"/>
      <name val="Arial"/>
    </font>
    <font>
      <i/>
      <sz val="12"/>
      <color indexed="50"/>
      <name val="Arial"/>
    </font>
    <font>
      <i/>
      <sz val="12"/>
      <color indexed="10"/>
      <name val="Arial"/>
    </font>
    <font>
      <i/>
      <sz val="12"/>
      <color indexed="57"/>
      <name val="Arial"/>
    </font>
    <font>
      <i/>
      <sz val="12"/>
      <color indexed="12"/>
      <name val="Arial"/>
    </font>
    <font>
      <i/>
      <sz val="11"/>
      <color indexed="48"/>
      <name val="Arial"/>
    </font>
    <font>
      <i/>
      <sz val="11"/>
      <color indexed="11"/>
      <name val="Arial"/>
    </font>
    <font>
      <i/>
      <sz val="11"/>
      <color indexed="16"/>
      <name val="Arial"/>
    </font>
    <font>
      <i/>
      <sz val="11"/>
      <color indexed="50"/>
      <name val="Arial"/>
    </font>
    <font>
      <i/>
      <sz val="11"/>
      <name val="Arial"/>
    </font>
    <font>
      <i/>
      <sz val="11"/>
      <color indexed="10"/>
      <name val="Arial"/>
    </font>
    <font>
      <i/>
      <sz val="11"/>
      <color indexed="61"/>
      <name val="Arial"/>
    </font>
    <font>
      <i/>
      <sz val="11"/>
      <color indexed="57"/>
      <name val="Arial"/>
    </font>
    <font>
      <i/>
      <sz val="11"/>
      <color indexed="12"/>
      <name val="Arial"/>
    </font>
    <font>
      <i/>
      <sz val="12"/>
      <color indexed="14"/>
      <name val="Arial"/>
    </font>
    <font>
      <i/>
      <sz val="12"/>
      <color indexed="49"/>
      <name val="Arial"/>
    </font>
    <font>
      <i/>
      <sz val="12"/>
      <color indexed="21"/>
      <name val="Arial"/>
    </font>
    <font>
      <i/>
      <sz val="12"/>
      <color indexed="51"/>
      <name val="Arial"/>
    </font>
    <font>
      <i/>
      <sz val="12"/>
      <color indexed="46"/>
      <name val="Arial"/>
    </font>
    <font>
      <i/>
      <sz val="12"/>
      <color indexed="20"/>
      <name val="Arial"/>
    </font>
    <font>
      <i/>
      <sz val="12"/>
      <color indexed="19"/>
      <name val="Arial"/>
    </font>
    <font>
      <i/>
      <sz val="11"/>
      <color indexed="53"/>
      <name val="Arial"/>
    </font>
    <font>
      <b/>
      <sz val="12"/>
      <color indexed="53"/>
      <name val="Arial"/>
    </font>
    <font>
      <i/>
      <sz val="11"/>
      <color indexed="53"/>
      <name val="Verdana"/>
    </font>
    <font>
      <i/>
      <sz val="11"/>
      <color indexed="48"/>
      <name val="Verdana"/>
    </font>
    <font>
      <i/>
      <sz val="11"/>
      <name val="Verdana"/>
    </font>
    <font>
      <sz val="12"/>
      <color indexed="62"/>
      <name val="Arial"/>
    </font>
    <font>
      <i/>
      <sz val="11"/>
      <color indexed="62"/>
      <name val="Arial"/>
    </font>
    <font>
      <sz val="12"/>
      <color indexed="62"/>
      <name val="Verdana"/>
    </font>
    <font>
      <i/>
      <sz val="11"/>
      <color indexed="62"/>
      <name val="Verdana"/>
    </font>
    <font>
      <i/>
      <sz val="12"/>
      <color indexed="62"/>
      <name val="Arial"/>
    </font>
    <font>
      <sz val="11"/>
      <color indexed="62"/>
      <name val="Verdana"/>
    </font>
    <font>
      <i/>
      <sz val="11"/>
      <color indexed="46"/>
      <name val="Arial"/>
    </font>
    <font>
      <i/>
      <sz val="11"/>
      <color indexed="46"/>
      <name val="Verdana"/>
    </font>
    <font>
      <i/>
      <sz val="11"/>
      <color indexed="50"/>
      <name val="Verdana"/>
    </font>
    <font>
      <b/>
      <sz val="12"/>
      <color indexed="14"/>
      <name val="Arial"/>
    </font>
    <font>
      <b/>
      <sz val="12"/>
      <color indexed="50"/>
      <name val="Arial"/>
    </font>
    <font>
      <sz val="11"/>
      <color indexed="50"/>
      <name val="Arial"/>
    </font>
    <font>
      <sz val="11"/>
      <color indexed="46"/>
      <name val="Arial"/>
    </font>
    <font>
      <sz val="11"/>
      <color indexed="62"/>
      <name val="Arial"/>
    </font>
    <font>
      <sz val="11"/>
      <color indexed="53"/>
      <name val="Arial"/>
    </font>
    <font>
      <sz val="11"/>
      <color indexed="48"/>
      <name val="Arial"/>
    </font>
    <font>
      <sz val="11"/>
      <color indexed="16"/>
      <name val="Arial"/>
    </font>
    <font>
      <sz val="11"/>
      <color indexed="10"/>
      <name val="Arial"/>
    </font>
    <font>
      <sz val="11"/>
      <color indexed="61"/>
      <name val="Arial"/>
    </font>
    <font>
      <sz val="11"/>
      <color indexed="57"/>
      <name val="Arial"/>
    </font>
    <font>
      <sz val="11"/>
      <color indexed="12"/>
      <name val="Arial"/>
    </font>
    <font>
      <b/>
      <sz val="12"/>
      <color indexed="11"/>
      <name val="Arial"/>
    </font>
    <font>
      <b/>
      <sz val="12"/>
      <color indexed="61"/>
      <name val="Arial"/>
    </font>
    <font>
      <b/>
      <sz val="12"/>
      <color indexed="12"/>
      <name val="Arial"/>
    </font>
    <font>
      <b/>
      <sz val="12"/>
      <color indexed="57"/>
      <name val="Arial"/>
    </font>
    <font>
      <sz val="12"/>
      <color indexed="15"/>
      <name val="Arial"/>
    </font>
    <font>
      <i/>
      <sz val="12"/>
      <color indexed="50"/>
      <name val="Verdana"/>
    </font>
    <font>
      <i/>
      <sz val="12"/>
      <color indexed="46"/>
      <name val="Verdana"/>
    </font>
    <font>
      <i/>
      <sz val="12"/>
      <color indexed="62"/>
      <name val="Verdana"/>
    </font>
    <font>
      <i/>
      <sz val="12"/>
      <color indexed="53"/>
      <name val="Verdana"/>
    </font>
    <font>
      <i/>
      <sz val="12"/>
      <color indexed="48"/>
      <name val="Verdana"/>
    </font>
    <font>
      <i/>
      <sz val="12"/>
      <color indexed="11"/>
      <name val="Verdana"/>
    </font>
    <font>
      <i/>
      <sz val="12"/>
      <color indexed="16"/>
      <name val="Verdana"/>
    </font>
    <font>
      <i/>
      <sz val="12"/>
      <color indexed="14"/>
      <name val="Verdana"/>
    </font>
    <font>
      <i/>
      <sz val="12"/>
      <color indexed="49"/>
      <name val="Verdana"/>
    </font>
    <font>
      <i/>
      <sz val="12"/>
      <color indexed="21"/>
      <name val="Verdana"/>
    </font>
    <font>
      <i/>
      <sz val="12"/>
      <color indexed="51"/>
      <name val="Verdana"/>
    </font>
    <font>
      <i/>
      <sz val="12"/>
      <color indexed="60"/>
      <name val="Verdana"/>
    </font>
    <font>
      <i/>
      <sz val="12"/>
      <color indexed="20"/>
      <name val="Verdana"/>
    </font>
    <font>
      <i/>
      <sz val="12"/>
      <color indexed="19"/>
      <name val="Verdana"/>
    </font>
    <font>
      <i/>
      <sz val="12"/>
      <color indexed="10"/>
      <name val="Verdana"/>
    </font>
    <font>
      <i/>
      <sz val="12"/>
      <color indexed="61"/>
      <name val="Verdana"/>
    </font>
    <font>
      <i/>
      <sz val="12"/>
      <color indexed="57"/>
      <name val="Verdana"/>
    </font>
    <font>
      <i/>
      <sz val="12"/>
      <color indexed="12"/>
      <name val="Verdana"/>
    </font>
    <font>
      <sz val="12"/>
      <color indexed="8"/>
      <name val="Arial"/>
      <family val="2"/>
    </font>
    <font>
      <b/>
      <sz val="18"/>
      <color indexed="10"/>
      <name val="Arial"/>
    </font>
  </fonts>
  <fills count="10">
    <fill>
      <patternFill patternType="none"/>
    </fill>
    <fill>
      <patternFill patternType="gray125"/>
    </fill>
    <fill>
      <patternFill patternType="solid">
        <fgColor indexed="41"/>
        <bgColor indexed="64"/>
      </patternFill>
    </fill>
    <fill>
      <patternFill patternType="solid">
        <fgColor indexed="45"/>
        <bgColor indexed="64"/>
      </patternFill>
    </fill>
    <fill>
      <patternFill patternType="lightUp">
        <bgColor indexed="9"/>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gray0625"/>
    </fill>
    <fill>
      <patternFill patternType="lightUp"/>
    </fill>
  </fills>
  <borders count="38">
    <border>
      <left/>
      <right/>
      <top/>
      <bottom/>
      <diagonal/>
    </border>
    <border>
      <left style="thin">
        <color indexed="60"/>
      </left>
      <right/>
      <top style="thin">
        <color indexed="60"/>
      </top>
      <bottom/>
      <diagonal/>
    </border>
    <border>
      <left/>
      <right/>
      <top style="thin">
        <color indexed="60"/>
      </top>
      <bottom/>
      <diagonal/>
    </border>
    <border>
      <left/>
      <right style="thin">
        <color indexed="60"/>
      </right>
      <top style="thin">
        <color indexed="60"/>
      </top>
      <bottom/>
      <diagonal/>
    </border>
    <border>
      <left style="thin">
        <color indexed="60"/>
      </left>
      <right/>
      <top/>
      <bottom style="thin">
        <color indexed="60"/>
      </bottom>
      <diagonal/>
    </border>
    <border>
      <left/>
      <right/>
      <top/>
      <bottom style="thin">
        <color indexed="60"/>
      </bottom>
      <diagonal/>
    </border>
    <border>
      <left/>
      <right style="thin">
        <color indexed="60"/>
      </right>
      <top/>
      <bottom style="thin">
        <color indexed="60"/>
      </bottom>
      <diagonal/>
    </border>
    <border>
      <left style="thin">
        <color indexed="60"/>
      </left>
      <right/>
      <top style="thin">
        <color indexed="60"/>
      </top>
      <bottom style="thin">
        <color indexed="60"/>
      </bottom>
      <diagonal/>
    </border>
    <border>
      <left/>
      <right/>
      <top style="thin">
        <color indexed="60"/>
      </top>
      <bottom style="thin">
        <color indexed="60"/>
      </bottom>
      <diagonal/>
    </border>
    <border>
      <left/>
      <right style="thin">
        <color indexed="60"/>
      </right>
      <top style="thin">
        <color indexed="60"/>
      </top>
      <bottom style="thin">
        <color indexed="60"/>
      </bottom>
      <diagonal/>
    </border>
    <border>
      <left style="thin">
        <color indexed="64"/>
      </left>
      <right style="thin">
        <color indexed="64"/>
      </right>
      <top style="thin">
        <color indexed="64"/>
      </top>
      <bottom style="thin">
        <color indexed="64"/>
      </bottom>
      <diagonal/>
    </border>
    <border>
      <left style="medium">
        <color indexed="49"/>
      </left>
      <right/>
      <top/>
      <bottom/>
      <diagonal/>
    </border>
    <border>
      <left/>
      <right style="medium">
        <color indexed="49"/>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diagonal/>
    </border>
    <border>
      <left style="medium">
        <color indexed="49"/>
      </left>
      <right/>
      <top style="medium">
        <color indexed="49"/>
      </top>
      <bottom/>
      <diagonal/>
    </border>
    <border>
      <left style="medium">
        <color indexed="49"/>
      </left>
      <right/>
      <top/>
      <bottom style="medium">
        <color indexed="4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ck">
        <color indexed="42"/>
      </left>
      <right/>
      <top style="thick">
        <color indexed="42"/>
      </top>
      <bottom/>
      <diagonal/>
    </border>
    <border>
      <left style="thick">
        <color indexed="42"/>
      </left>
      <right/>
      <top/>
      <bottom style="thick">
        <color indexed="42"/>
      </bottom>
      <diagonal/>
    </border>
    <border>
      <left style="thick">
        <color indexed="42"/>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57"/>
      </left>
      <right style="thin">
        <color indexed="57"/>
      </right>
      <top style="thin">
        <color indexed="57"/>
      </top>
      <bottom style="thin">
        <color indexed="57"/>
      </bottom>
      <diagonal/>
    </border>
    <border>
      <left style="thin">
        <color indexed="10"/>
      </left>
      <right style="thin">
        <color indexed="10"/>
      </right>
      <top style="thin">
        <color indexed="10"/>
      </top>
      <bottom style="thin">
        <color indexed="10"/>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0" fontId="34" fillId="0" borderId="0" applyNumberFormat="0" applyFill="0" applyBorder="0" applyAlignment="0" applyProtection="0">
      <alignment vertical="top"/>
      <protection locked="0"/>
    </xf>
    <xf numFmtId="0" fontId="79" fillId="0" borderId="0"/>
    <xf numFmtId="0" fontId="193" fillId="0" borderId="0"/>
  </cellStyleXfs>
  <cellXfs count="1350">
    <xf numFmtId="0" fontId="0" fillId="0" borderId="0" xfId="0"/>
    <xf numFmtId="0" fontId="23" fillId="0" borderId="0" xfId="0" applyFont="1"/>
    <xf numFmtId="0" fontId="23" fillId="0" borderId="0" xfId="0" applyFont="1" applyAlignment="1">
      <alignment horizontal="center"/>
    </xf>
    <xf numFmtId="0" fontId="24" fillId="0" borderId="0" xfId="0" applyFont="1" applyAlignment="1">
      <alignment horizontal="center"/>
    </xf>
    <xf numFmtId="0" fontId="23" fillId="0" borderId="0" xfId="0" applyFont="1"/>
    <xf numFmtId="0" fontId="25" fillId="0" borderId="0" xfId="0" applyFont="1"/>
    <xf numFmtId="0" fontId="26" fillId="0" borderId="0" xfId="0" applyFont="1"/>
    <xf numFmtId="0" fontId="27" fillId="0" borderId="0" xfId="0" applyFont="1"/>
    <xf numFmtId="0" fontId="28" fillId="0" borderId="0" xfId="0" applyFont="1"/>
    <xf numFmtId="0" fontId="24" fillId="0" borderId="0" xfId="0" applyFont="1"/>
    <xf numFmtId="0" fontId="25" fillId="0" borderId="0" xfId="0" applyFont="1" applyAlignment="1">
      <alignment horizontal="center"/>
    </xf>
    <xf numFmtId="0" fontId="29" fillId="0" borderId="0" xfId="0" applyFont="1"/>
    <xf numFmtId="0" fontId="30" fillId="0" borderId="0" xfId="0" applyFont="1"/>
    <xf numFmtId="164" fontId="30" fillId="0" borderId="0" xfId="0" applyNumberFormat="1" applyFont="1" applyAlignment="1">
      <alignment horizontal="right"/>
    </xf>
    <xf numFmtId="165" fontId="23" fillId="0" borderId="0" xfId="0" applyNumberFormat="1" applyFont="1" applyAlignment="1">
      <alignment horizontal="center"/>
    </xf>
    <xf numFmtId="0" fontId="0" fillId="0" borderId="0" xfId="0"/>
    <xf numFmtId="0" fontId="32" fillId="0" borderId="0" xfId="0" applyFont="1"/>
    <xf numFmtId="0" fontId="33" fillId="0" borderId="0" xfId="0" applyFont="1"/>
    <xf numFmtId="0" fontId="23" fillId="0" borderId="0" xfId="0" applyFont="1" applyAlignment="1">
      <alignment horizontal="left"/>
    </xf>
    <xf numFmtId="165" fontId="23" fillId="0" borderId="0" xfId="0" applyNumberFormat="1" applyFont="1" applyAlignment="1">
      <alignment horizontal="left"/>
    </xf>
    <xf numFmtId="0" fontId="31" fillId="0" borderId="0" xfId="0" applyFont="1" applyAlignment="1">
      <alignment horizontal="center"/>
    </xf>
    <xf numFmtId="0" fontId="31" fillId="0" borderId="0" xfId="0" applyFont="1" applyAlignment="1">
      <alignment horizontal="center"/>
    </xf>
    <xf numFmtId="164" fontId="23" fillId="0" borderId="0" xfId="0" applyNumberFormat="1" applyFont="1"/>
    <xf numFmtId="164" fontId="23" fillId="0" borderId="0" xfId="0" applyNumberFormat="1" applyFont="1" applyAlignment="1">
      <alignment horizontal="left"/>
    </xf>
    <xf numFmtId="164" fontId="23" fillId="0" borderId="0" xfId="0" applyNumberFormat="1" applyFont="1" applyAlignment="1">
      <alignment horizontal="center"/>
    </xf>
    <xf numFmtId="164" fontId="25" fillId="0" borderId="0" xfId="0" applyNumberFormat="1" applyFont="1" applyAlignment="1">
      <alignment horizontal="left"/>
    </xf>
    <xf numFmtId="49" fontId="0" fillId="0" borderId="0" xfId="0" applyNumberFormat="1"/>
    <xf numFmtId="49" fontId="34" fillId="0" borderId="0" xfId="1" applyNumberFormat="1" applyAlignment="1" applyProtection="1"/>
    <xf numFmtId="49" fontId="36" fillId="0" borderId="0" xfId="0" applyNumberFormat="1" applyFont="1"/>
    <xf numFmtId="0" fontId="23" fillId="2" borderId="0" xfId="0" applyFont="1" applyFill="1" applyAlignment="1">
      <alignment horizontal="center"/>
    </xf>
    <xf numFmtId="0" fontId="23" fillId="3" borderId="0" xfId="0" applyFont="1" applyFill="1" applyAlignment="1">
      <alignment horizontal="center"/>
    </xf>
    <xf numFmtId="0" fontId="23" fillId="0" borderId="0" xfId="0" applyFont="1" applyAlignment="1">
      <alignment horizontal="center" vertical="center" wrapText="1"/>
    </xf>
    <xf numFmtId="0" fontId="23" fillId="2" borderId="0" xfId="0" applyFont="1" applyFill="1" applyAlignment="1">
      <alignment horizontal="center" vertical="center" wrapText="1"/>
    </xf>
    <xf numFmtId="0" fontId="23" fillId="3" borderId="0" xfId="0" applyFont="1" applyFill="1" applyAlignment="1">
      <alignment horizontal="center" vertical="center" wrapText="1"/>
    </xf>
    <xf numFmtId="164" fontId="23" fillId="0" borderId="0" xfId="0" applyNumberFormat="1" applyFont="1" applyAlignment="1">
      <alignment horizontal="left" vertical="center" wrapText="1"/>
    </xf>
    <xf numFmtId="0" fontId="23" fillId="0" borderId="0" xfId="0" applyFont="1" applyFill="1" applyAlignment="1">
      <alignment horizontal="center"/>
    </xf>
    <xf numFmtId="0" fontId="23" fillId="0" borderId="0" xfId="0" applyFont="1" applyFill="1" applyAlignment="1">
      <alignment horizontal="center" vertical="center" wrapText="1"/>
    </xf>
    <xf numFmtId="0" fontId="37" fillId="0" borderId="0" xfId="0" applyFont="1"/>
    <xf numFmtId="0" fontId="38" fillId="0" borderId="0" xfId="0" applyFont="1" applyAlignment="1">
      <alignment horizontal="left"/>
    </xf>
    <xf numFmtId="0" fontId="38" fillId="0" borderId="0" xfId="0" applyFont="1" applyAlignment="1">
      <alignment horizontal="center"/>
    </xf>
    <xf numFmtId="0" fontId="39" fillId="0" borderId="0" xfId="0" applyFont="1" applyAlignment="1"/>
    <xf numFmtId="0" fontId="39" fillId="0" borderId="0" xfId="0" applyFont="1" applyAlignment="1">
      <alignment horizontal="center"/>
    </xf>
    <xf numFmtId="0" fontId="38" fillId="0" borderId="0" xfId="0" applyFont="1"/>
    <xf numFmtId="164" fontId="38" fillId="0" borderId="0" xfId="0" applyNumberFormat="1" applyFont="1"/>
    <xf numFmtId="164" fontId="38" fillId="0" borderId="0" xfId="0" applyNumberFormat="1" applyFont="1" applyAlignment="1">
      <alignment horizontal="right"/>
    </xf>
    <xf numFmtId="164" fontId="23" fillId="0" borderId="0" xfId="0" applyNumberFormat="1" applyFont="1"/>
    <xf numFmtId="164" fontId="23" fillId="0" borderId="0" xfId="0" applyNumberFormat="1" applyFont="1" applyAlignment="1">
      <alignment horizontal="right"/>
    </xf>
    <xf numFmtId="0" fontId="35" fillId="0" borderId="0" xfId="0" applyFont="1"/>
    <xf numFmtId="0" fontId="40" fillId="0" borderId="0" xfId="0" applyFont="1"/>
    <xf numFmtId="0" fontId="41" fillId="0" borderId="0" xfId="0" applyFont="1"/>
    <xf numFmtId="0" fontId="40" fillId="0" borderId="0" xfId="0" applyFont="1" applyAlignment="1">
      <alignment horizontal="center"/>
    </xf>
    <xf numFmtId="164" fontId="40" fillId="0" borderId="0" xfId="0" applyNumberFormat="1" applyFont="1"/>
    <xf numFmtId="164" fontId="40" fillId="0" borderId="0" xfId="0" applyNumberFormat="1" applyFont="1"/>
    <xf numFmtId="164" fontId="40" fillId="0" borderId="0" xfId="0" applyNumberFormat="1" applyFont="1" applyAlignment="1">
      <alignment horizontal="right"/>
    </xf>
    <xf numFmtId="164" fontId="40" fillId="0" borderId="0" xfId="0" applyNumberFormat="1" applyFont="1" applyAlignment="1">
      <alignment horizontal="right"/>
    </xf>
    <xf numFmtId="0" fontId="39" fillId="0" borderId="0" xfId="0" applyFont="1"/>
    <xf numFmtId="0" fontId="42" fillId="0" borderId="0" xfId="0" applyFont="1"/>
    <xf numFmtId="0" fontId="43" fillId="0" borderId="0" xfId="0" applyFont="1"/>
    <xf numFmtId="0" fontId="42" fillId="0" borderId="0" xfId="0" applyFont="1" applyAlignment="1">
      <alignment horizontal="center"/>
    </xf>
    <xf numFmtId="164" fontId="42" fillId="0" borderId="0" xfId="0" applyNumberFormat="1" applyFont="1" applyAlignment="1">
      <alignment horizontal="right"/>
    </xf>
    <xf numFmtId="0" fontId="44" fillId="0" borderId="0" xfId="0" applyFont="1"/>
    <xf numFmtId="0" fontId="45" fillId="0" borderId="0" xfId="0" applyFont="1"/>
    <xf numFmtId="0" fontId="46" fillId="0" borderId="0" xfId="0" applyFont="1"/>
    <xf numFmtId="0" fontId="47" fillId="0" borderId="0" xfId="0" applyFont="1"/>
    <xf numFmtId="0" fontId="48" fillId="0" borderId="0" xfId="0" applyFont="1"/>
    <xf numFmtId="0" fontId="49" fillId="0" borderId="0" xfId="0" applyFont="1"/>
    <xf numFmtId="0" fontId="50" fillId="0" borderId="0" xfId="0" applyFont="1"/>
    <xf numFmtId="0" fontId="51" fillId="0" borderId="0" xfId="0" applyFont="1"/>
    <xf numFmtId="0" fontId="44" fillId="0" borderId="0" xfId="0" applyFont="1" applyAlignment="1">
      <alignment horizontal="center"/>
    </xf>
    <xf numFmtId="164" fontId="44" fillId="0" borderId="0" xfId="0" applyNumberFormat="1" applyFont="1"/>
    <xf numFmtId="164" fontId="44" fillId="0" borderId="0" xfId="0" applyNumberFormat="1" applyFont="1" applyAlignment="1">
      <alignment horizontal="right"/>
    </xf>
    <xf numFmtId="0" fontId="52" fillId="0" borderId="0" xfId="0" applyFont="1"/>
    <xf numFmtId="0" fontId="53" fillId="0" borderId="0" xfId="0" applyFont="1"/>
    <xf numFmtId="0" fontId="46" fillId="0" borderId="0" xfId="0" applyFont="1" applyAlignment="1">
      <alignment horizontal="center"/>
    </xf>
    <xf numFmtId="164" fontId="46" fillId="0" borderId="0" xfId="0" applyNumberFormat="1" applyFont="1"/>
    <xf numFmtId="164" fontId="46" fillId="0" borderId="0" xfId="0" applyNumberFormat="1" applyFont="1" applyAlignment="1">
      <alignment horizontal="right"/>
    </xf>
    <xf numFmtId="0" fontId="54" fillId="0" borderId="0" xfId="0" applyFont="1"/>
    <xf numFmtId="0" fontId="50" fillId="0" borderId="0" xfId="0" applyFont="1" applyAlignment="1">
      <alignment horizontal="center"/>
    </xf>
    <xf numFmtId="164" fontId="50" fillId="0" borderId="0" xfId="0" applyNumberFormat="1" applyFont="1"/>
    <xf numFmtId="164" fontId="50" fillId="0" borderId="0" xfId="0" applyNumberFormat="1" applyFont="1" applyAlignment="1">
      <alignment horizontal="right"/>
    </xf>
    <xf numFmtId="0" fontId="55" fillId="0" borderId="0" xfId="0" applyFont="1"/>
    <xf numFmtId="0" fontId="56" fillId="0" borderId="0" xfId="0" applyFont="1"/>
    <xf numFmtId="0" fontId="57" fillId="0" borderId="0" xfId="0" applyFont="1"/>
    <xf numFmtId="0" fontId="58" fillId="0" borderId="0" xfId="0" applyFont="1"/>
    <xf numFmtId="0" fontId="59" fillId="0" borderId="0" xfId="0" applyFont="1"/>
    <xf numFmtId="0" fontId="55" fillId="0" borderId="0" xfId="0" applyFont="1" applyAlignment="1">
      <alignment horizontal="center"/>
    </xf>
    <xf numFmtId="164" fontId="55" fillId="0" borderId="0" xfId="0" applyNumberFormat="1" applyFont="1"/>
    <xf numFmtId="164" fontId="55" fillId="0" borderId="0" xfId="0" applyNumberFormat="1" applyFont="1"/>
    <xf numFmtId="164" fontId="55" fillId="0" borderId="0" xfId="0" applyNumberFormat="1" applyFont="1"/>
    <xf numFmtId="164" fontId="55" fillId="0" borderId="0" xfId="0" applyNumberFormat="1" applyFont="1" applyAlignment="1">
      <alignment horizontal="right"/>
    </xf>
    <xf numFmtId="164" fontId="23" fillId="0" borderId="0" xfId="0" applyNumberFormat="1" applyFont="1"/>
    <xf numFmtId="164" fontId="25" fillId="0" borderId="0" xfId="0" applyNumberFormat="1" applyFont="1"/>
    <xf numFmtId="0" fontId="60" fillId="0" borderId="0" xfId="0" applyFont="1"/>
    <xf numFmtId="164" fontId="33" fillId="0" borderId="0" xfId="0" applyNumberFormat="1" applyFont="1" applyAlignment="1">
      <alignment horizontal="left"/>
    </xf>
    <xf numFmtId="164" fontId="33" fillId="0" borderId="0" xfId="0" applyNumberFormat="1" applyFont="1"/>
    <xf numFmtId="164" fontId="61" fillId="0" borderId="1" xfId="0" applyNumberFormat="1" applyFont="1" applyBorder="1"/>
    <xf numFmtId="164" fontId="61" fillId="0" borderId="2" xfId="0" applyNumberFormat="1" applyFont="1" applyBorder="1"/>
    <xf numFmtId="164" fontId="61" fillId="0" borderId="3" xfId="0" applyNumberFormat="1" applyFont="1" applyBorder="1"/>
    <xf numFmtId="164" fontId="61" fillId="0" borderId="4" xfId="0" applyNumberFormat="1" applyFont="1" applyBorder="1"/>
    <xf numFmtId="164" fontId="61" fillId="0" borderId="5" xfId="0" applyNumberFormat="1" applyFont="1" applyBorder="1"/>
    <xf numFmtId="164" fontId="61" fillId="0" borderId="6" xfId="0" applyNumberFormat="1" applyFont="1" applyBorder="1"/>
    <xf numFmtId="164" fontId="23" fillId="0" borderId="0" xfId="0" applyNumberFormat="1" applyFont="1" applyAlignment="1">
      <alignment horizontal="right"/>
    </xf>
    <xf numFmtId="164" fontId="28" fillId="0" borderId="0" xfId="0" applyNumberFormat="1" applyFont="1" applyAlignment="1">
      <alignment horizontal="right"/>
    </xf>
    <xf numFmtId="165" fontId="57" fillId="0" borderId="0" xfId="0" applyNumberFormat="1" applyFont="1"/>
    <xf numFmtId="165" fontId="55" fillId="0" borderId="0" xfId="0" applyNumberFormat="1" applyFont="1"/>
    <xf numFmtId="165" fontId="50" fillId="0" borderId="0" xfId="0" applyNumberFormat="1" applyFont="1"/>
    <xf numFmtId="165" fontId="46" fillId="0" borderId="0" xfId="0" applyNumberFormat="1" applyFont="1"/>
    <xf numFmtId="165" fontId="44" fillId="0" borderId="0" xfId="0" applyNumberFormat="1" applyFont="1"/>
    <xf numFmtId="165" fontId="40" fillId="0" borderId="0" xfId="0" applyNumberFormat="1" applyFont="1"/>
    <xf numFmtId="165" fontId="48" fillId="0" borderId="0" xfId="0" applyNumberFormat="1" applyFont="1"/>
    <xf numFmtId="165" fontId="38" fillId="0" borderId="0" xfId="0" applyNumberFormat="1" applyFont="1"/>
    <xf numFmtId="165" fontId="33" fillId="0" borderId="0" xfId="0" applyNumberFormat="1" applyFont="1"/>
    <xf numFmtId="165" fontId="23" fillId="0" borderId="0" xfId="0" applyNumberFormat="1" applyFont="1"/>
    <xf numFmtId="0" fontId="57" fillId="0" borderId="0" xfId="0" applyFont="1" applyAlignment="1">
      <alignment horizontal="center" vertical="center" wrapText="1"/>
    </xf>
    <xf numFmtId="0" fontId="55" fillId="0" borderId="0" xfId="0" applyFont="1" applyAlignment="1">
      <alignment horizontal="center" vertical="center" wrapText="1"/>
    </xf>
    <xf numFmtId="0" fontId="50" fillId="0" borderId="0" xfId="0" applyFont="1" applyAlignment="1">
      <alignment horizontal="center" vertical="center" wrapText="1"/>
    </xf>
    <xf numFmtId="0" fontId="46" fillId="0" borderId="0" xfId="0" applyFont="1" applyAlignment="1">
      <alignment horizontal="center" vertical="center" wrapText="1"/>
    </xf>
    <xf numFmtId="0" fontId="44" fillId="0" borderId="0" xfId="0" applyFont="1" applyAlignment="1">
      <alignment horizontal="center" vertical="center" wrapText="1"/>
    </xf>
    <xf numFmtId="0" fontId="40" fillId="0" borderId="0" xfId="0" applyFont="1" applyAlignment="1">
      <alignment horizontal="center" vertical="center" wrapText="1"/>
    </xf>
    <xf numFmtId="0" fontId="48" fillId="0" borderId="0" xfId="0" applyFont="1" applyAlignment="1">
      <alignment horizontal="center" vertical="center" wrapText="1"/>
    </xf>
    <xf numFmtId="0" fontId="38" fillId="0" borderId="0" xfId="0" applyFont="1" applyAlignment="1">
      <alignment horizontal="center" vertical="center" wrapText="1"/>
    </xf>
    <xf numFmtId="0" fontId="33" fillId="0" borderId="0" xfId="0" applyFont="1" applyAlignment="1">
      <alignment horizontal="center" vertical="center" wrapText="1"/>
    </xf>
    <xf numFmtId="0" fontId="30" fillId="0" borderId="0" xfId="0" applyFont="1" applyAlignment="1">
      <alignment horizontal="center" vertical="center" wrapText="1"/>
    </xf>
    <xf numFmtId="0" fontId="28" fillId="0" borderId="0" xfId="0" applyFont="1" applyAlignment="1">
      <alignment horizontal="center" vertical="center" wrapText="1"/>
    </xf>
    <xf numFmtId="0" fontId="25" fillId="0" borderId="0" xfId="0" applyFont="1" applyAlignment="1">
      <alignment horizontal="center" vertical="center" wrapText="1"/>
    </xf>
    <xf numFmtId="164" fontId="23" fillId="0" borderId="7" xfId="0" applyNumberFormat="1" applyFont="1" applyBorder="1"/>
    <xf numFmtId="164" fontId="23" fillId="0" borderId="8" xfId="0" applyNumberFormat="1" applyFont="1" applyBorder="1"/>
    <xf numFmtId="164" fontId="23" fillId="0" borderId="9" xfId="0" applyNumberFormat="1" applyFont="1" applyBorder="1"/>
    <xf numFmtId="164" fontId="62" fillId="0" borderId="0" xfId="0" applyNumberFormat="1" applyFont="1"/>
    <xf numFmtId="164" fontId="42" fillId="0" borderId="0" xfId="0" applyNumberFormat="1" applyFont="1"/>
    <xf numFmtId="0" fontId="24" fillId="0" borderId="0" xfId="0" applyFont="1" applyAlignment="1">
      <alignment horizontal="left"/>
    </xf>
    <xf numFmtId="49" fontId="0" fillId="0" borderId="0" xfId="0" applyNumberFormat="1"/>
    <xf numFmtId="49" fontId="21" fillId="0" borderId="0" xfId="0" applyNumberFormat="1" applyFont="1"/>
    <xf numFmtId="0" fontId="21" fillId="0" borderId="0" xfId="0" applyFont="1"/>
    <xf numFmtId="164" fontId="23" fillId="0" borderId="0" xfId="0" applyNumberFormat="1" applyFont="1"/>
    <xf numFmtId="164" fontId="23" fillId="0" borderId="0" xfId="0" applyNumberFormat="1" applyFont="1"/>
    <xf numFmtId="49" fontId="19" fillId="0" borderId="0" xfId="0" applyNumberFormat="1" applyFont="1"/>
    <xf numFmtId="0" fontId="19" fillId="0" borderId="0" xfId="0" applyFont="1"/>
    <xf numFmtId="49" fontId="20" fillId="0" borderId="0" xfId="0" applyNumberFormat="1" applyFont="1"/>
    <xf numFmtId="0" fontId="20" fillId="0" borderId="0" xfId="0" applyFont="1"/>
    <xf numFmtId="49" fontId="27" fillId="0" borderId="0" xfId="0" applyNumberFormat="1" applyFont="1"/>
    <xf numFmtId="0" fontId="18" fillId="0" borderId="0" xfId="0" applyFont="1"/>
    <xf numFmtId="0" fontId="63" fillId="0" borderId="0" xfId="0" applyFont="1" applyAlignment="1">
      <alignment horizontal="left"/>
    </xf>
    <xf numFmtId="49" fontId="64" fillId="0" borderId="0" xfId="0" applyNumberFormat="1" applyFont="1"/>
    <xf numFmtId="0" fontId="20" fillId="0" borderId="0" xfId="0" applyFont="1" applyAlignment="1">
      <alignment horizontal="center"/>
    </xf>
    <xf numFmtId="0" fontId="31" fillId="0" borderId="0" xfId="0" applyFont="1"/>
    <xf numFmtId="49" fontId="31" fillId="0" borderId="0" xfId="0" applyNumberFormat="1" applyFont="1"/>
    <xf numFmtId="0" fontId="21" fillId="0" borderId="0" xfId="0" applyFont="1" applyAlignment="1">
      <alignment horizontal="left"/>
    </xf>
    <xf numFmtId="0" fontId="18" fillId="0" borderId="0" xfId="0" applyFont="1" applyAlignment="1">
      <alignment horizontal="left"/>
    </xf>
    <xf numFmtId="49" fontId="18" fillId="0" borderId="0" xfId="0" applyNumberFormat="1" applyFont="1"/>
    <xf numFmtId="49" fontId="65" fillId="0" borderId="0" xfId="0" applyNumberFormat="1" applyFont="1"/>
    <xf numFmtId="165" fontId="23" fillId="0" borderId="0" xfId="0" applyNumberFormat="1" applyFont="1"/>
    <xf numFmtId="49" fontId="0" fillId="0" borderId="0" xfId="0" applyNumberFormat="1"/>
    <xf numFmtId="0" fontId="17" fillId="0" borderId="0" xfId="0" applyFont="1" applyAlignment="1">
      <alignment horizontal="left" vertical="center"/>
    </xf>
    <xf numFmtId="165" fontId="23" fillId="0" borderId="0" xfId="0" applyNumberFormat="1" applyFont="1"/>
    <xf numFmtId="0" fontId="66" fillId="0" borderId="0" xfId="0" applyFont="1" applyAlignment="1">
      <alignment horizontal="left"/>
    </xf>
    <xf numFmtId="165" fontId="57" fillId="0" borderId="0" xfId="0" applyNumberFormat="1" applyFont="1"/>
    <xf numFmtId="165" fontId="55" fillId="0" borderId="0" xfId="0" applyNumberFormat="1" applyFont="1"/>
    <xf numFmtId="165" fontId="50" fillId="0" borderId="0" xfId="0" applyNumberFormat="1" applyFont="1"/>
    <xf numFmtId="165" fontId="46" fillId="0" borderId="0" xfId="0" applyNumberFormat="1" applyFont="1"/>
    <xf numFmtId="165" fontId="44" fillId="0" borderId="0" xfId="0" applyNumberFormat="1" applyFont="1"/>
    <xf numFmtId="165" fontId="40" fillId="0" borderId="0" xfId="0" applyNumberFormat="1" applyFont="1"/>
    <xf numFmtId="165" fontId="48" fillId="0" borderId="0" xfId="0" applyNumberFormat="1" applyFont="1"/>
    <xf numFmtId="165" fontId="38" fillId="0" borderId="0" xfId="0" applyNumberFormat="1" applyFont="1"/>
    <xf numFmtId="165" fontId="33" fillId="0" borderId="0" xfId="0" applyNumberFormat="1" applyFont="1"/>
    <xf numFmtId="165" fontId="23" fillId="0" borderId="0" xfId="0" applyNumberFormat="1" applyFont="1" applyAlignment="1">
      <alignment horizontal="left"/>
    </xf>
    <xf numFmtId="165" fontId="23" fillId="0" borderId="0" xfId="0" applyNumberFormat="1" applyFont="1" applyAlignment="1">
      <alignment horizontal="center"/>
    </xf>
    <xf numFmtId="165" fontId="23" fillId="0" borderId="0" xfId="0" applyNumberFormat="1" applyFont="1"/>
    <xf numFmtId="165" fontId="23" fillId="0" borderId="0" xfId="0" applyNumberFormat="1" applyFont="1" applyAlignment="1">
      <alignment horizontal="right"/>
    </xf>
    <xf numFmtId="0" fontId="67" fillId="0" borderId="0" xfId="0" applyFont="1"/>
    <xf numFmtId="0" fontId="68" fillId="0" borderId="0" xfId="0" applyFont="1" applyAlignment="1">
      <alignment horizontal="left"/>
    </xf>
    <xf numFmtId="0" fontId="69" fillId="0" borderId="0" xfId="0" applyFont="1"/>
    <xf numFmtId="0" fontId="70" fillId="0" borderId="0" xfId="0" applyFont="1"/>
    <xf numFmtId="0" fontId="71" fillId="0" borderId="0" xfId="0" applyFont="1"/>
    <xf numFmtId="0" fontId="72" fillId="0" borderId="0" xfId="0" applyFont="1"/>
    <xf numFmtId="0" fontId="73" fillId="0" borderId="0" xfId="0" applyFont="1"/>
    <xf numFmtId="0" fontId="74" fillId="0" borderId="0" xfId="0" applyFont="1"/>
    <xf numFmtId="0" fontId="75" fillId="0" borderId="0" xfId="0" applyFont="1"/>
    <xf numFmtId="0" fontId="76" fillId="0" borderId="0" xfId="0" applyFont="1" applyAlignment="1">
      <alignment horizontal="left"/>
    </xf>
    <xf numFmtId="165" fontId="23" fillId="0" borderId="0" xfId="0" applyNumberFormat="1" applyFont="1"/>
    <xf numFmtId="165" fontId="23" fillId="4" borderId="0" xfId="0" applyNumberFormat="1" applyFont="1" applyFill="1"/>
    <xf numFmtId="165" fontId="23" fillId="2" borderId="0" xfId="0" applyNumberFormat="1" applyFont="1" applyFill="1" applyAlignment="1">
      <alignment horizontal="center"/>
    </xf>
    <xf numFmtId="165" fontId="23" fillId="2" borderId="0" xfId="0" applyNumberFormat="1" applyFont="1" applyFill="1" applyAlignment="1">
      <alignment horizontal="center" vertical="center" wrapText="1"/>
    </xf>
    <xf numFmtId="165" fontId="57" fillId="0" borderId="0" xfId="0" applyNumberFormat="1" applyFont="1"/>
    <xf numFmtId="165" fontId="55" fillId="0" borderId="0" xfId="0" applyNumberFormat="1" applyFont="1"/>
    <xf numFmtId="165" fontId="50" fillId="0" borderId="0" xfId="0" applyNumberFormat="1" applyFont="1"/>
    <xf numFmtId="165" fontId="46" fillId="0" borderId="0" xfId="0" applyNumberFormat="1" applyFont="1"/>
    <xf numFmtId="165" fontId="44" fillId="0" borderId="0" xfId="0" applyNumberFormat="1" applyFont="1"/>
    <xf numFmtId="165" fontId="40" fillId="0" borderId="0" xfId="0" applyNumberFormat="1" applyFont="1"/>
    <xf numFmtId="165" fontId="48" fillId="0" borderId="0" xfId="0" applyNumberFormat="1" applyFont="1"/>
    <xf numFmtId="165" fontId="38" fillId="0" borderId="0" xfId="0" applyNumberFormat="1" applyFont="1"/>
    <xf numFmtId="165" fontId="33" fillId="0" borderId="0" xfId="0" applyNumberFormat="1" applyFont="1"/>
    <xf numFmtId="165" fontId="30" fillId="0" borderId="0" xfId="0" applyNumberFormat="1" applyFont="1"/>
    <xf numFmtId="165" fontId="28" fillId="0" borderId="0" xfId="0" applyNumberFormat="1" applyFont="1"/>
    <xf numFmtId="165" fontId="25" fillId="0" borderId="0" xfId="0" applyNumberFormat="1" applyFont="1"/>
    <xf numFmtId="165" fontId="23" fillId="0" borderId="0" xfId="0" applyNumberFormat="1" applyFont="1" applyAlignment="1">
      <alignment horizontal="left"/>
    </xf>
    <xf numFmtId="165" fontId="23" fillId="0" borderId="0" xfId="0" applyNumberFormat="1" applyFont="1" applyAlignment="1">
      <alignment horizontal="center"/>
    </xf>
    <xf numFmtId="165" fontId="23" fillId="0" borderId="0" xfId="0" applyNumberFormat="1" applyFont="1"/>
    <xf numFmtId="165" fontId="23" fillId="0" borderId="11" xfId="0" applyNumberFormat="1" applyFont="1" applyBorder="1" applyAlignment="1">
      <alignment horizontal="center"/>
    </xf>
    <xf numFmtId="165" fontId="23" fillId="0" borderId="0" xfId="0" applyNumberFormat="1" applyFont="1" applyBorder="1" applyAlignment="1">
      <alignment horizontal="center"/>
    </xf>
    <xf numFmtId="165" fontId="23" fillId="0" borderId="12" xfId="0" applyNumberFormat="1" applyFont="1" applyBorder="1" applyAlignment="1">
      <alignment horizontal="center"/>
    </xf>
    <xf numFmtId="0" fontId="0" fillId="0" borderId="0" xfId="0" applyNumberFormat="1"/>
    <xf numFmtId="0" fontId="21" fillId="0" borderId="0" xfId="0" applyNumberFormat="1" applyFont="1"/>
    <xf numFmtId="0" fontId="20" fillId="0" borderId="0" xfId="0" applyNumberFormat="1" applyFont="1"/>
    <xf numFmtId="0" fontId="19" fillId="0" borderId="0" xfId="0" applyNumberFormat="1" applyFont="1" applyAlignment="1">
      <alignment horizontal="center"/>
    </xf>
    <xf numFmtId="0" fontId="20" fillId="0" borderId="0" xfId="0" applyNumberFormat="1" applyFont="1" applyAlignment="1">
      <alignment horizontal="center"/>
    </xf>
    <xf numFmtId="0" fontId="31" fillId="0" borderId="0" xfId="0" applyNumberFormat="1" applyFont="1" applyAlignment="1">
      <alignment horizontal="center"/>
    </xf>
    <xf numFmtId="0" fontId="0" fillId="0" borderId="0" xfId="0" applyNumberFormat="1" applyAlignment="1">
      <alignment horizontal="center"/>
    </xf>
    <xf numFmtId="0" fontId="31" fillId="0" borderId="0" xfId="0" applyNumberFormat="1" applyFont="1"/>
    <xf numFmtId="0" fontId="27" fillId="0" borderId="0" xfId="0" applyNumberFormat="1" applyFont="1"/>
    <xf numFmtId="49" fontId="20" fillId="0" borderId="13" xfId="0" applyNumberFormat="1" applyFont="1" applyBorder="1"/>
    <xf numFmtId="0" fontId="20" fillId="0" borderId="13" xfId="0" applyNumberFormat="1" applyFont="1" applyBorder="1" applyAlignment="1">
      <alignment horizontal="center"/>
    </xf>
    <xf numFmtId="0" fontId="21" fillId="0" borderId="13" xfId="0" applyFont="1" applyBorder="1" applyAlignment="1">
      <alignment horizontal="left"/>
    </xf>
    <xf numFmtId="49" fontId="20" fillId="0" borderId="0" xfId="0" applyNumberFormat="1" applyFont="1" applyBorder="1"/>
    <xf numFmtId="0" fontId="20" fillId="0" borderId="0" xfId="0" applyNumberFormat="1" applyFont="1" applyBorder="1" applyAlignment="1">
      <alignment horizontal="center"/>
    </xf>
    <xf numFmtId="0" fontId="21" fillId="0" borderId="0" xfId="0" applyFont="1" applyBorder="1" applyAlignment="1">
      <alignment horizontal="left"/>
    </xf>
    <xf numFmtId="49" fontId="31" fillId="0" borderId="0" xfId="0" applyNumberFormat="1" applyFont="1" applyBorder="1"/>
    <xf numFmtId="0" fontId="77" fillId="0" borderId="0" xfId="0" applyFont="1"/>
    <xf numFmtId="0" fontId="57" fillId="0" borderId="0" xfId="0" applyFont="1" applyAlignment="1">
      <alignment horizontal="center"/>
    </xf>
    <xf numFmtId="0" fontId="58" fillId="0" borderId="0" xfId="0" applyFont="1" applyAlignment="1">
      <alignment horizontal="center"/>
    </xf>
    <xf numFmtId="0" fontId="57" fillId="0" borderId="0" xfId="0" applyFont="1" applyAlignment="1">
      <alignment horizontal="left"/>
    </xf>
    <xf numFmtId="0" fontId="58" fillId="0" borderId="0" xfId="0" applyFont="1" applyFill="1"/>
    <xf numFmtId="3" fontId="78" fillId="0" borderId="0" xfId="0" applyNumberFormat="1" applyFont="1" applyFill="1" applyBorder="1" applyAlignment="1">
      <alignment vertical="center"/>
    </xf>
    <xf numFmtId="1" fontId="78" fillId="0" borderId="0" xfId="0" applyNumberFormat="1" applyFont="1" applyFill="1" applyBorder="1" applyAlignment="1">
      <alignment horizontal="left" vertical="center"/>
    </xf>
    <xf numFmtId="1" fontId="78" fillId="0" borderId="0" xfId="0" quotePrefix="1" applyNumberFormat="1" applyFont="1" applyFill="1" applyBorder="1" applyAlignment="1">
      <alignment horizontal="left" vertical="center"/>
    </xf>
    <xf numFmtId="164" fontId="80" fillId="0" borderId="0" xfId="0" applyNumberFormat="1" applyFont="1" applyFill="1" applyBorder="1" applyAlignment="1">
      <alignment horizontal="right" vertical="center"/>
    </xf>
    <xf numFmtId="164" fontId="57" fillId="0" borderId="0" xfId="0" applyNumberFormat="1" applyFont="1" applyBorder="1"/>
    <xf numFmtId="164" fontId="57" fillId="0" borderId="0" xfId="0" applyNumberFormat="1" applyFont="1" applyFill="1" applyBorder="1"/>
    <xf numFmtId="0" fontId="81" fillId="0" borderId="0" xfId="0" applyFont="1"/>
    <xf numFmtId="165" fontId="81" fillId="0" borderId="0" xfId="0" applyNumberFormat="1" applyFont="1"/>
    <xf numFmtId="0" fontId="81" fillId="0" borderId="0" xfId="0" applyFont="1" applyAlignment="1">
      <alignment horizontal="center" vertical="center" wrapText="1"/>
    </xf>
    <xf numFmtId="0" fontId="82" fillId="0" borderId="0" xfId="0" applyFont="1"/>
    <xf numFmtId="0" fontId="81" fillId="0" borderId="0" xfId="0" applyFont="1" applyAlignment="1">
      <alignment horizontal="center"/>
    </xf>
    <xf numFmtId="0" fontId="81" fillId="0" borderId="0" xfId="0" applyFont="1" applyAlignment="1">
      <alignment horizontal="left"/>
    </xf>
    <xf numFmtId="0" fontId="83" fillId="0" borderId="0" xfId="2" applyFont="1" applyFill="1" applyBorder="1" applyAlignment="1">
      <alignment horizontal="left"/>
    </xf>
    <xf numFmtId="0" fontId="81" fillId="0" borderId="0" xfId="2" applyFont="1" applyFill="1" applyBorder="1" applyAlignment="1">
      <alignment horizontal="left"/>
    </xf>
    <xf numFmtId="0" fontId="81" fillId="0" borderId="0" xfId="2" applyFont="1" applyFill="1" applyBorder="1" applyAlignment="1"/>
    <xf numFmtId="0" fontId="81" fillId="0" borderId="0" xfId="0" applyFont="1" applyFill="1" applyBorder="1" applyAlignment="1">
      <alignment horizontal="left"/>
    </xf>
    <xf numFmtId="1" fontId="81" fillId="0" borderId="0" xfId="0" applyNumberFormat="1" applyFont="1" applyFill="1" applyBorder="1" applyAlignment="1">
      <alignment horizontal="right"/>
    </xf>
    <xf numFmtId="0" fontId="81" fillId="0" borderId="0" xfId="2" applyFont="1" applyFill="1" applyBorder="1" applyAlignment="1">
      <alignment horizontal="right"/>
    </xf>
    <xf numFmtId="2" fontId="23" fillId="0" borderId="0" xfId="0" applyNumberFormat="1" applyFont="1"/>
    <xf numFmtId="0" fontId="58" fillId="0" borderId="15" xfId="0" applyFont="1" applyBorder="1"/>
    <xf numFmtId="0" fontId="56" fillId="0" borderId="15" xfId="0" applyFont="1" applyBorder="1"/>
    <xf numFmtId="0" fontId="51" fillId="0" borderId="15" xfId="0" applyFont="1" applyBorder="1"/>
    <xf numFmtId="0" fontId="47" fillId="0" borderId="15" xfId="0" applyFont="1" applyBorder="1"/>
    <xf numFmtId="0" fontId="45" fillId="0" borderId="15" xfId="0" applyFont="1" applyBorder="1"/>
    <xf numFmtId="0" fontId="35" fillId="0" borderId="15" xfId="0" applyFont="1" applyBorder="1"/>
    <xf numFmtId="0" fontId="49" fillId="0" borderId="15" xfId="0" applyFont="1" applyBorder="1"/>
    <xf numFmtId="0" fontId="37" fillId="0" borderId="15" xfId="0" applyFont="1" applyBorder="1"/>
    <xf numFmtId="0" fontId="32" fillId="0" borderId="15" xfId="0" applyFont="1" applyBorder="1"/>
    <xf numFmtId="0" fontId="29" fillId="0" borderId="15" xfId="0" applyFont="1" applyBorder="1"/>
    <xf numFmtId="0" fontId="27" fillId="0" borderId="15" xfId="0" applyFont="1" applyBorder="1"/>
    <xf numFmtId="0" fontId="26" fillId="0" borderId="15" xfId="0" applyFont="1" applyBorder="1"/>
    <xf numFmtId="0" fontId="23" fillId="0" borderId="15" xfId="0" applyFont="1" applyBorder="1" applyAlignment="1">
      <alignment horizontal="left"/>
    </xf>
    <xf numFmtId="0" fontId="23" fillId="0" borderId="15" xfId="0" applyFont="1" applyBorder="1" applyAlignment="1">
      <alignment horizontal="center"/>
    </xf>
    <xf numFmtId="0" fontId="31" fillId="0" borderId="15" xfId="0" applyFont="1" applyBorder="1" applyAlignment="1">
      <alignment horizontal="center"/>
    </xf>
    <xf numFmtId="0" fontId="0" fillId="0" borderId="15" xfId="0" applyBorder="1"/>
    <xf numFmtId="0" fontId="23" fillId="0" borderId="15" xfId="0" applyFont="1" applyBorder="1"/>
    <xf numFmtId="0" fontId="58" fillId="0" borderId="16" xfId="0" applyFont="1" applyBorder="1"/>
    <xf numFmtId="0" fontId="56" fillId="0" borderId="16" xfId="0" applyFont="1" applyBorder="1"/>
    <xf numFmtId="0" fontId="51" fillId="0" borderId="16" xfId="0" applyFont="1" applyBorder="1"/>
    <xf numFmtId="0" fontId="47" fillId="0" borderId="16" xfId="0" applyFont="1" applyBorder="1"/>
    <xf numFmtId="0" fontId="45" fillId="0" borderId="16" xfId="0" applyFont="1" applyBorder="1"/>
    <xf numFmtId="0" fontId="35" fillId="0" borderId="16" xfId="0" applyFont="1" applyBorder="1"/>
    <xf numFmtId="0" fontId="49" fillId="0" borderId="16" xfId="0" applyFont="1" applyBorder="1"/>
    <xf numFmtId="0" fontId="37" fillId="0" borderId="16" xfId="0" applyFont="1" applyBorder="1"/>
    <xf numFmtId="0" fontId="32" fillId="0" borderId="16" xfId="0" applyFont="1" applyBorder="1"/>
    <xf numFmtId="0" fontId="29" fillId="0" borderId="16" xfId="0" applyFont="1" applyBorder="1"/>
    <xf numFmtId="0" fontId="27" fillId="0" borderId="16" xfId="0" applyFont="1" applyBorder="1"/>
    <xf numFmtId="0" fontId="26" fillId="0" borderId="16" xfId="0" applyFont="1" applyBorder="1"/>
    <xf numFmtId="0" fontId="23" fillId="0" borderId="16" xfId="0" applyFont="1" applyBorder="1" applyAlignment="1">
      <alignment horizontal="left"/>
    </xf>
    <xf numFmtId="0" fontId="23" fillId="0" borderId="16" xfId="0" applyFont="1" applyBorder="1" applyAlignment="1">
      <alignment horizontal="center"/>
    </xf>
    <xf numFmtId="0" fontId="31" fillId="0" borderId="16" xfId="0" applyFont="1" applyBorder="1" applyAlignment="1">
      <alignment horizontal="center"/>
    </xf>
    <xf numFmtId="0" fontId="0" fillId="0" borderId="16" xfId="0" applyBorder="1"/>
    <xf numFmtId="0" fontId="23" fillId="0" borderId="16" xfId="0" applyFont="1" applyBorder="1"/>
    <xf numFmtId="0" fontId="82" fillId="0" borderId="15" xfId="0" applyFont="1" applyBorder="1"/>
    <xf numFmtId="0" fontId="82" fillId="0" borderId="16" xfId="0" applyFont="1" applyBorder="1"/>
    <xf numFmtId="164" fontId="23" fillId="0" borderId="15" xfId="0" applyNumberFormat="1" applyFont="1" applyBorder="1" applyAlignment="1">
      <alignment horizontal="left"/>
    </xf>
    <xf numFmtId="164" fontId="23" fillId="0" borderId="16" xfId="0" applyNumberFormat="1" applyFont="1" applyBorder="1" applyAlignment="1">
      <alignment horizontal="left"/>
    </xf>
    <xf numFmtId="0" fontId="55" fillId="0" borderId="15" xfId="0" applyFont="1" applyBorder="1"/>
    <xf numFmtId="0" fontId="50" fillId="0" borderId="15" xfId="0" applyFont="1" applyBorder="1"/>
    <xf numFmtId="0" fontId="46" fillId="0" borderId="15" xfId="0" applyFont="1" applyBorder="1"/>
    <xf numFmtId="0" fontId="44" fillId="0" borderId="15" xfId="0" applyFont="1" applyBorder="1"/>
    <xf numFmtId="0" fontId="40" fillId="0" borderId="15" xfId="0" applyFont="1" applyBorder="1"/>
    <xf numFmtId="0" fontId="48" fillId="0" borderId="15" xfId="0" applyFont="1" applyBorder="1"/>
    <xf numFmtId="0" fontId="38" fillId="0" borderId="15" xfId="0" applyFont="1" applyBorder="1"/>
    <xf numFmtId="0" fontId="33" fillId="0" borderId="15" xfId="0" applyFont="1" applyBorder="1"/>
    <xf numFmtId="0" fontId="30" fillId="0" borderId="15" xfId="0" applyFont="1" applyBorder="1"/>
    <xf numFmtId="0" fontId="28" fillId="0" borderId="15" xfId="0" applyFont="1" applyBorder="1"/>
    <xf numFmtId="0" fontId="25" fillId="0" borderId="15" xfId="0" applyFont="1" applyBorder="1"/>
    <xf numFmtId="0" fontId="55" fillId="0" borderId="16" xfId="0" applyFont="1" applyBorder="1"/>
    <xf numFmtId="0" fontId="50" fillId="0" borderId="16" xfId="0" applyFont="1" applyBorder="1"/>
    <xf numFmtId="0" fontId="46" fillId="0" borderId="16" xfId="0" applyFont="1" applyBorder="1"/>
    <xf numFmtId="0" fontId="44" fillId="0" borderId="16" xfId="0" applyFont="1" applyBorder="1"/>
    <xf numFmtId="0" fontId="40" fillId="0" borderId="16" xfId="0" applyFont="1" applyBorder="1"/>
    <xf numFmtId="0" fontId="48" fillId="0" borderId="16" xfId="0" applyFont="1" applyBorder="1"/>
    <xf numFmtId="0" fontId="38" fillId="0" borderId="16" xfId="0" applyFont="1" applyBorder="1"/>
    <xf numFmtId="0" fontId="33" fillId="0" borderId="16" xfId="0" applyFont="1" applyBorder="1"/>
    <xf numFmtId="0" fontId="30" fillId="0" borderId="16" xfId="0" applyFont="1" applyBorder="1"/>
    <xf numFmtId="0" fontId="28" fillId="0" borderId="16" xfId="0" applyFont="1" applyBorder="1"/>
    <xf numFmtId="0" fontId="25" fillId="0" borderId="16" xfId="0" applyFont="1" applyBorder="1"/>
    <xf numFmtId="164" fontId="23" fillId="0" borderId="16" xfId="0" applyNumberFormat="1" applyFont="1" applyBorder="1"/>
    <xf numFmtId="164" fontId="23" fillId="0" borderId="15" xfId="0" applyNumberFormat="1" applyFont="1" applyBorder="1"/>
    <xf numFmtId="164" fontId="23" fillId="0" borderId="15" xfId="0" applyNumberFormat="1" applyFont="1" applyBorder="1" applyAlignment="1">
      <alignment horizontal="right"/>
    </xf>
    <xf numFmtId="164" fontId="23" fillId="0" borderId="16" xfId="0" applyNumberFormat="1" applyFont="1" applyBorder="1" applyAlignment="1">
      <alignment horizontal="right"/>
    </xf>
    <xf numFmtId="0" fontId="23" fillId="0" borderId="16" xfId="0" applyFont="1" applyBorder="1" applyAlignment="1"/>
    <xf numFmtId="165" fontId="33" fillId="0" borderId="15" xfId="0" applyNumberFormat="1" applyFont="1" applyBorder="1"/>
    <xf numFmtId="165" fontId="30" fillId="0" borderId="15" xfId="0" applyNumberFormat="1" applyFont="1" applyBorder="1"/>
    <xf numFmtId="165" fontId="28" fillId="0" borderId="15" xfId="0" applyNumberFormat="1" applyFont="1" applyBorder="1"/>
    <xf numFmtId="165" fontId="25" fillId="0" borderId="15" xfId="0" applyNumberFormat="1" applyFont="1" applyBorder="1"/>
    <xf numFmtId="165" fontId="23" fillId="0" borderId="15" xfId="0" applyNumberFormat="1" applyFont="1" applyBorder="1" applyAlignment="1">
      <alignment horizontal="left"/>
    </xf>
    <xf numFmtId="165" fontId="23" fillId="0" borderId="15" xfId="0" applyNumberFormat="1" applyFont="1" applyBorder="1" applyAlignment="1">
      <alignment horizontal="center"/>
    </xf>
    <xf numFmtId="164" fontId="30" fillId="0" borderId="15" xfId="0" applyNumberFormat="1" applyFont="1" applyBorder="1" applyAlignment="1">
      <alignment horizontal="left"/>
    </xf>
    <xf numFmtId="164" fontId="30" fillId="0" borderId="15" xfId="0" applyNumberFormat="1" applyFont="1" applyBorder="1" applyAlignment="1">
      <alignment horizontal="right"/>
    </xf>
    <xf numFmtId="164" fontId="30" fillId="0" borderId="16" xfId="0" applyNumberFormat="1" applyFont="1" applyBorder="1" applyAlignment="1">
      <alignment horizontal="left"/>
    </xf>
    <xf numFmtId="164" fontId="30" fillId="0" borderId="16" xfId="0" applyNumberFormat="1" applyFont="1" applyBorder="1" applyAlignment="1">
      <alignment horizontal="right"/>
    </xf>
    <xf numFmtId="0" fontId="18" fillId="0" borderId="0" xfId="0" applyFont="1" applyBorder="1" applyAlignment="1">
      <alignment horizontal="left"/>
    </xf>
    <xf numFmtId="49" fontId="84" fillId="0" borderId="0" xfId="0" applyNumberFormat="1" applyFont="1"/>
    <xf numFmtId="166" fontId="23" fillId="0" borderId="0" xfId="0" applyNumberFormat="1" applyFont="1" applyAlignment="1">
      <alignment horizontal="right"/>
    </xf>
    <xf numFmtId="4" fontId="23" fillId="0" borderId="0" xfId="0" applyNumberFormat="1" applyFont="1" applyAlignment="1">
      <alignment horizontal="right"/>
    </xf>
    <xf numFmtId="4" fontId="23" fillId="0" borderId="0" xfId="0" applyNumberFormat="1" applyFont="1" applyAlignment="1">
      <alignment horizontal="right"/>
    </xf>
    <xf numFmtId="49" fontId="85" fillId="0" borderId="0" xfId="0" applyNumberFormat="1" applyFont="1" applyFill="1" applyBorder="1" applyAlignment="1">
      <alignment horizontal="left"/>
    </xf>
    <xf numFmtId="0" fontId="86" fillId="0" borderId="0" xfId="0" applyFont="1"/>
    <xf numFmtId="0" fontId="86" fillId="0" borderId="15" xfId="0" applyFont="1" applyBorder="1"/>
    <xf numFmtId="0" fontId="86" fillId="0" borderId="16" xfId="0" applyFont="1" applyBorder="1"/>
    <xf numFmtId="165" fontId="86" fillId="0" borderId="0" xfId="0" applyNumberFormat="1" applyFont="1"/>
    <xf numFmtId="165" fontId="86" fillId="0" borderId="15" xfId="0" applyNumberFormat="1" applyFont="1" applyBorder="1"/>
    <xf numFmtId="0" fontId="86" fillId="0" borderId="0" xfId="0" applyFont="1" applyAlignment="1">
      <alignment horizontal="center" vertical="center" wrapText="1"/>
    </xf>
    <xf numFmtId="0" fontId="87" fillId="0" borderId="0" xfId="0" applyFont="1"/>
    <xf numFmtId="0" fontId="87" fillId="0" borderId="15" xfId="0" applyFont="1" applyBorder="1"/>
    <xf numFmtId="0" fontId="87" fillId="0" borderId="16" xfId="0" applyFont="1" applyBorder="1"/>
    <xf numFmtId="164" fontId="86" fillId="0" borderId="0" xfId="0" applyNumberFormat="1" applyFont="1" applyAlignment="1">
      <alignment horizontal="left"/>
    </xf>
    <xf numFmtId="0" fontId="86" fillId="0" borderId="0" xfId="0" applyFont="1" applyAlignment="1">
      <alignment horizontal="center"/>
    </xf>
    <xf numFmtId="4" fontId="86" fillId="0" borderId="0" xfId="0" applyNumberFormat="1" applyFont="1" applyAlignment="1">
      <alignment horizontal="right"/>
    </xf>
    <xf numFmtId="0" fontId="86" fillId="0" borderId="0" xfId="0" applyFont="1" applyAlignment="1">
      <alignment horizontal="left"/>
    </xf>
    <xf numFmtId="3" fontId="86" fillId="0" borderId="0" xfId="0" applyNumberFormat="1" applyFont="1" applyAlignment="1">
      <alignment horizontal="center" vertical="center"/>
    </xf>
    <xf numFmtId="3" fontId="86" fillId="0" borderId="0" xfId="0" applyNumberFormat="1" applyFont="1"/>
    <xf numFmtId="0" fontId="86" fillId="0" borderId="0" xfId="0" applyFont="1" applyBorder="1" applyAlignment="1">
      <alignment horizontal="left"/>
    </xf>
    <xf numFmtId="49" fontId="86" fillId="0" borderId="0" xfId="0" applyNumberFormat="1" applyFont="1" applyFill="1" applyBorder="1" applyAlignment="1">
      <alignment horizontal="left"/>
    </xf>
    <xf numFmtId="49" fontId="88" fillId="0" borderId="0" xfId="0" applyNumberFormat="1" applyFont="1" applyFill="1" applyBorder="1" applyAlignment="1">
      <alignment horizontal="left"/>
    </xf>
    <xf numFmtId="49" fontId="86" fillId="0" borderId="0" xfId="0" applyNumberFormat="1" applyFont="1" applyBorder="1" applyAlignment="1">
      <alignment horizontal="left" vertical="center"/>
    </xf>
    <xf numFmtId="3" fontId="86" fillId="0" borderId="0" xfId="0" applyNumberFormat="1" applyFont="1" applyBorder="1" applyAlignment="1">
      <alignment horizontal="right" vertical="center"/>
    </xf>
    <xf numFmtId="3" fontId="86" fillId="0" borderId="0" xfId="0" applyNumberFormat="1" applyFont="1" applyBorder="1"/>
    <xf numFmtId="3" fontId="86" fillId="0" borderId="0" xfId="0" applyNumberFormat="1" applyFont="1"/>
    <xf numFmtId="49" fontId="23" fillId="0" borderId="0" xfId="0" applyNumberFormat="1" applyFont="1" applyAlignment="1">
      <alignment horizontal="center"/>
    </xf>
    <xf numFmtId="49" fontId="38" fillId="0" borderId="0" xfId="0" applyNumberFormat="1" applyFont="1" applyAlignment="1">
      <alignment horizontal="center"/>
    </xf>
    <xf numFmtId="49" fontId="28" fillId="0" borderId="0" xfId="0" applyNumberFormat="1" applyFont="1" applyAlignment="1">
      <alignment horizontal="center"/>
    </xf>
    <xf numFmtId="49" fontId="30" fillId="0" borderId="0" xfId="0" applyNumberFormat="1" applyFont="1" applyAlignment="1">
      <alignment horizontal="center"/>
    </xf>
    <xf numFmtId="49" fontId="30" fillId="0" borderId="15" xfId="0" applyNumberFormat="1" applyFont="1" applyBorder="1" applyAlignment="1">
      <alignment horizontal="center"/>
    </xf>
    <xf numFmtId="49" fontId="30" fillId="0" borderId="16" xfId="0" applyNumberFormat="1" applyFont="1" applyBorder="1" applyAlignment="1">
      <alignment horizontal="center"/>
    </xf>
    <xf numFmtId="49" fontId="86" fillId="0" borderId="0" xfId="0" applyNumberFormat="1" applyFont="1" applyAlignment="1">
      <alignment horizontal="center"/>
    </xf>
    <xf numFmtId="49" fontId="25" fillId="0" borderId="0" xfId="0" applyNumberFormat="1" applyFont="1" applyAlignment="1">
      <alignment horizontal="center"/>
    </xf>
    <xf numFmtId="49" fontId="23" fillId="0" borderId="15" xfId="0" applyNumberFormat="1" applyFont="1" applyBorder="1" applyAlignment="1">
      <alignment horizontal="center"/>
    </xf>
    <xf numFmtId="49" fontId="23" fillId="0" borderId="16" xfId="0" applyNumberFormat="1" applyFont="1" applyBorder="1" applyAlignment="1">
      <alignment horizontal="center"/>
    </xf>
    <xf numFmtId="49" fontId="23" fillId="0" borderId="0" xfId="0" applyNumberFormat="1" applyFont="1" applyAlignment="1">
      <alignment horizontal="center" vertical="center" wrapText="1"/>
    </xf>
    <xf numFmtId="49" fontId="33" fillId="0" borderId="0" xfId="0" applyNumberFormat="1" applyFont="1" applyAlignment="1">
      <alignment horizontal="center"/>
    </xf>
    <xf numFmtId="49" fontId="42" fillId="0" borderId="0" xfId="0" applyNumberFormat="1" applyFont="1" applyAlignment="1">
      <alignment horizontal="center"/>
    </xf>
    <xf numFmtId="49" fontId="40" fillId="0" borderId="0" xfId="0" applyNumberFormat="1" applyFont="1" applyAlignment="1">
      <alignment horizontal="center"/>
    </xf>
    <xf numFmtId="49" fontId="44" fillId="0" borderId="0" xfId="0" applyNumberFormat="1" applyFont="1" applyAlignment="1">
      <alignment horizontal="center"/>
    </xf>
    <xf numFmtId="49" fontId="46" fillId="0" borderId="0" xfId="0" applyNumberFormat="1" applyFont="1" applyAlignment="1">
      <alignment horizontal="center"/>
    </xf>
    <xf numFmtId="49" fontId="50" fillId="0" borderId="0" xfId="0" applyNumberFormat="1" applyFont="1" applyAlignment="1">
      <alignment horizontal="center"/>
    </xf>
    <xf numFmtId="49" fontId="55" fillId="0" borderId="0" xfId="0" applyNumberFormat="1" applyFont="1" applyAlignment="1">
      <alignment horizontal="center"/>
    </xf>
    <xf numFmtId="49" fontId="57" fillId="0" borderId="0" xfId="0" applyNumberFormat="1" applyFont="1" applyAlignment="1">
      <alignment horizontal="center"/>
    </xf>
    <xf numFmtId="49" fontId="81" fillId="0" borderId="0" xfId="0" applyNumberFormat="1" applyFont="1" applyAlignment="1">
      <alignment horizontal="center"/>
    </xf>
    <xf numFmtId="49" fontId="23" fillId="0" borderId="0" xfId="0" applyNumberFormat="1" applyFont="1" applyAlignment="1"/>
    <xf numFmtId="0" fontId="23" fillId="0" borderId="0" xfId="0" applyFont="1" applyAlignment="1"/>
    <xf numFmtId="0" fontId="85" fillId="0" borderId="0" xfId="0" applyFont="1" applyAlignment="1">
      <alignment horizontal="left"/>
    </xf>
    <xf numFmtId="1" fontId="23" fillId="0" borderId="0" xfId="0" applyNumberFormat="1" applyFont="1" applyAlignment="1">
      <alignment horizontal="right"/>
    </xf>
    <xf numFmtId="166" fontId="23" fillId="0" borderId="0" xfId="0" applyNumberFormat="1" applyFont="1" applyAlignment="1">
      <alignment horizontal="right"/>
    </xf>
    <xf numFmtId="1" fontId="23" fillId="0" borderId="0" xfId="0" applyNumberFormat="1" applyFont="1"/>
    <xf numFmtId="1" fontId="23" fillId="0" borderId="0" xfId="0" applyNumberFormat="1" applyFont="1" applyAlignment="1">
      <alignment horizontal="left"/>
    </xf>
    <xf numFmtId="1" fontId="23" fillId="0" borderId="0" xfId="0" applyNumberFormat="1" applyFont="1" applyAlignment="1">
      <alignment horizontal="center"/>
    </xf>
    <xf numFmtId="1" fontId="23" fillId="0" borderId="0" xfId="0" applyNumberFormat="1" applyFont="1" applyAlignment="1">
      <alignment horizontal="right"/>
    </xf>
    <xf numFmtId="49" fontId="16" fillId="0" borderId="0" xfId="0" applyNumberFormat="1" applyFont="1"/>
    <xf numFmtId="49" fontId="0" fillId="0" borderId="0" xfId="0" applyNumberFormat="1"/>
    <xf numFmtId="165" fontId="23" fillId="0" borderId="0" xfId="0" applyNumberFormat="1" applyFont="1" applyAlignment="1">
      <alignment horizontal="left"/>
    </xf>
    <xf numFmtId="49" fontId="0" fillId="0" borderId="0" xfId="0" applyNumberFormat="1"/>
    <xf numFmtId="0" fontId="15" fillId="0" borderId="0" xfId="0" applyFont="1" applyAlignment="1">
      <alignment horizontal="center"/>
    </xf>
    <xf numFmtId="0" fontId="14" fillId="0" borderId="0" xfId="0" applyFont="1"/>
    <xf numFmtId="164" fontId="24" fillId="0" borderId="0" xfId="0" applyNumberFormat="1" applyFont="1" applyAlignment="1">
      <alignment horizontal="right"/>
    </xf>
    <xf numFmtId="0" fontId="55" fillId="0" borderId="0" xfId="0" applyFont="1" applyBorder="1"/>
    <xf numFmtId="0" fontId="50" fillId="0" borderId="0" xfId="0" applyFont="1" applyBorder="1"/>
    <xf numFmtId="0" fontId="46" fillId="0" borderId="0" xfId="0" applyFont="1" applyBorder="1"/>
    <xf numFmtId="0" fontId="44" fillId="0" borderId="0" xfId="0" applyFont="1" applyBorder="1"/>
    <xf numFmtId="0" fontId="40" fillId="0" borderId="0" xfId="0" applyFont="1" applyBorder="1"/>
    <xf numFmtId="0" fontId="48" fillId="0" borderId="0" xfId="0" applyFont="1" applyBorder="1"/>
    <xf numFmtId="0" fontId="38" fillId="0" borderId="0" xfId="0" applyFont="1" applyBorder="1"/>
    <xf numFmtId="0" fontId="33" fillId="0" borderId="0" xfId="0" applyFont="1" applyBorder="1"/>
    <xf numFmtId="0" fontId="25" fillId="0" borderId="0" xfId="0" applyFont="1" applyBorder="1"/>
    <xf numFmtId="0" fontId="86" fillId="0" borderId="0" xfId="0" applyFont="1" applyBorder="1"/>
    <xf numFmtId="0" fontId="30" fillId="0" borderId="0" xfId="0" applyFont="1" applyBorder="1"/>
    <xf numFmtId="0" fontId="28" fillId="0" borderId="0" xfId="0" applyFont="1" applyBorder="1"/>
    <xf numFmtId="0" fontId="23" fillId="0" borderId="0" xfId="0" applyFont="1" applyBorder="1" applyAlignment="1">
      <alignment horizontal="left"/>
    </xf>
    <xf numFmtId="49" fontId="23" fillId="0" borderId="0" xfId="0" applyNumberFormat="1" applyFont="1" applyBorder="1" applyAlignment="1">
      <alignment horizontal="center"/>
    </xf>
    <xf numFmtId="0" fontId="23" fillId="0" borderId="0" xfId="0" applyFont="1" applyBorder="1" applyAlignment="1">
      <alignment horizontal="center"/>
    </xf>
    <xf numFmtId="0" fontId="23" fillId="0" borderId="0" xfId="0" applyFont="1" applyBorder="1"/>
    <xf numFmtId="0" fontId="24" fillId="0" borderId="0" xfId="0" applyFont="1" applyBorder="1" applyAlignment="1">
      <alignment horizontal="left"/>
    </xf>
    <xf numFmtId="164" fontId="23" fillId="0" borderId="0" xfId="0" applyNumberFormat="1" applyFont="1" applyBorder="1"/>
    <xf numFmtId="165" fontId="82" fillId="0" borderId="0" xfId="0" applyNumberFormat="1" applyFont="1"/>
    <xf numFmtId="165" fontId="58" fillId="0" borderId="0" xfId="0" applyNumberFormat="1" applyFont="1"/>
    <xf numFmtId="165" fontId="56" fillId="0" borderId="0" xfId="0" applyNumberFormat="1" applyFont="1"/>
    <xf numFmtId="165" fontId="51" fillId="0" borderId="0" xfId="0" applyNumberFormat="1" applyFont="1"/>
    <xf numFmtId="165" fontId="47" fillId="0" borderId="0" xfId="0" applyNumberFormat="1" applyFont="1"/>
    <xf numFmtId="165" fontId="45" fillId="0" borderId="0" xfId="0" applyNumberFormat="1" applyFont="1"/>
    <xf numFmtId="165" fontId="35" fillId="0" borderId="0" xfId="0" applyNumberFormat="1" applyFont="1"/>
    <xf numFmtId="165" fontId="49" fillId="0" borderId="0" xfId="0" applyNumberFormat="1" applyFont="1"/>
    <xf numFmtId="165" fontId="37" fillId="0" borderId="0" xfId="0" applyNumberFormat="1" applyFont="1"/>
    <xf numFmtId="165" fontId="32" fillId="0" borderId="0" xfId="0" applyNumberFormat="1" applyFont="1"/>
    <xf numFmtId="165" fontId="26" fillId="0" borderId="0" xfId="0" applyNumberFormat="1" applyFont="1"/>
    <xf numFmtId="165" fontId="87" fillId="0" borderId="0" xfId="0" applyNumberFormat="1" applyFont="1"/>
    <xf numFmtId="165" fontId="29" fillId="0" borderId="0" xfId="0" applyNumberFormat="1" applyFont="1"/>
    <xf numFmtId="165" fontId="27" fillId="0" borderId="0" xfId="0" applyNumberFormat="1" applyFont="1"/>
    <xf numFmtId="165" fontId="23" fillId="0" borderId="0" xfId="0" applyNumberFormat="1" applyFont="1" applyAlignment="1">
      <alignment horizontal="left"/>
    </xf>
    <xf numFmtId="165" fontId="23" fillId="0" borderId="0" xfId="0" applyNumberFormat="1" applyFont="1" applyAlignment="1">
      <alignment horizontal="center"/>
    </xf>
    <xf numFmtId="165" fontId="31" fillId="0" borderId="0" xfId="0" applyNumberFormat="1" applyFont="1" applyAlignment="1">
      <alignment horizontal="center"/>
    </xf>
    <xf numFmtId="165" fontId="0" fillId="0" borderId="0" xfId="0" applyNumberFormat="1"/>
    <xf numFmtId="165" fontId="23" fillId="0" borderId="0" xfId="0" applyNumberFormat="1" applyFont="1"/>
    <xf numFmtId="0" fontId="23" fillId="0" borderId="0" xfId="0" applyFont="1" applyAlignment="1">
      <alignment horizontal="center" vertical="top" wrapText="1"/>
    </xf>
    <xf numFmtId="0" fontId="23" fillId="0" borderId="0" xfId="0" applyFont="1" applyAlignment="1">
      <alignment horizontal="left" vertical="top" wrapText="1"/>
    </xf>
    <xf numFmtId="0" fontId="23" fillId="0" borderId="14" xfId="0" applyFont="1" applyBorder="1" applyAlignment="1">
      <alignment horizontal="left"/>
    </xf>
    <xf numFmtId="49" fontId="23" fillId="0" borderId="14" xfId="0" applyNumberFormat="1" applyFont="1" applyBorder="1" applyAlignment="1">
      <alignment horizontal="center"/>
    </xf>
    <xf numFmtId="0" fontId="31" fillId="0" borderId="14" xfId="0" applyFont="1" applyBorder="1" applyAlignment="1">
      <alignment horizontal="center"/>
    </xf>
    <xf numFmtId="0" fontId="0" fillId="0" borderId="14" xfId="0" applyBorder="1"/>
    <xf numFmtId="0" fontId="23" fillId="0" borderId="14" xfId="0" applyFont="1" applyBorder="1"/>
    <xf numFmtId="3" fontId="91" fillId="0" borderId="0" xfId="0" applyNumberFormat="1" applyFont="1"/>
    <xf numFmtId="3" fontId="92" fillId="0" borderId="0" xfId="0" applyNumberFormat="1" applyFont="1"/>
    <xf numFmtId="3" fontId="93" fillId="0" borderId="0" xfId="0" applyNumberFormat="1" applyFont="1"/>
    <xf numFmtId="3" fontId="94" fillId="0" borderId="0" xfId="0" applyNumberFormat="1" applyFont="1"/>
    <xf numFmtId="3" fontId="95" fillId="0" borderId="0" xfId="0" applyNumberFormat="1" applyFont="1"/>
    <xf numFmtId="3" fontId="96" fillId="0" borderId="0" xfId="0" applyNumberFormat="1" applyFont="1"/>
    <xf numFmtId="3" fontId="97" fillId="0" borderId="0" xfId="0" applyNumberFormat="1" applyFont="1"/>
    <xf numFmtId="3" fontId="98" fillId="0" borderId="0" xfId="0" applyNumberFormat="1" applyFont="1"/>
    <xf numFmtId="3" fontId="99" fillId="0" borderId="0" xfId="0" applyNumberFormat="1" applyFont="1"/>
    <xf numFmtId="3" fontId="100" fillId="0" borderId="0" xfId="0" applyNumberFormat="1" applyFont="1"/>
    <xf numFmtId="3" fontId="101" fillId="0" borderId="0" xfId="0" applyNumberFormat="1" applyFont="1"/>
    <xf numFmtId="3" fontId="102" fillId="0" borderId="0" xfId="0" applyNumberFormat="1" applyFont="1"/>
    <xf numFmtId="3" fontId="103" fillId="0" borderId="0" xfId="0" applyNumberFormat="1" applyFont="1"/>
    <xf numFmtId="3" fontId="104" fillId="0" borderId="0" xfId="0" applyNumberFormat="1" applyFont="1"/>
    <xf numFmtId="3" fontId="106" fillId="0" borderId="0" xfId="0" applyNumberFormat="1" applyFont="1" applyAlignment="1">
      <alignment horizontal="center"/>
    </xf>
    <xf numFmtId="3" fontId="106" fillId="0" borderId="0" xfId="0" applyNumberFormat="1" applyFont="1"/>
    <xf numFmtId="3" fontId="105" fillId="0" borderId="0" xfId="0" applyNumberFormat="1" applyFont="1"/>
    <xf numFmtId="2" fontId="82" fillId="0" borderId="0" xfId="0" applyNumberFormat="1" applyFont="1"/>
    <xf numFmtId="2" fontId="58" fillId="0" borderId="0" xfId="0" applyNumberFormat="1" applyFont="1"/>
    <xf numFmtId="2" fontId="56" fillId="0" borderId="0" xfId="0" applyNumberFormat="1" applyFont="1"/>
    <xf numFmtId="2" fontId="51" fillId="0" borderId="0" xfId="0" applyNumberFormat="1" applyFont="1"/>
    <xf numFmtId="2" fontId="47" fillId="0" borderId="0" xfId="0" applyNumberFormat="1" applyFont="1"/>
    <xf numFmtId="2" fontId="45" fillId="0" borderId="0" xfId="0" applyNumberFormat="1" applyFont="1"/>
    <xf numFmtId="2" fontId="35" fillId="0" borderId="0" xfId="0" applyNumberFormat="1" applyFont="1"/>
    <xf numFmtId="2" fontId="49" fillId="0" borderId="0" xfId="0" applyNumberFormat="1" applyFont="1"/>
    <xf numFmtId="2" fontId="37" fillId="0" borderId="0" xfId="0" applyNumberFormat="1" applyFont="1"/>
    <xf numFmtId="2" fontId="32" fillId="0" borderId="0" xfId="0" applyNumberFormat="1" applyFont="1"/>
    <xf numFmtId="2" fontId="26" fillId="0" borderId="0" xfId="0" applyNumberFormat="1" applyFont="1"/>
    <xf numFmtId="2" fontId="87" fillId="0" borderId="0" xfId="0" applyNumberFormat="1" applyFont="1"/>
    <xf numFmtId="2" fontId="29" fillId="0" borderId="0" xfId="0" applyNumberFormat="1" applyFont="1"/>
    <xf numFmtId="2" fontId="27" fillId="0" borderId="0" xfId="0" applyNumberFormat="1" applyFont="1"/>
    <xf numFmtId="2" fontId="23" fillId="0" borderId="14" xfId="0" applyNumberFormat="1" applyFont="1" applyBorder="1" applyAlignment="1">
      <alignment horizontal="left"/>
    </xf>
    <xf numFmtId="2" fontId="23" fillId="0" borderId="14" xfId="0" applyNumberFormat="1" applyFont="1" applyBorder="1" applyAlignment="1">
      <alignment horizontal="center"/>
    </xf>
    <xf numFmtId="2" fontId="31" fillId="0" borderId="14" xfId="0" applyNumberFormat="1" applyFont="1" applyBorder="1" applyAlignment="1">
      <alignment horizontal="center"/>
    </xf>
    <xf numFmtId="2" fontId="0" fillId="0" borderId="14" xfId="0" applyNumberFormat="1" applyBorder="1"/>
    <xf numFmtId="2" fontId="23" fillId="0" borderId="14" xfId="0" applyNumberFormat="1" applyFont="1" applyBorder="1"/>
    <xf numFmtId="2" fontId="0" fillId="0" borderId="0" xfId="0" applyNumberFormat="1"/>
    <xf numFmtId="0" fontId="108" fillId="0" borderId="13" xfId="0" applyFont="1" applyBorder="1" applyAlignment="1">
      <alignment horizontal="center"/>
    </xf>
    <xf numFmtId="0" fontId="108" fillId="0" borderId="13" xfId="0" applyFont="1" applyBorder="1"/>
    <xf numFmtId="0" fontId="107" fillId="0" borderId="13" xfId="0" applyFont="1" applyBorder="1"/>
    <xf numFmtId="0" fontId="108" fillId="0" borderId="0" xfId="0" applyFont="1" applyBorder="1" applyAlignment="1">
      <alignment horizontal="center"/>
    </xf>
    <xf numFmtId="0" fontId="108" fillId="0" borderId="0" xfId="0" applyFont="1" applyBorder="1"/>
    <xf numFmtId="0" fontId="107" fillId="0" borderId="0" xfId="0" applyFont="1" applyBorder="1"/>
    <xf numFmtId="165" fontId="82" fillId="0" borderId="0" xfId="0" applyNumberFormat="1" applyFont="1"/>
    <xf numFmtId="165" fontId="58" fillId="0" borderId="0" xfId="0" applyNumberFormat="1" applyFont="1"/>
    <xf numFmtId="165" fontId="56" fillId="0" borderId="0" xfId="0" applyNumberFormat="1" applyFont="1"/>
    <xf numFmtId="165" fontId="51" fillId="0" borderId="0" xfId="0" applyNumberFormat="1" applyFont="1"/>
    <xf numFmtId="165" fontId="47" fillId="0" borderId="0" xfId="0" applyNumberFormat="1" applyFont="1"/>
    <xf numFmtId="165" fontId="45" fillId="0" borderId="0" xfId="0" applyNumberFormat="1" applyFont="1"/>
    <xf numFmtId="165" fontId="35" fillId="0" borderId="0" xfId="0" applyNumberFormat="1" applyFont="1"/>
    <xf numFmtId="165" fontId="49" fillId="0" borderId="0" xfId="0" applyNumberFormat="1" applyFont="1"/>
    <xf numFmtId="165" fontId="37" fillId="0" borderId="0" xfId="0" applyNumberFormat="1" applyFont="1"/>
    <xf numFmtId="165" fontId="32" fillId="0" borderId="0" xfId="0" applyNumberFormat="1" applyFont="1"/>
    <xf numFmtId="165" fontId="26" fillId="0" borderId="0" xfId="0" applyNumberFormat="1" applyFont="1"/>
    <xf numFmtId="165" fontId="87" fillId="0" borderId="0" xfId="0" applyNumberFormat="1" applyFont="1"/>
    <xf numFmtId="165" fontId="29" fillId="0" borderId="0" xfId="0" applyNumberFormat="1" applyFont="1"/>
    <xf numFmtId="165" fontId="27" fillId="0" borderId="0" xfId="0" applyNumberFormat="1" applyFont="1"/>
    <xf numFmtId="165" fontId="23" fillId="0" borderId="0" xfId="0" applyNumberFormat="1" applyFont="1" applyAlignment="1">
      <alignment horizontal="left"/>
    </xf>
    <xf numFmtId="165" fontId="23" fillId="0" borderId="0" xfId="0" applyNumberFormat="1" applyFont="1" applyAlignment="1">
      <alignment horizontal="center"/>
    </xf>
    <xf numFmtId="165" fontId="31" fillId="0" borderId="0" xfId="0" applyNumberFormat="1" applyFont="1" applyAlignment="1">
      <alignment horizontal="center"/>
    </xf>
    <xf numFmtId="165" fontId="0" fillId="0" borderId="0" xfId="0" applyNumberFormat="1"/>
    <xf numFmtId="165" fontId="23" fillId="0" borderId="0" xfId="0" applyNumberFormat="1" applyFont="1"/>
    <xf numFmtId="165" fontId="82" fillId="0" borderId="0" xfId="0" applyNumberFormat="1" applyFont="1" applyAlignment="1">
      <alignment wrapText="1"/>
    </xf>
    <xf numFmtId="165" fontId="58" fillId="0" borderId="0" xfId="0" applyNumberFormat="1" applyFont="1" applyAlignment="1">
      <alignment wrapText="1"/>
    </xf>
    <xf numFmtId="165" fontId="56" fillId="0" borderId="0" xfId="0" applyNumberFormat="1" applyFont="1" applyAlignment="1">
      <alignment wrapText="1"/>
    </xf>
    <xf numFmtId="165" fontId="51" fillId="0" borderId="0" xfId="0" applyNumberFormat="1" applyFont="1" applyAlignment="1">
      <alignment wrapText="1"/>
    </xf>
    <xf numFmtId="165" fontId="47" fillId="0" borderId="0" xfId="0" applyNumberFormat="1" applyFont="1" applyAlignment="1">
      <alignment wrapText="1"/>
    </xf>
    <xf numFmtId="165" fontId="45" fillId="0" borderId="0" xfId="0" applyNumberFormat="1" applyFont="1" applyAlignment="1">
      <alignment wrapText="1"/>
    </xf>
    <xf numFmtId="165" fontId="35" fillId="0" borderId="0" xfId="0" applyNumberFormat="1" applyFont="1" applyAlignment="1">
      <alignment wrapText="1"/>
    </xf>
    <xf numFmtId="165" fontId="49" fillId="0" borderId="0" xfId="0" applyNumberFormat="1" applyFont="1" applyAlignment="1">
      <alignment wrapText="1"/>
    </xf>
    <xf numFmtId="165" fontId="37" fillId="0" borderId="0" xfId="0" applyNumberFormat="1" applyFont="1" applyAlignment="1">
      <alignment wrapText="1"/>
    </xf>
    <xf numFmtId="165" fontId="32" fillId="0" borderId="0" xfId="0" applyNumberFormat="1" applyFont="1" applyAlignment="1">
      <alignment wrapText="1"/>
    </xf>
    <xf numFmtId="165" fontId="26" fillId="0" borderId="0" xfId="0" applyNumberFormat="1" applyFont="1" applyAlignment="1">
      <alignment wrapText="1"/>
    </xf>
    <xf numFmtId="165" fontId="87" fillId="0" borderId="0" xfId="0" applyNumberFormat="1" applyFont="1" applyAlignment="1">
      <alignment wrapText="1"/>
    </xf>
    <xf numFmtId="165" fontId="29" fillId="0" borderId="0" xfId="0" applyNumberFormat="1" applyFont="1" applyAlignment="1">
      <alignment wrapText="1"/>
    </xf>
    <xf numFmtId="165" fontId="27" fillId="0" borderId="0" xfId="0" applyNumberFormat="1" applyFont="1" applyAlignment="1">
      <alignment wrapText="1"/>
    </xf>
    <xf numFmtId="165" fontId="23" fillId="0" borderId="0" xfId="0" applyNumberFormat="1" applyFont="1" applyAlignment="1">
      <alignment horizontal="left" wrapText="1"/>
    </xf>
    <xf numFmtId="165" fontId="23" fillId="0" borderId="0" xfId="0" applyNumberFormat="1" applyFont="1" applyAlignment="1">
      <alignment horizontal="center" wrapText="1"/>
    </xf>
    <xf numFmtId="165" fontId="31" fillId="0" borderId="0" xfId="0" applyNumberFormat="1" applyFont="1" applyAlignment="1">
      <alignment horizontal="center" wrapText="1"/>
    </xf>
    <xf numFmtId="165" fontId="0" fillId="0" borderId="0" xfId="0" applyNumberFormat="1" applyAlignment="1">
      <alignment wrapText="1"/>
    </xf>
    <xf numFmtId="165" fontId="23" fillId="0" borderId="0" xfId="0" applyNumberFormat="1" applyFont="1" applyAlignment="1">
      <alignment wrapText="1"/>
    </xf>
    <xf numFmtId="165" fontId="82" fillId="0" borderId="0" xfId="0" applyNumberFormat="1" applyFont="1" applyAlignment="1">
      <alignment horizontal="center" vertical="top" wrapText="1"/>
    </xf>
    <xf numFmtId="165" fontId="58" fillId="0" borderId="0" xfId="0" applyNumberFormat="1" applyFont="1" applyAlignment="1">
      <alignment horizontal="center" vertical="top" wrapText="1"/>
    </xf>
    <xf numFmtId="165" fontId="56" fillId="0" borderId="0" xfId="0" applyNumberFormat="1" applyFont="1" applyAlignment="1">
      <alignment horizontal="center" vertical="top" wrapText="1"/>
    </xf>
    <xf numFmtId="165" fontId="51" fillId="0" borderId="0" xfId="0" applyNumberFormat="1" applyFont="1" applyAlignment="1">
      <alignment horizontal="center" vertical="top" wrapText="1"/>
    </xf>
    <xf numFmtId="165" fontId="47" fillId="0" borderId="0" xfId="0" applyNumberFormat="1" applyFont="1" applyAlignment="1">
      <alignment horizontal="center" vertical="top" wrapText="1"/>
    </xf>
    <xf numFmtId="165" fontId="45" fillId="0" borderId="0" xfId="0" applyNumberFormat="1" applyFont="1" applyAlignment="1">
      <alignment horizontal="center" vertical="top" wrapText="1"/>
    </xf>
    <xf numFmtId="165" fontId="35" fillId="0" borderId="0" xfId="0" applyNumberFormat="1" applyFont="1" applyAlignment="1">
      <alignment horizontal="center" vertical="top" wrapText="1"/>
    </xf>
    <xf numFmtId="165" fontId="49" fillId="0" borderId="0" xfId="0" applyNumberFormat="1" applyFont="1" applyAlignment="1">
      <alignment horizontal="center" vertical="top" wrapText="1"/>
    </xf>
    <xf numFmtId="165" fontId="37" fillId="0" borderId="0" xfId="0" applyNumberFormat="1" applyFont="1" applyAlignment="1">
      <alignment horizontal="center" vertical="top" wrapText="1"/>
    </xf>
    <xf numFmtId="165" fontId="32" fillId="0" borderId="0" xfId="0" applyNumberFormat="1" applyFont="1" applyAlignment="1">
      <alignment horizontal="center" vertical="top" wrapText="1"/>
    </xf>
    <xf numFmtId="165" fontId="26" fillId="0" borderId="0" xfId="0" applyNumberFormat="1" applyFont="1" applyAlignment="1">
      <alignment horizontal="center" vertical="top" wrapText="1"/>
    </xf>
    <xf numFmtId="165" fontId="87" fillId="0" borderId="0" xfId="0" applyNumberFormat="1" applyFont="1" applyAlignment="1">
      <alignment horizontal="center" vertical="top" wrapText="1"/>
    </xf>
    <xf numFmtId="165" fontId="29" fillId="0" borderId="0" xfId="0" applyNumberFormat="1" applyFont="1" applyAlignment="1">
      <alignment horizontal="center" vertical="top" wrapText="1"/>
    </xf>
    <xf numFmtId="165" fontId="27" fillId="0" borderId="0" xfId="0" applyNumberFormat="1" applyFont="1" applyAlignment="1">
      <alignment horizontal="center" vertical="top" wrapText="1"/>
    </xf>
    <xf numFmtId="165" fontId="23" fillId="0" borderId="0" xfId="0" applyNumberFormat="1" applyFont="1" applyAlignment="1">
      <alignment horizontal="left" vertical="top" wrapText="1"/>
    </xf>
    <xf numFmtId="165" fontId="23" fillId="0" borderId="0" xfId="0" applyNumberFormat="1" applyFont="1" applyAlignment="1">
      <alignment horizontal="center" vertical="top" wrapText="1"/>
    </xf>
    <xf numFmtId="165" fontId="31" fillId="0" borderId="0" xfId="0" applyNumberFormat="1" applyFont="1" applyAlignment="1">
      <alignment horizontal="center" vertical="top" wrapText="1"/>
    </xf>
    <xf numFmtId="165" fontId="0" fillId="0" borderId="0" xfId="0" applyNumberFormat="1" applyAlignment="1">
      <alignment horizontal="center" vertical="top" wrapText="1"/>
    </xf>
    <xf numFmtId="49" fontId="13" fillId="0" borderId="0" xfId="0" applyNumberFormat="1" applyFont="1"/>
    <xf numFmtId="0" fontId="109" fillId="0" borderId="0" xfId="0" applyFont="1"/>
    <xf numFmtId="1" fontId="109" fillId="0" borderId="0" xfId="0" applyNumberFormat="1" applyFont="1"/>
    <xf numFmtId="165" fontId="109" fillId="0" borderId="0" xfId="0" applyNumberFormat="1" applyFont="1"/>
    <xf numFmtId="0" fontId="109" fillId="0" borderId="0" xfId="0" applyFont="1" applyAlignment="1">
      <alignment horizontal="center" vertical="center" wrapText="1"/>
    </xf>
    <xf numFmtId="0" fontId="110" fillId="0" borderId="0" xfId="0" applyFont="1"/>
    <xf numFmtId="165" fontId="110" fillId="0" borderId="0" xfId="0" applyNumberFormat="1" applyFont="1"/>
    <xf numFmtId="165" fontId="110" fillId="0" borderId="0" xfId="0" applyNumberFormat="1" applyFont="1" applyAlignment="1">
      <alignment horizontal="center" vertical="top" wrapText="1"/>
    </xf>
    <xf numFmtId="3" fontId="111" fillId="0" borderId="0" xfId="0" applyNumberFormat="1" applyFont="1"/>
    <xf numFmtId="2" fontId="110" fillId="0" borderId="0" xfId="0" applyNumberFormat="1" applyFont="1"/>
    <xf numFmtId="165" fontId="110" fillId="0" borderId="0" xfId="0" applyNumberFormat="1" applyFont="1" applyAlignment="1">
      <alignment wrapText="1"/>
    </xf>
    <xf numFmtId="165" fontId="109" fillId="0" borderId="0" xfId="0" applyNumberFormat="1" applyFont="1" applyAlignment="1">
      <alignment horizontal="left"/>
    </xf>
    <xf numFmtId="165" fontId="109" fillId="0" borderId="0" xfId="0" applyNumberFormat="1" applyFont="1" applyAlignment="1">
      <alignment horizontal="center"/>
    </xf>
    <xf numFmtId="165" fontId="109" fillId="0" borderId="0" xfId="0" applyNumberFormat="1" applyFont="1" applyBorder="1"/>
    <xf numFmtId="165" fontId="23" fillId="0" borderId="0" xfId="0" applyNumberFormat="1" applyFont="1" applyBorder="1"/>
    <xf numFmtId="0" fontId="31" fillId="0" borderId="0" xfId="0" applyFont="1" applyBorder="1"/>
    <xf numFmtId="0" fontId="112" fillId="0" borderId="0" xfId="0" applyFont="1" applyAlignment="1">
      <alignment horizontal="left"/>
    </xf>
    <xf numFmtId="0" fontId="110" fillId="0" borderId="0" xfId="0" applyFont="1" applyAlignment="1">
      <alignment horizontal="center"/>
    </xf>
    <xf numFmtId="0" fontId="109" fillId="0" borderId="0" xfId="0" applyFont="1" applyAlignment="1">
      <alignment horizontal="left"/>
    </xf>
    <xf numFmtId="0" fontId="113" fillId="0" borderId="0" xfId="0" applyFont="1" applyBorder="1"/>
    <xf numFmtId="0" fontId="113" fillId="0" borderId="0" xfId="0" applyFont="1"/>
    <xf numFmtId="49" fontId="113" fillId="0" borderId="0" xfId="0" applyNumberFormat="1" applyFont="1" applyAlignment="1">
      <alignment horizontal="center"/>
    </xf>
    <xf numFmtId="0" fontId="113" fillId="0" borderId="0" xfId="0" applyFont="1" applyAlignment="1">
      <alignment horizontal="center"/>
    </xf>
    <xf numFmtId="1" fontId="113" fillId="0" borderId="0" xfId="0" applyNumberFormat="1" applyFont="1" applyBorder="1"/>
    <xf numFmtId="165" fontId="113" fillId="0" borderId="0" xfId="0" applyNumberFormat="1" applyFont="1" applyBorder="1"/>
    <xf numFmtId="0" fontId="113" fillId="0" borderId="0" xfId="0" applyFont="1" applyBorder="1" applyAlignment="1">
      <alignment horizontal="center" vertical="center" wrapText="1"/>
    </xf>
    <xf numFmtId="0" fontId="114" fillId="0" borderId="0" xfId="0" applyFont="1" applyBorder="1"/>
    <xf numFmtId="165" fontId="114" fillId="0" borderId="0" xfId="0" applyNumberFormat="1" applyFont="1" applyBorder="1"/>
    <xf numFmtId="165" fontId="114" fillId="0" borderId="0" xfId="0" applyNumberFormat="1" applyFont="1" applyBorder="1" applyAlignment="1">
      <alignment horizontal="center" vertical="top" wrapText="1"/>
    </xf>
    <xf numFmtId="0" fontId="114" fillId="0" borderId="15" xfId="0" applyFont="1" applyBorder="1"/>
    <xf numFmtId="0" fontId="114" fillId="0" borderId="16" xfId="0" applyFont="1" applyBorder="1"/>
    <xf numFmtId="3" fontId="115" fillId="0" borderId="0" xfId="0" applyNumberFormat="1" applyFont="1" applyBorder="1"/>
    <xf numFmtId="2" fontId="114" fillId="0" borderId="0" xfId="0" applyNumberFormat="1" applyFont="1" applyBorder="1"/>
    <xf numFmtId="165" fontId="114" fillId="0" borderId="0" xfId="0" applyNumberFormat="1" applyFont="1" applyBorder="1" applyAlignment="1">
      <alignment wrapText="1"/>
    </xf>
    <xf numFmtId="0" fontId="114" fillId="0" borderId="0" xfId="0" applyFont="1"/>
    <xf numFmtId="0" fontId="116" fillId="0" borderId="0" xfId="0" applyFont="1" applyAlignment="1">
      <alignment horizontal="left"/>
    </xf>
    <xf numFmtId="0" fontId="114" fillId="0" borderId="0" xfId="0" applyFont="1" applyAlignment="1">
      <alignment horizontal="center"/>
    </xf>
    <xf numFmtId="3" fontId="117" fillId="0" borderId="0" xfId="0" applyNumberFormat="1" applyFont="1" applyAlignment="1">
      <alignment horizontal="left"/>
    </xf>
    <xf numFmtId="3" fontId="117" fillId="0" borderId="0" xfId="0" applyNumberFormat="1" applyFont="1" applyAlignment="1">
      <alignment horizontal="center"/>
    </xf>
    <xf numFmtId="0" fontId="113" fillId="0" borderId="13" xfId="0" applyFont="1" applyBorder="1" applyAlignment="1">
      <alignment horizontal="left"/>
    </xf>
    <xf numFmtId="49" fontId="113" fillId="0" borderId="13" xfId="0" applyNumberFormat="1" applyFont="1" applyBorder="1" applyAlignment="1">
      <alignment horizontal="center"/>
    </xf>
    <xf numFmtId="0" fontId="113" fillId="0" borderId="0" xfId="0" applyFont="1" applyBorder="1" applyAlignment="1">
      <alignment horizontal="left"/>
    </xf>
    <xf numFmtId="49" fontId="113" fillId="0" borderId="0" xfId="0" applyNumberFormat="1" applyFont="1" applyBorder="1" applyAlignment="1">
      <alignment horizontal="center"/>
    </xf>
    <xf numFmtId="165" fontId="113" fillId="0" borderId="0" xfId="0" applyNumberFormat="1" applyFont="1" applyAlignment="1">
      <alignment horizontal="left"/>
    </xf>
    <xf numFmtId="165" fontId="113" fillId="0" borderId="0" xfId="0" applyNumberFormat="1" applyFont="1" applyAlignment="1">
      <alignment horizontal="center"/>
    </xf>
    <xf numFmtId="3" fontId="117" fillId="0" borderId="0" xfId="0" applyNumberFormat="1" applyFont="1" applyBorder="1"/>
    <xf numFmtId="0" fontId="113" fillId="0" borderId="13" xfId="0" applyFont="1" applyBorder="1"/>
    <xf numFmtId="165" fontId="55" fillId="0" borderId="0" xfId="0" applyNumberFormat="1" applyFont="1" applyBorder="1"/>
    <xf numFmtId="165" fontId="110" fillId="0" borderId="0" xfId="0" applyNumberFormat="1" applyFont="1" applyBorder="1"/>
    <xf numFmtId="165" fontId="110" fillId="0" borderId="0" xfId="0" applyNumberFormat="1" applyFont="1" applyAlignment="1">
      <alignment horizontal="center"/>
    </xf>
    <xf numFmtId="165" fontId="11" fillId="0" borderId="0" xfId="0" applyNumberFormat="1" applyFont="1" applyAlignment="1">
      <alignment horizontal="center"/>
    </xf>
    <xf numFmtId="165" fontId="11" fillId="0" borderId="0" xfId="0" applyNumberFormat="1" applyFont="1"/>
    <xf numFmtId="165" fontId="31" fillId="0" borderId="0" xfId="0" applyNumberFormat="1" applyFont="1"/>
    <xf numFmtId="0" fontId="11" fillId="0" borderId="0" xfId="0" applyFont="1" applyBorder="1"/>
    <xf numFmtId="0" fontId="11" fillId="0" borderId="0" xfId="0" applyFont="1"/>
    <xf numFmtId="165" fontId="11" fillId="0" borderId="0" xfId="0" applyNumberFormat="1" applyFont="1" applyBorder="1"/>
    <xf numFmtId="0" fontId="118" fillId="0" borderId="0" xfId="0" applyFont="1"/>
    <xf numFmtId="1" fontId="118" fillId="0" borderId="0" xfId="0" applyNumberFormat="1" applyFont="1"/>
    <xf numFmtId="165" fontId="118" fillId="0" borderId="0" xfId="0" applyNumberFormat="1" applyFont="1"/>
    <xf numFmtId="0" fontId="118" fillId="0" borderId="0" xfId="0" applyFont="1" applyAlignment="1">
      <alignment horizontal="center" vertical="center" wrapText="1"/>
    </xf>
    <xf numFmtId="0" fontId="119" fillId="0" borderId="0" xfId="0" applyFont="1"/>
    <xf numFmtId="165" fontId="119" fillId="0" borderId="0" xfId="0" applyNumberFormat="1" applyFont="1"/>
    <xf numFmtId="165" fontId="119" fillId="0" borderId="0" xfId="0" applyNumberFormat="1" applyFont="1" applyAlignment="1">
      <alignment horizontal="center" vertical="top" wrapText="1"/>
    </xf>
    <xf numFmtId="3" fontId="120" fillId="0" borderId="0" xfId="0" applyNumberFormat="1" applyFont="1"/>
    <xf numFmtId="2" fontId="119" fillId="0" borderId="0" xfId="0" applyNumberFormat="1" applyFont="1"/>
    <xf numFmtId="165" fontId="119" fillId="0" borderId="0" xfId="0" applyNumberFormat="1" applyFont="1" applyAlignment="1">
      <alignment wrapText="1"/>
    </xf>
    <xf numFmtId="0" fontId="118" fillId="0" borderId="0" xfId="0" applyFont="1" applyAlignment="1">
      <alignment horizontal="left"/>
    </xf>
    <xf numFmtId="165" fontId="118" fillId="0" borderId="0" xfId="0" applyNumberFormat="1" applyFont="1" applyAlignment="1">
      <alignment horizontal="center"/>
    </xf>
    <xf numFmtId="165" fontId="118" fillId="0" borderId="0" xfId="0" applyNumberFormat="1" applyFont="1" applyAlignment="1">
      <alignment horizontal="left"/>
    </xf>
    <xf numFmtId="0" fontId="23" fillId="0" borderId="19" xfId="0" applyFont="1" applyBorder="1"/>
    <xf numFmtId="0" fontId="23" fillId="0" borderId="20" xfId="0" applyFont="1" applyBorder="1" applyAlignment="1">
      <alignment horizontal="left"/>
    </xf>
    <xf numFmtId="165" fontId="118" fillId="0" borderId="0" xfId="0" applyNumberFormat="1" applyFont="1" applyBorder="1"/>
    <xf numFmtId="0" fontId="128" fillId="0" borderId="0" xfId="0" applyFont="1"/>
    <xf numFmtId="0" fontId="129" fillId="0" borderId="0" xfId="0" applyFont="1" applyBorder="1"/>
    <xf numFmtId="0" fontId="130" fillId="0" borderId="0" xfId="0" applyFont="1"/>
    <xf numFmtId="0" fontId="131" fillId="0" borderId="0" xfId="0" applyFont="1"/>
    <xf numFmtId="0" fontId="132" fillId="0" borderId="0" xfId="0" applyFont="1"/>
    <xf numFmtId="0" fontId="133" fillId="0" borderId="0" xfId="0" applyFont="1"/>
    <xf numFmtId="0" fontId="134" fillId="0" borderId="0" xfId="0" applyFont="1"/>
    <xf numFmtId="0" fontId="135" fillId="0" borderId="0" xfId="0" applyFont="1"/>
    <xf numFmtId="0" fontId="136" fillId="0" borderId="0" xfId="0" applyFont="1"/>
    <xf numFmtId="164" fontId="132" fillId="0" borderId="0" xfId="0" applyNumberFormat="1" applyFont="1"/>
    <xf numFmtId="49" fontId="132" fillId="0" borderId="0" xfId="0" applyNumberFormat="1" applyFont="1" applyAlignment="1">
      <alignment horizontal="center"/>
    </xf>
    <xf numFmtId="164" fontId="132" fillId="0" borderId="0" xfId="0" applyNumberFormat="1" applyFont="1" applyAlignment="1">
      <alignment horizontal="center"/>
    </xf>
    <xf numFmtId="0" fontId="132" fillId="0" borderId="0" xfId="0" applyFont="1" applyAlignment="1">
      <alignment horizontal="center"/>
    </xf>
    <xf numFmtId="164" fontId="132" fillId="0" borderId="0" xfId="0" applyNumberFormat="1" applyFont="1" applyAlignment="1">
      <alignment horizontal="right"/>
    </xf>
    <xf numFmtId="165" fontId="132" fillId="0" borderId="0" xfId="0" applyNumberFormat="1" applyFont="1"/>
    <xf numFmtId="0" fontId="118" fillId="0" borderId="0" xfId="0" applyFont="1" applyAlignment="1">
      <alignment horizontal="center" vertical="top" wrapText="1"/>
    </xf>
    <xf numFmtId="0" fontId="113" fillId="0" borderId="0" xfId="0" applyFont="1" applyBorder="1" applyAlignment="1">
      <alignment horizontal="center" vertical="top" wrapText="1"/>
    </xf>
    <xf numFmtId="0" fontId="109" fillId="0" borderId="0" xfId="0" applyFont="1" applyAlignment="1">
      <alignment horizontal="center" vertical="top" wrapText="1"/>
    </xf>
    <xf numFmtId="0" fontId="81" fillId="0" borderId="0" xfId="0" applyFont="1" applyAlignment="1">
      <alignment horizontal="center" vertical="top" wrapText="1"/>
    </xf>
    <xf numFmtId="0" fontId="57" fillId="0" borderId="0" xfId="0" applyFont="1" applyAlignment="1">
      <alignment horizontal="center" vertical="top" wrapText="1"/>
    </xf>
    <xf numFmtId="0" fontId="55" fillId="0" borderId="0" xfId="0" applyFont="1" applyAlignment="1">
      <alignment horizontal="center" vertical="top" wrapText="1"/>
    </xf>
    <xf numFmtId="0" fontId="50" fillId="0" borderId="0" xfId="0" applyFont="1" applyAlignment="1">
      <alignment horizontal="center" vertical="top" wrapText="1"/>
    </xf>
    <xf numFmtId="0" fontId="46" fillId="0" borderId="0" xfId="0" applyFont="1" applyAlignment="1">
      <alignment horizontal="center" vertical="top" wrapText="1"/>
    </xf>
    <xf numFmtId="0" fontId="44" fillId="0" borderId="0" xfId="0" applyFont="1" applyAlignment="1">
      <alignment horizontal="center" vertical="top" wrapText="1"/>
    </xf>
    <xf numFmtId="0" fontId="40" fillId="0" borderId="0" xfId="0" applyFont="1" applyAlignment="1">
      <alignment horizontal="center" vertical="top" wrapText="1"/>
    </xf>
    <xf numFmtId="0" fontId="48" fillId="0" borderId="0" xfId="0" applyFont="1" applyAlignment="1">
      <alignment horizontal="center" vertical="top" wrapText="1"/>
    </xf>
    <xf numFmtId="0" fontId="38" fillId="0" borderId="0" xfId="0" applyFont="1" applyAlignment="1">
      <alignment horizontal="center" vertical="top" wrapText="1"/>
    </xf>
    <xf numFmtId="0" fontId="33" fillId="0" borderId="0" xfId="0" applyFont="1" applyAlignment="1">
      <alignment horizontal="center" vertical="top" wrapText="1"/>
    </xf>
    <xf numFmtId="0" fontId="25" fillId="0" borderId="0" xfId="0" applyFont="1" applyAlignment="1">
      <alignment horizontal="center" vertical="top" wrapText="1"/>
    </xf>
    <xf numFmtId="0" fontId="86" fillId="0" borderId="0" xfId="0" applyFont="1" applyAlignment="1">
      <alignment horizontal="center" vertical="top" wrapText="1"/>
    </xf>
    <xf numFmtId="0" fontId="30" fillId="0" borderId="0" xfId="0" applyFont="1" applyAlignment="1">
      <alignment horizontal="center" vertical="top" wrapText="1"/>
    </xf>
    <xf numFmtId="0" fontId="28" fillId="0" borderId="0" xfId="0" applyFont="1" applyAlignment="1">
      <alignment horizontal="center" vertical="top" wrapText="1"/>
    </xf>
    <xf numFmtId="165" fontId="118" fillId="0" borderId="0" xfId="0" applyNumberFormat="1" applyFont="1" applyAlignment="1">
      <alignment horizontal="center" vertical="top" wrapText="1"/>
    </xf>
    <xf numFmtId="165" fontId="113" fillId="0" borderId="0" xfId="0" applyNumberFormat="1" applyFont="1" applyBorder="1" applyAlignment="1">
      <alignment horizontal="center" vertical="top" wrapText="1"/>
    </xf>
    <xf numFmtId="165" fontId="109" fillId="0" borderId="0" xfId="0" applyNumberFormat="1" applyFont="1" applyAlignment="1">
      <alignment horizontal="center" vertical="top" wrapText="1"/>
    </xf>
    <xf numFmtId="165" fontId="81" fillId="0" borderId="0" xfId="0" applyNumberFormat="1" applyFont="1" applyAlignment="1">
      <alignment horizontal="center" vertical="top" wrapText="1"/>
    </xf>
    <xf numFmtId="165" fontId="57" fillId="0" borderId="0" xfId="0" applyNumberFormat="1" applyFont="1" applyAlignment="1">
      <alignment horizontal="center" vertical="top" wrapText="1"/>
    </xf>
    <xf numFmtId="165" fontId="55" fillId="0" borderId="0" xfId="0" applyNumberFormat="1" applyFont="1" applyAlignment="1">
      <alignment horizontal="center" vertical="top" wrapText="1"/>
    </xf>
    <xf numFmtId="165" fontId="50" fillId="0" borderId="0" xfId="0" applyNumberFormat="1" applyFont="1" applyAlignment="1">
      <alignment horizontal="center" vertical="top" wrapText="1"/>
    </xf>
    <xf numFmtId="165" fontId="46" fillId="0" borderId="0" xfId="0" applyNumberFormat="1" applyFont="1" applyAlignment="1">
      <alignment horizontal="center" vertical="top" wrapText="1"/>
    </xf>
    <xf numFmtId="165" fontId="44" fillId="0" borderId="0" xfId="0" applyNumberFormat="1" applyFont="1" applyAlignment="1">
      <alignment horizontal="center" vertical="top" wrapText="1"/>
    </xf>
    <xf numFmtId="165" fontId="40" fillId="0" borderId="0" xfId="0" applyNumberFormat="1" applyFont="1" applyAlignment="1">
      <alignment horizontal="center" vertical="top" wrapText="1"/>
    </xf>
    <xf numFmtId="165" fontId="48" fillId="0" borderId="0" xfId="0" applyNumberFormat="1" applyFont="1" applyAlignment="1">
      <alignment horizontal="center" vertical="top" wrapText="1"/>
    </xf>
    <xf numFmtId="165" fontId="38" fillId="0" borderId="0" xfId="0" applyNumberFormat="1" applyFont="1" applyAlignment="1">
      <alignment horizontal="center" vertical="top" wrapText="1"/>
    </xf>
    <xf numFmtId="165" fontId="33" fillId="0" borderId="0" xfId="0" applyNumberFormat="1" applyFont="1" applyAlignment="1">
      <alignment horizontal="center" vertical="top" wrapText="1"/>
    </xf>
    <xf numFmtId="165" fontId="25" fillId="0" borderId="0" xfId="0" applyNumberFormat="1" applyFont="1" applyAlignment="1">
      <alignment horizontal="center" vertical="top" wrapText="1"/>
    </xf>
    <xf numFmtId="165" fontId="86" fillId="0" borderId="0" xfId="0" applyNumberFormat="1" applyFont="1" applyAlignment="1">
      <alignment horizontal="center" vertical="top" wrapText="1"/>
    </xf>
    <xf numFmtId="165" fontId="30" fillId="0" borderId="0" xfId="0" applyNumberFormat="1" applyFont="1" applyAlignment="1">
      <alignment horizontal="center" vertical="top" wrapText="1"/>
    </xf>
    <xf numFmtId="165" fontId="28" fillId="0" borderId="0" xfId="0" applyNumberFormat="1" applyFont="1" applyAlignment="1">
      <alignment horizontal="center" vertical="top" wrapText="1"/>
    </xf>
    <xf numFmtId="165" fontId="23" fillId="0" borderId="0" xfId="0" applyNumberFormat="1" applyFont="1" applyAlignment="1">
      <alignment horizontal="center" vertical="center"/>
    </xf>
    <xf numFmtId="164" fontId="23" fillId="0" borderId="0" xfId="0" applyNumberFormat="1" applyFont="1" applyAlignment="1">
      <alignment horizontal="center" vertical="center"/>
    </xf>
    <xf numFmtId="164" fontId="23" fillId="0" borderId="0" xfId="0" applyNumberFormat="1" applyFont="1" applyBorder="1" applyAlignment="1">
      <alignment horizontal="center" vertical="center" wrapText="1"/>
    </xf>
    <xf numFmtId="165" fontId="23" fillId="0" borderId="0" xfId="0" applyNumberFormat="1" applyFont="1" applyBorder="1" applyAlignment="1">
      <alignment horizontal="center" vertical="center" wrapText="1"/>
    </xf>
    <xf numFmtId="0" fontId="121" fillId="0" borderId="0" xfId="0" applyFont="1" applyAlignment="1">
      <alignment horizontal="center" vertical="top" wrapText="1"/>
    </xf>
    <xf numFmtId="0" fontId="122" fillId="0" borderId="0" xfId="0" applyFont="1" applyBorder="1" applyAlignment="1">
      <alignment horizontal="center" vertical="top" wrapText="1"/>
    </xf>
    <xf numFmtId="0" fontId="123" fillId="0" borderId="0" xfId="0" applyFont="1" applyAlignment="1">
      <alignment horizontal="center" vertical="top" wrapText="1"/>
    </xf>
    <xf numFmtId="0" fontId="124" fillId="0" borderId="0" xfId="0" applyFont="1" applyAlignment="1">
      <alignment horizontal="center" vertical="top" wrapText="1"/>
    </xf>
    <xf numFmtId="0" fontId="137" fillId="0" borderId="0" xfId="0" applyFont="1" applyAlignment="1">
      <alignment horizontal="center" vertical="top" wrapText="1"/>
    </xf>
    <xf numFmtId="0" fontId="138" fillId="0" borderId="0" xfId="0" applyFont="1" applyAlignment="1">
      <alignment horizontal="center" vertical="top" wrapText="1"/>
    </xf>
    <xf numFmtId="0" fontId="139" fillId="0" borderId="0" xfId="0" applyFont="1" applyAlignment="1">
      <alignment horizontal="center" vertical="top" wrapText="1"/>
    </xf>
    <xf numFmtId="0" fontId="140" fillId="0" borderId="0" xfId="0" applyFont="1" applyAlignment="1">
      <alignment horizontal="center" vertical="top" wrapText="1"/>
    </xf>
    <xf numFmtId="0" fontId="141" fillId="0" borderId="0" xfId="0" applyFont="1" applyAlignment="1">
      <alignment horizontal="center" vertical="top" wrapText="1"/>
    </xf>
    <xf numFmtId="0" fontId="62" fillId="0" borderId="0" xfId="0" applyFont="1" applyAlignment="1">
      <alignment horizontal="center" vertical="top" wrapText="1"/>
    </xf>
    <xf numFmtId="0" fontId="142" fillId="0" borderId="0" xfId="0" applyFont="1" applyAlignment="1">
      <alignment horizontal="center" vertical="top" wrapText="1"/>
    </xf>
    <xf numFmtId="0" fontId="143" fillId="0" borderId="0" xfId="0" applyFont="1" applyAlignment="1">
      <alignment horizontal="center" vertical="top" wrapText="1"/>
    </xf>
    <xf numFmtId="0" fontId="61" fillId="0" borderId="0" xfId="0" applyFont="1" applyAlignment="1">
      <alignment horizontal="center" vertical="top" wrapText="1"/>
    </xf>
    <xf numFmtId="0" fontId="125" fillId="0" borderId="0" xfId="0" applyFont="1" applyAlignment="1">
      <alignment horizontal="center" vertical="top" wrapText="1"/>
    </xf>
    <xf numFmtId="0" fontId="88" fillId="0" borderId="0" xfId="0" applyFont="1" applyAlignment="1">
      <alignment horizontal="center" vertical="top" wrapText="1"/>
    </xf>
    <xf numFmtId="0" fontId="126" fillId="0" borderId="0" xfId="0" applyFont="1" applyAlignment="1">
      <alignment horizontal="center" vertical="top" wrapText="1"/>
    </xf>
    <xf numFmtId="0" fontId="127" fillId="0" borderId="0" xfId="0" applyFont="1" applyAlignment="1">
      <alignment horizontal="center" vertical="top" wrapText="1"/>
    </xf>
    <xf numFmtId="0" fontId="85" fillId="0" borderId="0" xfId="0" applyFont="1" applyAlignment="1">
      <alignment horizontal="left" vertical="top" wrapText="1"/>
    </xf>
    <xf numFmtId="165" fontId="85" fillId="0" borderId="0" xfId="0" applyNumberFormat="1" applyFont="1" applyAlignment="1">
      <alignment horizontal="center" vertical="top" wrapText="1"/>
    </xf>
    <xf numFmtId="0" fontId="85" fillId="0" borderId="0" xfId="0" applyFont="1" applyAlignment="1">
      <alignment horizontal="center" vertical="top" wrapText="1"/>
    </xf>
    <xf numFmtId="164" fontId="85" fillId="0" borderId="0" xfId="0" applyNumberFormat="1" applyFont="1" applyBorder="1" applyAlignment="1">
      <alignment horizontal="right" vertical="center" wrapText="1"/>
    </xf>
    <xf numFmtId="165" fontId="23" fillId="0" borderId="0" xfId="0" applyNumberFormat="1" applyFont="1" applyAlignment="1">
      <alignment horizontal="left"/>
    </xf>
    <xf numFmtId="0" fontId="20" fillId="0" borderId="0" xfId="0" applyFont="1" applyBorder="1"/>
    <xf numFmtId="1" fontId="33" fillId="0" borderId="0" xfId="0" applyNumberFormat="1" applyFont="1"/>
    <xf numFmtId="0" fontId="144" fillId="0" borderId="0" xfId="0" applyFont="1"/>
    <xf numFmtId="165" fontId="33" fillId="0" borderId="0" xfId="0" applyNumberFormat="1" applyFont="1" applyAlignment="1">
      <alignment horizontal="center"/>
    </xf>
    <xf numFmtId="165" fontId="33" fillId="0" borderId="0" xfId="0" applyNumberFormat="1" applyFont="1" applyBorder="1"/>
    <xf numFmtId="165" fontId="33" fillId="0" borderId="0" xfId="0" applyNumberFormat="1" applyFont="1" applyAlignment="1">
      <alignment horizontal="center" vertical="center"/>
    </xf>
    <xf numFmtId="165" fontId="132" fillId="0" borderId="0" xfId="0" applyNumberFormat="1" applyFont="1" applyBorder="1"/>
    <xf numFmtId="165" fontId="132" fillId="0" borderId="0" xfId="0" applyNumberFormat="1" applyFont="1" applyAlignment="1">
      <alignment horizontal="center"/>
    </xf>
    <xf numFmtId="165" fontId="132" fillId="0" borderId="0" xfId="0" applyNumberFormat="1" applyFont="1" applyAlignment="1">
      <alignment horizontal="center" vertical="center"/>
    </xf>
    <xf numFmtId="165" fontId="146" fillId="0" borderId="0" xfId="0" applyNumberFormat="1" applyFont="1"/>
    <xf numFmtId="165" fontId="147" fillId="0" borderId="0" xfId="0" applyNumberFormat="1" applyFont="1"/>
    <xf numFmtId="0" fontId="148" fillId="0" borderId="0" xfId="0" applyFont="1" applyBorder="1"/>
    <xf numFmtId="0" fontId="148" fillId="0" borderId="0" xfId="0" applyFont="1"/>
    <xf numFmtId="165" fontId="132" fillId="0" borderId="0" xfId="0" applyNumberFormat="1" applyFont="1" applyAlignment="1">
      <alignment horizontal="left"/>
    </xf>
    <xf numFmtId="165" fontId="148" fillId="0" borderId="0" xfId="0" applyNumberFormat="1" applyFont="1"/>
    <xf numFmtId="0" fontId="149" fillId="0" borderId="0" xfId="0" applyFont="1"/>
    <xf numFmtId="1" fontId="149" fillId="0" borderId="0" xfId="0" applyNumberFormat="1" applyFont="1"/>
    <xf numFmtId="165" fontId="149" fillId="0" borderId="0" xfId="0" applyNumberFormat="1" applyFont="1"/>
    <xf numFmtId="0" fontId="149" fillId="0" borderId="0" xfId="0" applyFont="1" applyAlignment="1">
      <alignment horizontal="center" vertical="center" wrapText="1"/>
    </xf>
    <xf numFmtId="0" fontId="150" fillId="0" borderId="0" xfId="0" applyFont="1"/>
    <xf numFmtId="0" fontId="151" fillId="0" borderId="0" xfId="0" applyFont="1"/>
    <xf numFmtId="165" fontId="151" fillId="0" borderId="0" xfId="0" applyNumberFormat="1" applyFont="1"/>
    <xf numFmtId="165" fontId="152" fillId="0" borderId="0" xfId="0" applyNumberFormat="1" applyFont="1"/>
    <xf numFmtId="165" fontId="150" fillId="0" borderId="0" xfId="0" applyNumberFormat="1" applyFont="1"/>
    <xf numFmtId="0" fontId="149" fillId="0" borderId="0" xfId="0" applyFont="1" applyAlignment="1">
      <alignment horizontal="center" vertical="top" wrapText="1"/>
    </xf>
    <xf numFmtId="0" fontId="153" fillId="0" borderId="0" xfId="0" applyFont="1" applyAlignment="1">
      <alignment horizontal="center" vertical="top" wrapText="1"/>
    </xf>
    <xf numFmtId="165" fontId="149" fillId="0" borderId="0" xfId="0" applyNumberFormat="1" applyFont="1" applyAlignment="1">
      <alignment horizontal="center" vertical="top" wrapText="1"/>
    </xf>
    <xf numFmtId="165" fontId="151" fillId="0" borderId="0" xfId="0" applyNumberFormat="1" applyFont="1" applyAlignment="1">
      <alignment horizontal="center" vertical="top" wrapText="1"/>
    </xf>
    <xf numFmtId="3" fontId="154" fillId="0" borderId="0" xfId="0" applyNumberFormat="1" applyFont="1"/>
    <xf numFmtId="2" fontId="151" fillId="0" borderId="0" xfId="0" applyNumberFormat="1" applyFont="1"/>
    <xf numFmtId="165" fontId="151" fillId="0" borderId="0" xfId="0" applyNumberFormat="1" applyFont="1" applyAlignment="1">
      <alignment wrapText="1"/>
    </xf>
    <xf numFmtId="49" fontId="149" fillId="0" borderId="0" xfId="0" applyNumberFormat="1" applyFont="1" applyAlignment="1">
      <alignment horizontal="center"/>
    </xf>
    <xf numFmtId="0" fontId="132" fillId="0" borderId="0" xfId="0" applyFont="1" applyBorder="1"/>
    <xf numFmtId="164" fontId="132" fillId="0" borderId="0" xfId="0" applyNumberFormat="1" applyFont="1" applyAlignment="1">
      <alignment horizontal="left"/>
    </xf>
    <xf numFmtId="165" fontId="23" fillId="0" borderId="14" xfId="0" applyNumberFormat="1" applyFont="1" applyBorder="1" applyAlignment="1">
      <alignment horizontal="left"/>
    </xf>
    <xf numFmtId="165" fontId="23" fillId="0" borderId="14" xfId="0" applyNumberFormat="1" applyFont="1" applyBorder="1" applyAlignment="1">
      <alignment horizontal="center"/>
    </xf>
    <xf numFmtId="165" fontId="0" fillId="0" borderId="14" xfId="0" applyNumberFormat="1" applyBorder="1"/>
    <xf numFmtId="165" fontId="23" fillId="0" borderId="14" xfId="0" applyNumberFormat="1" applyFont="1" applyBorder="1"/>
    <xf numFmtId="164" fontId="85" fillId="5" borderId="14" xfId="0" applyNumberFormat="1" applyFont="1" applyFill="1" applyBorder="1" applyAlignment="1">
      <alignment horizontal="right"/>
    </xf>
    <xf numFmtId="164" fontId="12" fillId="5" borderId="14" xfId="0" applyNumberFormat="1" applyFont="1" applyFill="1" applyBorder="1" applyAlignment="1">
      <alignment horizontal="right"/>
    </xf>
    <xf numFmtId="164" fontId="23" fillId="0" borderId="14" xfId="0" applyNumberFormat="1" applyFont="1" applyBorder="1" applyAlignment="1">
      <alignment horizontal="right"/>
    </xf>
    <xf numFmtId="164" fontId="24" fillId="0" borderId="14" xfId="0" applyNumberFormat="1" applyFont="1" applyBorder="1" applyAlignment="1">
      <alignment horizontal="right"/>
    </xf>
    <xf numFmtId="3" fontId="149" fillId="0" borderId="0" xfId="0" applyNumberFormat="1" applyFont="1"/>
    <xf numFmtId="3" fontId="33" fillId="0" borderId="0" xfId="0" applyNumberFormat="1" applyFont="1"/>
    <xf numFmtId="3" fontId="118" fillId="0" borderId="0" xfId="0" applyNumberFormat="1" applyFont="1"/>
    <xf numFmtId="3" fontId="113" fillId="0" borderId="0" xfId="0" applyNumberFormat="1" applyFont="1" applyBorder="1"/>
    <xf numFmtId="3" fontId="109" fillId="0" borderId="0" xfId="0" applyNumberFormat="1" applyFont="1"/>
    <xf numFmtId="3" fontId="81" fillId="0" borderId="0" xfId="0" applyNumberFormat="1" applyFont="1"/>
    <xf numFmtId="3" fontId="57" fillId="0" borderId="0" xfId="0" applyNumberFormat="1" applyFont="1"/>
    <xf numFmtId="3" fontId="55" fillId="0" borderId="0" xfId="0" applyNumberFormat="1" applyFont="1"/>
    <xf numFmtId="3" fontId="50" fillId="0" borderId="0" xfId="0" applyNumberFormat="1" applyFont="1"/>
    <xf numFmtId="3" fontId="46" fillId="0" borderId="0" xfId="0" applyNumberFormat="1" applyFont="1"/>
    <xf numFmtId="3" fontId="44" fillId="0" borderId="0" xfId="0" applyNumberFormat="1" applyFont="1"/>
    <xf numFmtId="3" fontId="40" fillId="0" borderId="0" xfId="0" applyNumberFormat="1" applyFont="1"/>
    <xf numFmtId="3" fontId="48" fillId="0" borderId="0" xfId="0" applyNumberFormat="1" applyFont="1"/>
    <xf numFmtId="3" fontId="38" fillId="0" borderId="0" xfId="0" applyNumberFormat="1" applyFont="1"/>
    <xf numFmtId="3" fontId="25" fillId="0" borderId="0" xfId="0" applyNumberFormat="1" applyFont="1"/>
    <xf numFmtId="3" fontId="86" fillId="0" borderId="0" xfId="0" applyNumberFormat="1" applyFont="1"/>
    <xf numFmtId="3" fontId="30" fillId="0" borderId="0" xfId="0" applyNumberFormat="1" applyFont="1"/>
    <xf numFmtId="3" fontId="28" fillId="0" borderId="0" xfId="0" applyNumberFormat="1" applyFont="1"/>
    <xf numFmtId="3" fontId="149" fillId="0" borderId="0" xfId="0" applyNumberFormat="1" applyFont="1" applyAlignment="1">
      <alignment horizontal="left"/>
    </xf>
    <xf numFmtId="3" fontId="149" fillId="0" borderId="0" xfId="0" applyNumberFormat="1" applyFont="1" applyAlignment="1">
      <alignment horizontal="center"/>
    </xf>
    <xf numFmtId="3" fontId="23" fillId="0" borderId="0" xfId="0" applyNumberFormat="1" applyFont="1" applyAlignment="1">
      <alignment horizontal="center"/>
    </xf>
    <xf numFmtId="3" fontId="25" fillId="0" borderId="0" xfId="0" applyNumberFormat="1" applyFont="1" applyAlignment="1">
      <alignment horizontal="center"/>
    </xf>
    <xf numFmtId="3" fontId="149" fillId="0" borderId="0" xfId="0" applyNumberFormat="1" applyFont="1" applyBorder="1" applyAlignment="1">
      <alignment vertical="top" wrapText="1"/>
    </xf>
    <xf numFmtId="164" fontId="40" fillId="0" borderId="0" xfId="0" applyNumberFormat="1" applyFont="1" applyBorder="1" applyAlignment="1">
      <alignment horizontal="right"/>
    </xf>
    <xf numFmtId="3" fontId="149" fillId="0" borderId="0" xfId="0" applyNumberFormat="1" applyFont="1"/>
    <xf numFmtId="3" fontId="149" fillId="0" borderId="0" xfId="0" applyNumberFormat="1" applyFont="1" applyBorder="1"/>
    <xf numFmtId="3" fontId="149" fillId="0" borderId="0" xfId="0" applyNumberFormat="1" applyFont="1" applyBorder="1" applyAlignment="1">
      <alignment vertical="top" wrapText="1"/>
    </xf>
    <xf numFmtId="3" fontId="149" fillId="0" borderId="0" xfId="0" applyNumberFormat="1" applyFont="1" applyBorder="1" applyAlignment="1">
      <alignment horizontal="center"/>
    </xf>
    <xf numFmtId="3" fontId="149" fillId="0" borderId="0" xfId="0" applyNumberFormat="1" applyFont="1" applyBorder="1" applyAlignment="1">
      <alignment horizontal="right"/>
    </xf>
    <xf numFmtId="3" fontId="149" fillId="0" borderId="0" xfId="0" applyNumberFormat="1" applyFont="1"/>
    <xf numFmtId="3" fontId="149" fillId="0" borderId="0" xfId="0" applyNumberFormat="1" applyFont="1" applyBorder="1" applyAlignment="1">
      <alignment vertical="top" wrapText="1"/>
    </xf>
    <xf numFmtId="164" fontId="149" fillId="0" borderId="13" xfId="0" applyNumberFormat="1" applyFont="1" applyBorder="1"/>
    <xf numFmtId="49" fontId="23" fillId="0" borderId="13" xfId="0" applyNumberFormat="1" applyFont="1" applyBorder="1" applyAlignment="1">
      <alignment horizontal="center"/>
    </xf>
    <xf numFmtId="0" fontId="23" fillId="0" borderId="13" xfId="0" applyFont="1" applyBorder="1" applyAlignment="1">
      <alignment horizontal="center"/>
    </xf>
    <xf numFmtId="0" fontId="40" fillId="0" borderId="13" xfId="0" applyFont="1" applyBorder="1"/>
    <xf numFmtId="164" fontId="40" fillId="0" borderId="13" xfId="0" applyNumberFormat="1" applyFont="1" applyBorder="1" applyAlignment="1">
      <alignment horizontal="right"/>
    </xf>
    <xf numFmtId="3" fontId="149" fillId="0" borderId="14" xfId="0" applyNumberFormat="1" applyFont="1" applyBorder="1" applyAlignment="1">
      <alignment vertical="top" wrapText="1"/>
    </xf>
    <xf numFmtId="3" fontId="149" fillId="0" borderId="14" xfId="0" applyNumberFormat="1" applyFont="1" applyBorder="1" applyAlignment="1">
      <alignment horizontal="center"/>
    </xf>
    <xf numFmtId="3" fontId="149" fillId="0" borderId="14" xfId="0" applyNumberFormat="1" applyFont="1" applyBorder="1"/>
    <xf numFmtId="3" fontId="149" fillId="0" borderId="14" xfId="0" applyNumberFormat="1" applyFont="1" applyBorder="1" applyAlignment="1">
      <alignment horizontal="right"/>
    </xf>
    <xf numFmtId="3" fontId="149" fillId="0" borderId="13" xfId="0" applyNumberFormat="1" applyFont="1" applyBorder="1" applyAlignment="1">
      <alignment vertical="top" wrapText="1"/>
    </xf>
    <xf numFmtId="3" fontId="149" fillId="0" borderId="13" xfId="0" applyNumberFormat="1" applyFont="1" applyBorder="1" applyAlignment="1">
      <alignment horizontal="center"/>
    </xf>
    <xf numFmtId="3" fontId="149" fillId="0" borderId="13" xfId="0" applyNumberFormat="1" applyFont="1" applyBorder="1"/>
    <xf numFmtId="3" fontId="149" fillId="0" borderId="13" xfId="0" applyNumberFormat="1" applyFont="1" applyBorder="1" applyAlignment="1">
      <alignment horizontal="right"/>
    </xf>
    <xf numFmtId="164" fontId="149" fillId="0" borderId="0" xfId="0" applyNumberFormat="1" applyFont="1" applyBorder="1"/>
    <xf numFmtId="164" fontId="149" fillId="0" borderId="14" xfId="0" applyNumberFormat="1" applyFont="1" applyBorder="1"/>
    <xf numFmtId="0" fontId="23" fillId="0" borderId="14" xfId="0" applyFont="1" applyBorder="1" applyAlignment="1">
      <alignment horizontal="center"/>
    </xf>
    <xf numFmtId="0" fontId="40" fillId="0" borderId="14" xfId="0" applyFont="1" applyBorder="1"/>
    <xf numFmtId="164" fontId="40" fillId="0" borderId="14" xfId="0" applyNumberFormat="1" applyFont="1" applyBorder="1" applyAlignment="1">
      <alignment horizontal="right"/>
    </xf>
    <xf numFmtId="3" fontId="149" fillId="0" borderId="14" xfId="0" applyNumberFormat="1" applyFont="1" applyBorder="1" applyAlignment="1">
      <alignment vertical="top" wrapText="1"/>
    </xf>
    <xf numFmtId="164" fontId="149" fillId="0" borderId="21" xfId="0" applyNumberFormat="1" applyFont="1" applyBorder="1"/>
    <xf numFmtId="3" fontId="149" fillId="0" borderId="21" xfId="0" applyNumberFormat="1" applyFont="1" applyBorder="1" applyAlignment="1">
      <alignment horizontal="center"/>
    </xf>
    <xf numFmtId="0" fontId="23" fillId="0" borderId="21" xfId="0" applyFont="1" applyBorder="1" applyAlignment="1">
      <alignment horizontal="center"/>
    </xf>
    <xf numFmtId="0" fontId="40" fillId="0" borderId="21" xfId="0" applyFont="1" applyBorder="1"/>
    <xf numFmtId="164" fontId="40" fillId="0" borderId="21" xfId="0" applyNumberFormat="1" applyFont="1" applyBorder="1" applyAlignment="1">
      <alignment horizontal="right"/>
    </xf>
    <xf numFmtId="3" fontId="149" fillId="0" borderId="21" xfId="0" applyNumberFormat="1" applyFont="1" applyBorder="1" applyAlignment="1">
      <alignment vertical="top" wrapText="1"/>
    </xf>
    <xf numFmtId="3" fontId="132" fillId="0" borderId="0" xfId="0" applyNumberFormat="1" applyFont="1"/>
    <xf numFmtId="164" fontId="132" fillId="0" borderId="0" xfId="0" applyNumberFormat="1" applyFont="1" applyBorder="1"/>
    <xf numFmtId="0" fontId="132" fillId="0" borderId="0" xfId="0" applyFont="1" applyBorder="1" applyAlignment="1">
      <alignment horizontal="center"/>
    </xf>
    <xf numFmtId="164" fontId="132" fillId="0" borderId="0" xfId="0" applyNumberFormat="1" applyFont="1" applyBorder="1" applyAlignment="1">
      <alignment horizontal="right"/>
    </xf>
    <xf numFmtId="3" fontId="132" fillId="0" borderId="0" xfId="0" applyNumberFormat="1" applyFont="1" applyBorder="1" applyAlignment="1">
      <alignment vertical="top" wrapText="1"/>
    </xf>
    <xf numFmtId="1" fontId="44" fillId="0" borderId="0" xfId="0" applyNumberFormat="1" applyFont="1"/>
    <xf numFmtId="0" fontId="155" fillId="0" borderId="0" xfId="0" applyFont="1"/>
    <xf numFmtId="3" fontId="44" fillId="0" borderId="0" xfId="0" applyNumberFormat="1" applyFont="1"/>
    <xf numFmtId="165" fontId="156" fillId="0" borderId="0" xfId="0" applyNumberFormat="1" applyFont="1"/>
    <xf numFmtId="165" fontId="155" fillId="0" borderId="0" xfId="0" applyNumberFormat="1" applyFont="1"/>
    <xf numFmtId="164" fontId="44" fillId="0" borderId="0" xfId="0" applyNumberFormat="1" applyFont="1" applyAlignment="1">
      <alignment horizontal="left"/>
    </xf>
    <xf numFmtId="1" fontId="81" fillId="0" borderId="0" xfId="0" applyNumberFormat="1" applyFont="1"/>
    <xf numFmtId="3" fontId="81" fillId="0" borderId="0" xfId="0" applyNumberFormat="1" applyFont="1"/>
    <xf numFmtId="165" fontId="157" fillId="0" borderId="0" xfId="0" applyNumberFormat="1" applyFont="1"/>
    <xf numFmtId="165" fontId="131" fillId="0" borderId="0" xfId="0" applyNumberFormat="1" applyFont="1"/>
    <xf numFmtId="164" fontId="81" fillId="0" borderId="0" xfId="0" applyNumberFormat="1" applyFont="1" applyAlignment="1">
      <alignment horizontal="left"/>
    </xf>
    <xf numFmtId="165" fontId="132" fillId="0" borderId="0" xfId="0" applyNumberFormat="1" applyFont="1" applyAlignment="1">
      <alignment horizontal="center"/>
    </xf>
    <xf numFmtId="165" fontId="23" fillId="0" borderId="0" xfId="0" applyNumberFormat="1" applyFont="1" applyAlignment="1">
      <alignment horizontal="center"/>
    </xf>
    <xf numFmtId="165" fontId="132" fillId="0" borderId="0" xfId="0" applyNumberFormat="1" applyFont="1" applyAlignment="1">
      <alignment horizontal="center"/>
    </xf>
    <xf numFmtId="166" fontId="132" fillId="0" borderId="0" xfId="0" applyNumberFormat="1" applyFont="1" applyAlignment="1">
      <alignment horizontal="center"/>
    </xf>
    <xf numFmtId="0" fontId="132" fillId="0" borderId="0" xfId="0" applyFont="1" applyAlignment="1">
      <alignment horizontal="left"/>
    </xf>
    <xf numFmtId="1" fontId="23" fillId="0" borderId="0" xfId="0" applyNumberFormat="1" applyFont="1" applyAlignment="1">
      <alignment horizontal="center"/>
    </xf>
    <xf numFmtId="1" fontId="23" fillId="0" borderId="15" xfId="0" applyNumberFormat="1" applyFont="1" applyBorder="1" applyAlignment="1">
      <alignment horizontal="center"/>
    </xf>
    <xf numFmtId="1" fontId="23" fillId="0" borderId="16" xfId="0" applyNumberFormat="1" applyFont="1" applyBorder="1" applyAlignment="1">
      <alignment horizontal="center"/>
    </xf>
    <xf numFmtId="1" fontId="113" fillId="0" borderId="0" xfId="0" applyNumberFormat="1" applyFont="1" applyAlignment="1">
      <alignment horizontal="center"/>
    </xf>
    <xf numFmtId="1" fontId="23" fillId="0" borderId="0" xfId="0" applyNumberFormat="1" applyFont="1" applyAlignment="1">
      <alignment horizontal="center" vertical="center" wrapText="1"/>
    </xf>
    <xf numFmtId="1" fontId="23" fillId="0" borderId="13" xfId="0" applyNumberFormat="1" applyFont="1" applyBorder="1" applyAlignment="1">
      <alignment horizontal="center"/>
    </xf>
    <xf numFmtId="1" fontId="23" fillId="0" borderId="0" xfId="0" applyNumberFormat="1" applyFont="1" applyBorder="1" applyAlignment="1">
      <alignment horizontal="center"/>
    </xf>
    <xf numFmtId="1" fontId="85" fillId="0" borderId="0" xfId="0" applyNumberFormat="1" applyFont="1" applyAlignment="1">
      <alignment horizontal="center"/>
    </xf>
    <xf numFmtId="1" fontId="85" fillId="0" borderId="0" xfId="0" applyNumberFormat="1" applyFont="1" applyBorder="1" applyAlignment="1">
      <alignment horizontal="center"/>
    </xf>
    <xf numFmtId="1" fontId="109" fillId="0" borderId="0" xfId="0" applyNumberFormat="1" applyFont="1" applyAlignment="1">
      <alignment horizontal="center"/>
    </xf>
    <xf numFmtId="1" fontId="23" fillId="0" borderId="14" xfId="0" applyNumberFormat="1" applyFont="1" applyBorder="1" applyAlignment="1">
      <alignment horizontal="center"/>
    </xf>
    <xf numFmtId="1" fontId="23" fillId="0" borderId="0" xfId="0" applyNumberFormat="1" applyFont="1" applyAlignment="1">
      <alignment horizontal="center" wrapText="1"/>
    </xf>
    <xf numFmtId="0" fontId="23" fillId="0" borderId="13" xfId="0" applyFont="1" applyBorder="1"/>
    <xf numFmtId="3" fontId="23" fillId="0" borderId="0" xfId="0" applyNumberFormat="1" applyFont="1" applyBorder="1"/>
    <xf numFmtId="3" fontId="23" fillId="0" borderId="14" xfId="0" applyNumberFormat="1" applyFont="1" applyBorder="1"/>
    <xf numFmtId="3" fontId="23" fillId="0" borderId="13" xfId="0" applyNumberFormat="1" applyFont="1" applyBorder="1"/>
    <xf numFmtId="0" fontId="23" fillId="0" borderId="21" xfId="0" applyFont="1" applyBorder="1"/>
    <xf numFmtId="165" fontId="24" fillId="0" borderId="12" xfId="0" applyNumberFormat="1" applyFont="1" applyBorder="1" applyAlignment="1">
      <alignment horizontal="center"/>
    </xf>
    <xf numFmtId="165" fontId="24" fillId="0" borderId="0" xfId="0" applyNumberFormat="1" applyFont="1" applyAlignment="1">
      <alignment horizontal="center"/>
    </xf>
    <xf numFmtId="164" fontId="23" fillId="0" borderId="0" xfId="0" applyNumberFormat="1" applyFont="1"/>
    <xf numFmtId="164" fontId="23" fillId="0" borderId="0" xfId="0" applyNumberFormat="1" applyFont="1" applyAlignment="1">
      <alignment horizontal="right"/>
    </xf>
    <xf numFmtId="0" fontId="57" fillId="0" borderId="0" xfId="0" applyFont="1" applyBorder="1"/>
    <xf numFmtId="1" fontId="57" fillId="0" borderId="0" xfId="0" applyNumberFormat="1" applyFont="1" applyAlignment="1">
      <alignment horizontal="center"/>
    </xf>
    <xf numFmtId="0" fontId="158" fillId="0" borderId="0" xfId="0" applyFont="1"/>
    <xf numFmtId="0" fontId="158" fillId="0" borderId="0" xfId="0" applyFont="1" applyAlignment="1">
      <alignment horizontal="center"/>
    </xf>
    <xf numFmtId="0" fontId="81" fillId="0" borderId="0" xfId="0" applyFont="1" applyBorder="1"/>
    <xf numFmtId="164" fontId="81" fillId="0" borderId="0" xfId="0" applyNumberFormat="1" applyFont="1" applyAlignment="1">
      <alignment horizontal="right"/>
    </xf>
    <xf numFmtId="164" fontId="81" fillId="0" borderId="0" xfId="0" applyNumberFormat="1" applyFont="1"/>
    <xf numFmtId="164" fontId="81" fillId="0" borderId="0" xfId="0" applyNumberFormat="1" applyFont="1" applyAlignment="1">
      <alignment horizontal="right"/>
    </xf>
    <xf numFmtId="164" fontId="57" fillId="0" borderId="0" xfId="0" applyNumberFormat="1" applyFont="1"/>
    <xf numFmtId="164" fontId="57" fillId="0" borderId="0" xfId="0" applyNumberFormat="1" applyFont="1" applyAlignment="1">
      <alignment horizontal="right"/>
    </xf>
    <xf numFmtId="164" fontId="28" fillId="0" borderId="0" xfId="0" applyNumberFormat="1" applyFont="1" applyAlignment="1">
      <alignment horizontal="right"/>
    </xf>
    <xf numFmtId="164" fontId="30" fillId="0" borderId="0" xfId="0" applyNumberFormat="1" applyFont="1" applyAlignment="1">
      <alignment horizontal="right"/>
    </xf>
    <xf numFmtId="165" fontId="23" fillId="0" borderId="0" xfId="0" applyNumberFormat="1" applyFont="1" applyFill="1" applyAlignment="1">
      <alignment horizontal="center"/>
    </xf>
    <xf numFmtId="2" fontId="23" fillId="0" borderId="0" xfId="0" applyNumberFormat="1" applyFont="1" applyFill="1" applyAlignment="1">
      <alignment horizontal="center"/>
    </xf>
    <xf numFmtId="165" fontId="23" fillId="0" borderId="15" xfId="0" applyNumberFormat="1" applyFont="1" applyFill="1" applyBorder="1" applyAlignment="1">
      <alignment horizontal="center"/>
    </xf>
    <xf numFmtId="165" fontId="23" fillId="0" borderId="16" xfId="0" applyNumberFormat="1" applyFont="1" applyFill="1" applyBorder="1" applyAlignment="1">
      <alignment horizontal="center"/>
    </xf>
    <xf numFmtId="165" fontId="86" fillId="0" borderId="0" xfId="0" applyNumberFormat="1" applyFont="1" applyFill="1" applyAlignment="1">
      <alignment horizontal="center"/>
    </xf>
    <xf numFmtId="1" fontId="23" fillId="0" borderId="0" xfId="0" applyNumberFormat="1" applyFont="1" applyFill="1" applyAlignment="1">
      <alignment horizontal="center"/>
    </xf>
    <xf numFmtId="166" fontId="23" fillId="0" borderId="0" xfId="0" applyNumberFormat="1" applyFont="1" applyFill="1" applyAlignment="1">
      <alignment horizontal="center"/>
    </xf>
    <xf numFmtId="165" fontId="23" fillId="0" borderId="0" xfId="0" applyNumberFormat="1" applyFont="1" applyFill="1"/>
    <xf numFmtId="165" fontId="24" fillId="0" borderId="0" xfId="0" applyNumberFormat="1" applyFont="1" applyFill="1" applyAlignment="1"/>
    <xf numFmtId="1" fontId="24" fillId="0" borderId="0" xfId="0" applyNumberFormat="1" applyFont="1" applyFill="1" applyAlignment="1">
      <alignment horizontal="center"/>
    </xf>
    <xf numFmtId="164" fontId="25" fillId="0" borderId="0" xfId="0" applyNumberFormat="1" applyFont="1" applyAlignment="1">
      <alignment horizontal="right"/>
    </xf>
    <xf numFmtId="165" fontId="113" fillId="0" borderId="0" xfId="0" applyNumberFormat="1" applyFont="1" applyFill="1" applyAlignment="1">
      <alignment horizontal="center"/>
    </xf>
    <xf numFmtId="165" fontId="132" fillId="0" borderId="0" xfId="0" applyNumberFormat="1" applyFont="1" applyFill="1" applyAlignment="1">
      <alignment horizontal="center"/>
    </xf>
    <xf numFmtId="166" fontId="132" fillId="0" borderId="0" xfId="0" applyNumberFormat="1" applyFont="1" applyFill="1" applyAlignment="1">
      <alignment horizontal="center"/>
    </xf>
    <xf numFmtId="0" fontId="24" fillId="0" borderId="0" xfId="0" applyFont="1"/>
    <xf numFmtId="164" fontId="33" fillId="0" borderId="0" xfId="0" applyNumberFormat="1" applyFont="1" applyAlignment="1">
      <alignment horizontal="right"/>
    </xf>
    <xf numFmtId="165" fontId="23" fillId="0" borderId="15" xfId="0" applyNumberFormat="1" applyFont="1" applyFill="1" applyBorder="1"/>
    <xf numFmtId="165" fontId="23" fillId="0" borderId="16" xfId="0" applyNumberFormat="1" applyFont="1" applyFill="1" applyBorder="1"/>
    <xf numFmtId="165" fontId="23" fillId="0" borderId="0" xfId="0" applyNumberFormat="1" applyFont="1" applyFill="1" applyBorder="1"/>
    <xf numFmtId="165" fontId="57" fillId="0" borderId="0" xfId="0" applyNumberFormat="1" applyFont="1" applyFill="1"/>
    <xf numFmtId="165" fontId="81" fillId="0" borderId="0" xfId="0" applyNumberFormat="1" applyFont="1" applyFill="1"/>
    <xf numFmtId="165" fontId="109" fillId="0" borderId="0" xfId="0" applyNumberFormat="1" applyFont="1" applyFill="1"/>
    <xf numFmtId="165" fontId="113" fillId="0" borderId="0" xfId="0" applyNumberFormat="1" applyFont="1" applyFill="1"/>
    <xf numFmtId="164" fontId="38" fillId="0" borderId="0" xfId="0" applyNumberFormat="1" applyFont="1" applyAlignment="1">
      <alignment horizontal="right"/>
    </xf>
    <xf numFmtId="164" fontId="48" fillId="0" borderId="0" xfId="0" applyNumberFormat="1" applyFont="1" applyAlignment="1">
      <alignment horizontal="right"/>
    </xf>
    <xf numFmtId="164" fontId="40" fillId="0" borderId="0" xfId="0" applyNumberFormat="1" applyFont="1" applyAlignment="1">
      <alignment horizontal="right"/>
    </xf>
    <xf numFmtId="164" fontId="44" fillId="0" borderId="0" xfId="0" applyNumberFormat="1" applyFont="1" applyAlignment="1">
      <alignment horizontal="right"/>
    </xf>
    <xf numFmtId="164" fontId="46" fillId="0" borderId="0" xfId="0" applyNumberFormat="1" applyFont="1" applyAlignment="1">
      <alignment horizontal="right"/>
    </xf>
    <xf numFmtId="164" fontId="50" fillId="0" borderId="0" xfId="0" applyNumberFormat="1" applyFont="1" applyAlignment="1">
      <alignment horizontal="right"/>
    </xf>
    <xf numFmtId="164" fontId="55" fillId="0" borderId="0" xfId="0" applyNumberFormat="1" applyFont="1" applyAlignment="1">
      <alignment horizontal="right"/>
    </xf>
    <xf numFmtId="0" fontId="149" fillId="0" borderId="0" xfId="0" applyFont="1" applyBorder="1"/>
    <xf numFmtId="164" fontId="149" fillId="0" borderId="0" xfId="0" applyNumberFormat="1" applyFont="1" applyAlignment="1">
      <alignment horizontal="left"/>
    </xf>
    <xf numFmtId="0" fontId="149" fillId="0" borderId="0" xfId="0" applyFont="1" applyAlignment="1">
      <alignment horizontal="center"/>
    </xf>
    <xf numFmtId="1" fontId="149" fillId="0" borderId="0" xfId="0" applyNumberFormat="1" applyFont="1" applyAlignment="1">
      <alignment horizontal="center"/>
    </xf>
    <xf numFmtId="2" fontId="23" fillId="0" borderId="0" xfId="0" applyNumberFormat="1" applyFont="1" applyAlignment="1">
      <alignment horizontal="center"/>
    </xf>
    <xf numFmtId="0" fontId="109" fillId="0" borderId="0" xfId="0" applyFont="1" applyAlignment="1">
      <alignment horizontal="center"/>
    </xf>
    <xf numFmtId="166" fontId="109" fillId="0" borderId="0" xfId="0" applyNumberFormat="1" applyFont="1" applyAlignment="1">
      <alignment horizontal="center"/>
    </xf>
    <xf numFmtId="166" fontId="109" fillId="0" borderId="0" xfId="0" applyNumberFormat="1" applyFont="1" applyFill="1" applyAlignment="1">
      <alignment horizontal="center"/>
    </xf>
    <xf numFmtId="165" fontId="55" fillId="0" borderId="17" xfId="0" applyNumberFormat="1" applyFont="1" applyFill="1" applyBorder="1"/>
    <xf numFmtId="165" fontId="55" fillId="0" borderId="18" xfId="0" applyNumberFormat="1" applyFont="1" applyFill="1" applyBorder="1"/>
    <xf numFmtId="165" fontId="55" fillId="0" borderId="0" xfId="0" applyNumberFormat="1" applyFont="1" applyFill="1" applyBorder="1"/>
    <xf numFmtId="165" fontId="33" fillId="0" borderId="0" xfId="0" applyNumberFormat="1" applyFont="1" applyFill="1" applyBorder="1"/>
    <xf numFmtId="165" fontId="132" fillId="0" borderId="0" xfId="0" applyNumberFormat="1" applyFont="1" applyFill="1" applyBorder="1"/>
    <xf numFmtId="165" fontId="109" fillId="0" borderId="0" xfId="0" applyNumberFormat="1" applyFont="1" applyFill="1" applyBorder="1"/>
    <xf numFmtId="165" fontId="23" fillId="0" borderId="14" xfId="0" applyNumberFormat="1" applyFont="1" applyFill="1" applyBorder="1"/>
    <xf numFmtId="0" fontId="39" fillId="0" borderId="0" xfId="0" applyFont="1" applyBorder="1" applyAlignment="1"/>
    <xf numFmtId="0" fontId="24" fillId="0" borderId="0" xfId="0" applyFont="1" applyBorder="1" applyAlignment="1">
      <alignment horizontal="center"/>
    </xf>
    <xf numFmtId="0" fontId="158" fillId="0" borderId="0" xfId="0" applyFont="1" applyBorder="1" applyAlignment="1">
      <alignment horizontal="center"/>
    </xf>
    <xf numFmtId="0" fontId="159" fillId="0" borderId="0" xfId="0" applyFont="1" applyBorder="1" applyAlignment="1">
      <alignment horizontal="center"/>
    </xf>
    <xf numFmtId="0" fontId="28" fillId="0" borderId="0" xfId="0" applyFont="1" applyBorder="1" applyAlignment="1">
      <alignment horizontal="center"/>
    </xf>
    <xf numFmtId="0" fontId="86" fillId="0" borderId="0" xfId="0" applyFont="1" applyBorder="1" applyAlignment="1">
      <alignment horizontal="center"/>
    </xf>
    <xf numFmtId="166" fontId="23" fillId="0" borderId="0" xfId="0" applyNumberFormat="1" applyFont="1" applyBorder="1" applyAlignment="1">
      <alignment horizontal="center"/>
    </xf>
    <xf numFmtId="0" fontId="25" fillId="0" borderId="0" xfId="0" applyFont="1" applyBorder="1" applyAlignment="1">
      <alignment horizontal="center"/>
    </xf>
    <xf numFmtId="0" fontId="113" fillId="0" borderId="0" xfId="0" applyFont="1" applyBorder="1" applyAlignment="1">
      <alignment horizontal="center"/>
    </xf>
    <xf numFmtId="166" fontId="132" fillId="0" borderId="0" xfId="0" applyNumberFormat="1" applyFont="1" applyBorder="1" applyAlignment="1">
      <alignment horizontal="center"/>
    </xf>
    <xf numFmtId="3" fontId="25" fillId="0" borderId="0" xfId="0" applyNumberFormat="1" applyFont="1" applyBorder="1" applyAlignment="1">
      <alignment horizontal="center"/>
    </xf>
    <xf numFmtId="0" fontId="149" fillId="0" borderId="0" xfId="0" applyFont="1" applyBorder="1" applyAlignment="1">
      <alignment horizontal="center"/>
    </xf>
    <xf numFmtId="165" fontId="25" fillId="0" borderId="0" xfId="0" applyNumberFormat="1" applyFont="1" applyBorder="1" applyAlignment="1">
      <alignment horizontal="center"/>
    </xf>
    <xf numFmtId="0" fontId="23" fillId="0" borderId="0" xfId="0" applyFont="1" applyBorder="1" applyAlignment="1">
      <alignment horizontal="center" vertical="center" wrapText="1"/>
    </xf>
    <xf numFmtId="0" fontId="42" fillId="0" borderId="0" xfId="0" applyFont="1" applyBorder="1"/>
    <xf numFmtId="0" fontId="109" fillId="0" borderId="0" xfId="0" applyFont="1" applyBorder="1"/>
    <xf numFmtId="0" fontId="23" fillId="0" borderId="0" xfId="0" applyFont="1" applyBorder="1" applyAlignment="1">
      <alignment horizontal="center" vertical="top" wrapText="1"/>
    </xf>
    <xf numFmtId="0" fontId="85" fillId="0" borderId="0" xfId="0" applyFont="1" applyBorder="1" applyAlignment="1">
      <alignment horizontal="center" vertical="top" wrapText="1"/>
    </xf>
    <xf numFmtId="165" fontId="23" fillId="0" borderId="0" xfId="0" applyNumberFormat="1" applyFont="1" applyBorder="1" applyAlignment="1">
      <alignment horizontal="center" vertical="top" wrapText="1"/>
    </xf>
    <xf numFmtId="3" fontId="105" fillId="0" borderId="0" xfId="0" applyNumberFormat="1" applyFont="1" applyBorder="1"/>
    <xf numFmtId="165" fontId="23" fillId="0" borderId="0" xfId="0" applyNumberFormat="1" applyFont="1" applyBorder="1" applyAlignment="1">
      <alignment wrapText="1"/>
    </xf>
    <xf numFmtId="0" fontId="23" fillId="0" borderId="22" xfId="0" applyFont="1" applyBorder="1"/>
    <xf numFmtId="0" fontId="38" fillId="0" borderId="22" xfId="0" applyFont="1" applyBorder="1"/>
    <xf numFmtId="0" fontId="57" fillId="0" borderId="22" xfId="0" applyFont="1" applyBorder="1"/>
    <xf numFmtId="0" fontId="81" fillId="0" borderId="22" xfId="0" applyFont="1" applyBorder="1"/>
    <xf numFmtId="0" fontId="28" fillId="0" borderId="22" xfId="0" applyFont="1" applyBorder="1"/>
    <xf numFmtId="0" fontId="86" fillId="0" borderId="22" xfId="0" applyFont="1" applyBorder="1"/>
    <xf numFmtId="1" fontId="23" fillId="0" borderId="22" xfId="0" applyNumberFormat="1" applyFont="1" applyBorder="1"/>
    <xf numFmtId="0" fontId="30" fillId="0" borderId="22" xfId="0" applyFont="1" applyBorder="1"/>
    <xf numFmtId="0" fontId="25" fillId="0" borderId="22" xfId="0" applyFont="1" applyBorder="1"/>
    <xf numFmtId="0" fontId="113" fillId="0" borderId="22" xfId="0" applyFont="1" applyBorder="1"/>
    <xf numFmtId="0" fontId="132" fillId="0" borderId="22" xfId="0" applyFont="1" applyBorder="1"/>
    <xf numFmtId="3" fontId="25" fillId="0" borderId="22" xfId="0" applyNumberFormat="1" applyFont="1" applyBorder="1"/>
    <xf numFmtId="165" fontId="132" fillId="0" borderId="22" xfId="0" applyNumberFormat="1" applyFont="1" applyBorder="1"/>
    <xf numFmtId="165" fontId="149" fillId="0" borderId="22" xfId="0" applyNumberFormat="1" applyFont="1" applyBorder="1"/>
    <xf numFmtId="165" fontId="23" fillId="0" borderId="22" xfId="0" applyNumberFormat="1" applyFont="1" applyBorder="1"/>
    <xf numFmtId="164" fontId="23" fillId="0" borderId="22" xfId="0" applyNumberFormat="1" applyFont="1" applyBorder="1"/>
    <xf numFmtId="0" fontId="23" fillId="0" borderId="22" xfId="0" applyFont="1" applyBorder="1" applyAlignment="1">
      <alignment horizontal="center" vertical="center" wrapText="1"/>
    </xf>
    <xf numFmtId="0" fontId="33" fillId="0" borderId="22" xfId="0" applyFont="1" applyBorder="1"/>
    <xf numFmtId="0" fontId="42" fillId="0" borderId="22" xfId="0" applyFont="1" applyBorder="1"/>
    <xf numFmtId="0" fontId="40" fillId="0" borderId="22" xfId="0" applyFont="1" applyBorder="1"/>
    <xf numFmtId="3" fontId="149" fillId="0" borderId="22" xfId="0" applyNumberFormat="1" applyFont="1" applyBorder="1"/>
    <xf numFmtId="164" fontId="132" fillId="0" borderId="22" xfId="0" applyNumberFormat="1" applyFont="1" applyBorder="1"/>
    <xf numFmtId="0" fontId="44" fillId="0" borderId="22" xfId="0" applyFont="1" applyBorder="1"/>
    <xf numFmtId="0" fontId="46" fillId="0" borderId="22" xfId="0" applyFont="1" applyBorder="1"/>
    <xf numFmtId="0" fontId="50" fillId="0" borderId="22" xfId="0" applyFont="1" applyBorder="1"/>
    <xf numFmtId="0" fontId="55" fillId="0" borderId="22" xfId="0" applyFont="1" applyBorder="1"/>
    <xf numFmtId="0" fontId="0" fillId="0" borderId="22" xfId="0" applyBorder="1"/>
    <xf numFmtId="0" fontId="31" fillId="0" borderId="22" xfId="0" applyFont="1" applyBorder="1"/>
    <xf numFmtId="0" fontId="58" fillId="0" borderId="22" xfId="0" applyFont="1" applyBorder="1"/>
    <xf numFmtId="0" fontId="110" fillId="0" borderId="22" xfId="0" applyFont="1" applyBorder="1"/>
    <xf numFmtId="165" fontId="0" fillId="0" borderId="22" xfId="0" applyNumberFormat="1" applyBorder="1"/>
    <xf numFmtId="165" fontId="31" fillId="0" borderId="22" xfId="0" applyNumberFormat="1" applyFont="1" applyBorder="1"/>
    <xf numFmtId="165" fontId="148" fillId="0" borderId="22" xfId="0" applyNumberFormat="1" applyFont="1" applyBorder="1"/>
    <xf numFmtId="165" fontId="110" fillId="0" borderId="22" xfId="0" applyNumberFormat="1" applyFont="1" applyBorder="1"/>
    <xf numFmtId="0" fontId="23" fillId="0" borderId="22" xfId="0" applyFont="1" applyBorder="1" applyAlignment="1">
      <alignment horizontal="center" vertical="top" wrapText="1"/>
    </xf>
    <xf numFmtId="0" fontId="85" fillId="0" borderId="22" xfId="0" applyFont="1" applyBorder="1" applyAlignment="1">
      <alignment horizontal="center" vertical="top" wrapText="1"/>
    </xf>
    <xf numFmtId="165" fontId="23" fillId="0" borderId="22" xfId="0" applyNumberFormat="1" applyFont="1" applyBorder="1" applyAlignment="1">
      <alignment horizontal="center" vertical="top" wrapText="1"/>
    </xf>
    <xf numFmtId="165" fontId="0" fillId="0" borderId="22" xfId="0" applyNumberFormat="1" applyBorder="1" applyAlignment="1">
      <alignment horizontal="center" vertical="top" wrapText="1"/>
    </xf>
    <xf numFmtId="0" fontId="114" fillId="0" borderId="22" xfId="0" applyFont="1" applyBorder="1"/>
    <xf numFmtId="3" fontId="106" fillId="0" borderId="22" xfId="0" applyNumberFormat="1" applyFont="1" applyBorder="1"/>
    <xf numFmtId="2" fontId="0" fillId="0" borderId="22" xfId="0" applyNumberFormat="1" applyBorder="1"/>
    <xf numFmtId="165" fontId="0" fillId="0" borderId="22" xfId="0" applyNumberFormat="1" applyBorder="1" applyAlignment="1">
      <alignment wrapText="1"/>
    </xf>
    <xf numFmtId="165" fontId="55" fillId="0" borderId="23" xfId="0" applyNumberFormat="1" applyFont="1" applyBorder="1"/>
    <xf numFmtId="165" fontId="55" fillId="0" borderId="24" xfId="0" applyNumberFormat="1" applyFont="1" applyBorder="1"/>
    <xf numFmtId="165" fontId="23" fillId="0" borderId="0" xfId="0" applyNumberFormat="1" applyFont="1" applyFill="1" applyBorder="1" applyAlignment="1">
      <alignment horizontal="center"/>
    </xf>
    <xf numFmtId="165" fontId="24" fillId="0" borderId="0" xfId="0" applyNumberFormat="1" applyFont="1" applyFill="1" applyBorder="1" applyAlignment="1">
      <alignment horizontal="center"/>
    </xf>
    <xf numFmtId="165" fontId="55" fillId="0" borderId="25" xfId="0" applyNumberFormat="1" applyFont="1" applyBorder="1"/>
    <xf numFmtId="49" fontId="23" fillId="0" borderId="0" xfId="0" applyNumberFormat="1" applyFont="1" applyAlignment="1">
      <alignment horizontal="left"/>
    </xf>
    <xf numFmtId="164" fontId="46" fillId="0" borderId="0" xfId="0" applyNumberFormat="1" applyFont="1"/>
    <xf numFmtId="164" fontId="46" fillId="0" borderId="0" xfId="0" applyNumberFormat="1" applyFont="1" applyAlignment="1">
      <alignment horizontal="right"/>
    </xf>
    <xf numFmtId="164" fontId="23" fillId="0" borderId="0" xfId="0" applyNumberFormat="1" applyFont="1"/>
    <xf numFmtId="164" fontId="48" fillId="0" borderId="0" xfId="0" applyNumberFormat="1" applyFont="1"/>
    <xf numFmtId="164" fontId="48" fillId="0" borderId="0" xfId="0" applyNumberFormat="1" applyFont="1"/>
    <xf numFmtId="0" fontId="110" fillId="0" borderId="0" xfId="0" applyFont="1" applyBorder="1"/>
    <xf numFmtId="49" fontId="109" fillId="0" borderId="0" xfId="0" applyNumberFormat="1" applyFont="1" applyAlignment="1">
      <alignment horizontal="center"/>
    </xf>
    <xf numFmtId="0" fontId="56" fillId="0" borderId="0" xfId="0" applyFont="1" applyBorder="1"/>
    <xf numFmtId="0" fontId="55" fillId="0" borderId="0" xfId="0" applyFont="1" applyAlignment="1">
      <alignment horizontal="left"/>
    </xf>
    <xf numFmtId="0" fontId="56" fillId="0" borderId="0" xfId="0" applyFont="1" applyAlignment="1">
      <alignment horizontal="center"/>
    </xf>
    <xf numFmtId="0" fontId="119" fillId="0" borderId="0" xfId="0" applyFont="1" applyAlignment="1">
      <alignment wrapText="1"/>
    </xf>
    <xf numFmtId="0" fontId="114" fillId="0" borderId="0" xfId="0" applyFont="1" applyBorder="1" applyAlignment="1">
      <alignment wrapText="1"/>
    </xf>
    <xf numFmtId="0" fontId="110" fillId="0" borderId="0" xfId="0" applyFont="1" applyAlignment="1">
      <alignment wrapText="1"/>
    </xf>
    <xf numFmtId="0" fontId="56" fillId="0" borderId="0" xfId="0" applyFont="1" applyAlignment="1">
      <alignment wrapText="1"/>
    </xf>
    <xf numFmtId="0" fontId="27" fillId="0" borderId="0" xfId="0" applyFont="1" applyAlignment="1">
      <alignment wrapText="1"/>
    </xf>
    <xf numFmtId="0" fontId="23" fillId="0" borderId="0" xfId="0" applyFont="1" applyAlignment="1">
      <alignment horizontal="left" wrapText="1"/>
    </xf>
    <xf numFmtId="49" fontId="23" fillId="0" borderId="0" xfId="0" applyNumberFormat="1" applyFont="1" applyAlignment="1">
      <alignment horizontal="center" wrapText="1"/>
    </xf>
    <xf numFmtId="0" fontId="31" fillId="0" borderId="0" xfId="0" applyFont="1" applyAlignment="1">
      <alignment horizontal="center" wrapText="1"/>
    </xf>
    <xf numFmtId="0" fontId="23" fillId="0" borderId="0" xfId="0" applyFont="1" applyAlignment="1">
      <alignment wrapText="1"/>
    </xf>
    <xf numFmtId="164" fontId="23" fillId="0" borderId="0" xfId="0" applyNumberFormat="1" applyFont="1"/>
    <xf numFmtId="0" fontId="110" fillId="0" borderId="0" xfId="0" applyFont="1" applyBorder="1" applyAlignment="1">
      <alignment wrapText="1"/>
    </xf>
    <xf numFmtId="0" fontId="109" fillId="0" borderId="0" xfId="0" applyFont="1" applyAlignment="1">
      <alignment horizontal="left" wrapText="1"/>
    </xf>
    <xf numFmtId="49" fontId="109" fillId="0" borderId="0" xfId="0" applyNumberFormat="1" applyFont="1" applyAlignment="1">
      <alignment horizontal="center" wrapText="1"/>
    </xf>
    <xf numFmtId="0" fontId="110" fillId="0" borderId="0" xfId="0" applyFont="1" applyAlignment="1">
      <alignment horizontal="center" wrapText="1"/>
    </xf>
    <xf numFmtId="0" fontId="109" fillId="0" borderId="0" xfId="0" applyFont="1" applyAlignment="1">
      <alignment wrapText="1"/>
    </xf>
    <xf numFmtId="0" fontId="55" fillId="0" borderId="0" xfId="0" applyFont="1" applyAlignment="1">
      <alignment horizontal="left" wrapText="1"/>
    </xf>
    <xf numFmtId="49" fontId="55" fillId="0" borderId="0" xfId="0" applyNumberFormat="1" applyFont="1" applyAlignment="1">
      <alignment horizontal="center" wrapText="1"/>
    </xf>
    <xf numFmtId="0" fontId="56" fillId="0" borderId="0" xfId="0" applyFont="1" applyAlignment="1">
      <alignment horizontal="center" wrapText="1"/>
    </xf>
    <xf numFmtId="0" fontId="55" fillId="0" borderId="0" xfId="0" applyFont="1" applyAlignment="1">
      <alignment wrapText="1"/>
    </xf>
    <xf numFmtId="0" fontId="56" fillId="0" borderId="0" xfId="0" applyFont="1" applyBorder="1" applyAlignment="1">
      <alignment wrapText="1"/>
    </xf>
    <xf numFmtId="2" fontId="23" fillId="0" borderId="0" xfId="0" applyNumberFormat="1" applyFont="1"/>
    <xf numFmtId="0" fontId="24" fillId="0" borderId="0" xfId="0" applyFont="1" applyAlignment="1">
      <alignment horizontal="left" wrapText="1"/>
    </xf>
    <xf numFmtId="165" fontId="23" fillId="0" borderId="0" xfId="0" applyNumberFormat="1" applyFont="1"/>
    <xf numFmtId="49" fontId="9" fillId="0" borderId="0" xfId="0" applyNumberFormat="1" applyFont="1"/>
    <xf numFmtId="0" fontId="9" fillId="0" borderId="0" xfId="0" applyNumberFormat="1" applyFont="1"/>
    <xf numFmtId="0" fontId="10" fillId="0" borderId="0" xfId="0" applyFont="1" applyAlignment="1">
      <alignment horizontal="left"/>
    </xf>
    <xf numFmtId="0" fontId="23" fillId="0" borderId="0" xfId="0" applyFont="1" applyAlignment="1">
      <alignment horizontal="center" wrapText="1"/>
    </xf>
    <xf numFmtId="0" fontId="23" fillId="0" borderId="26" xfId="0" applyFont="1" applyBorder="1" applyAlignment="1">
      <alignment horizontal="center"/>
    </xf>
    <xf numFmtId="0" fontId="23" fillId="0" borderId="26" xfId="0" applyFont="1" applyBorder="1" applyAlignment="1">
      <alignment horizontal="center" wrapText="1"/>
    </xf>
    <xf numFmtId="0" fontId="23" fillId="0" borderId="26" xfId="0" applyFont="1" applyBorder="1"/>
    <xf numFmtId="0" fontId="0" fillId="0" borderId="0" xfId="0" applyAlignment="1">
      <alignment wrapText="1"/>
    </xf>
    <xf numFmtId="49" fontId="23" fillId="0" borderId="0" xfId="0" applyNumberFormat="1" applyFont="1" applyAlignment="1">
      <alignment horizontal="left" wrapText="1"/>
    </xf>
    <xf numFmtId="1" fontId="25" fillId="0" borderId="0" xfId="0" applyNumberFormat="1" applyFont="1" applyAlignment="1">
      <alignment horizontal="center"/>
    </xf>
    <xf numFmtId="166" fontId="25" fillId="0" borderId="0" xfId="0" applyNumberFormat="1" applyFont="1" applyAlignment="1">
      <alignment horizontal="right"/>
    </xf>
    <xf numFmtId="164" fontId="23" fillId="0" borderId="0" xfId="0" applyNumberFormat="1" applyFont="1" applyAlignment="1">
      <alignment horizontal="right"/>
    </xf>
    <xf numFmtId="0" fontId="28" fillId="0" borderId="0" xfId="0" applyFont="1" applyAlignment="1">
      <alignment horizontal="center"/>
    </xf>
    <xf numFmtId="164" fontId="28" fillId="0" borderId="0" xfId="0" applyNumberFormat="1" applyFont="1" applyAlignment="1">
      <alignment horizontal="right"/>
    </xf>
    <xf numFmtId="165" fontId="23" fillId="0" borderId="0" xfId="0" applyNumberFormat="1" applyFont="1" applyAlignment="1">
      <alignment horizontal="right"/>
    </xf>
    <xf numFmtId="165" fontId="23" fillId="0" borderId="0" xfId="0" applyNumberFormat="1" applyFont="1"/>
    <xf numFmtId="0" fontId="160" fillId="0" borderId="0" xfId="0" applyFont="1"/>
    <xf numFmtId="0" fontId="161" fillId="0" borderId="0" xfId="0" applyFont="1"/>
    <xf numFmtId="0" fontId="162" fillId="0" borderId="0" xfId="0" applyFont="1"/>
    <xf numFmtId="0" fontId="163" fillId="0" borderId="0" xfId="0" applyFont="1"/>
    <xf numFmtId="0" fontId="164" fillId="0" borderId="0" xfId="0" applyFont="1"/>
    <xf numFmtId="0" fontId="117" fillId="0" borderId="0" xfId="0" applyFont="1" applyBorder="1"/>
    <xf numFmtId="0" fontId="165" fillId="0" borderId="0" xfId="0" applyFont="1"/>
    <xf numFmtId="0" fontId="105" fillId="0" borderId="0" xfId="0" applyFont="1"/>
    <xf numFmtId="0" fontId="166" fillId="0" borderId="0" xfId="0" applyFont="1"/>
    <xf numFmtId="0" fontId="167" fillId="0" borderId="0" xfId="0" applyFont="1"/>
    <xf numFmtId="0" fontId="168" fillId="0" borderId="0" xfId="0" applyFont="1"/>
    <xf numFmtId="0" fontId="169" fillId="0" borderId="0" xfId="0" applyFont="1"/>
    <xf numFmtId="164" fontId="105" fillId="0" borderId="0" xfId="0" applyNumberFormat="1" applyFont="1"/>
    <xf numFmtId="164" fontId="105" fillId="0" borderId="0" xfId="0" applyNumberFormat="1" applyFont="1" applyAlignment="1">
      <alignment horizontal="center"/>
    </xf>
    <xf numFmtId="0" fontId="105" fillId="0" borderId="0" xfId="0" applyFont="1" applyAlignment="1">
      <alignment horizontal="center"/>
    </xf>
    <xf numFmtId="164" fontId="105" fillId="0" borderId="0" xfId="0" applyNumberFormat="1" applyFont="1" applyAlignment="1">
      <alignment horizontal="right"/>
    </xf>
    <xf numFmtId="0" fontId="105" fillId="0" borderId="0" xfId="0" applyFont="1" applyBorder="1"/>
    <xf numFmtId="165" fontId="105" fillId="0" borderId="22" xfId="0" applyNumberFormat="1" applyFont="1" applyBorder="1"/>
    <xf numFmtId="164" fontId="23" fillId="0" borderId="0" xfId="0" applyNumberFormat="1" applyFont="1" applyAlignment="1">
      <alignment horizontal="right"/>
    </xf>
    <xf numFmtId="165" fontId="23" fillId="0" borderId="0" xfId="0" applyNumberFormat="1" applyFont="1" applyBorder="1" applyAlignment="1">
      <alignment horizontal="left"/>
    </xf>
    <xf numFmtId="165" fontId="0" fillId="0" borderId="0" xfId="0" applyNumberFormat="1" applyBorder="1"/>
    <xf numFmtId="165" fontId="23" fillId="0" borderId="27" xfId="0" applyNumberFormat="1" applyFont="1" applyBorder="1"/>
    <xf numFmtId="165" fontId="82" fillId="0" borderId="0" xfId="0" applyNumberFormat="1" applyFont="1" applyFill="1"/>
    <xf numFmtId="165" fontId="45" fillId="0" borderId="0" xfId="0" applyNumberFormat="1" applyFont="1" applyFill="1"/>
    <xf numFmtId="165" fontId="151" fillId="0" borderId="0" xfId="0" applyNumberFormat="1" applyFont="1" applyFill="1"/>
    <xf numFmtId="165" fontId="32" fillId="0" borderId="0" xfId="0" applyNumberFormat="1" applyFont="1" applyFill="1"/>
    <xf numFmtId="165" fontId="119" fillId="0" borderId="0" xfId="0" applyNumberFormat="1" applyFont="1" applyFill="1"/>
    <xf numFmtId="165" fontId="114" fillId="0" borderId="0" xfId="0" applyNumberFormat="1" applyFont="1" applyFill="1" applyBorder="1"/>
    <xf numFmtId="165" fontId="110" fillId="0" borderId="0" xfId="0" applyNumberFormat="1" applyFont="1" applyFill="1"/>
    <xf numFmtId="165" fontId="58" fillId="0" borderId="0" xfId="0" applyNumberFormat="1" applyFont="1" applyFill="1"/>
    <xf numFmtId="165" fontId="56" fillId="0" borderId="0" xfId="0" applyNumberFormat="1" applyFont="1" applyFill="1"/>
    <xf numFmtId="165" fontId="51" fillId="0" borderId="0" xfId="0" applyNumberFormat="1" applyFont="1" applyFill="1"/>
    <xf numFmtId="165" fontId="47" fillId="0" borderId="0" xfId="0" applyNumberFormat="1" applyFont="1" applyFill="1"/>
    <xf numFmtId="165" fontId="35" fillId="0" borderId="0" xfId="0" applyNumberFormat="1" applyFont="1" applyFill="1"/>
    <xf numFmtId="165" fontId="49" fillId="0" borderId="0" xfId="0" applyNumberFormat="1" applyFont="1" applyFill="1"/>
    <xf numFmtId="165" fontId="37" fillId="0" borderId="0" xfId="0" applyNumberFormat="1" applyFont="1" applyFill="1"/>
    <xf numFmtId="165" fontId="26" fillId="0" borderId="0" xfId="0" applyNumberFormat="1" applyFont="1" applyFill="1"/>
    <xf numFmtId="165" fontId="87" fillId="0" borderId="0" xfId="0" applyNumberFormat="1" applyFont="1" applyFill="1"/>
    <xf numFmtId="165" fontId="29" fillId="0" borderId="0" xfId="0" applyNumberFormat="1" applyFont="1" applyFill="1"/>
    <xf numFmtId="165" fontId="27" fillId="0" borderId="0" xfId="0" applyNumberFormat="1" applyFont="1" applyFill="1"/>
    <xf numFmtId="1" fontId="23" fillId="0" borderId="0" xfId="0" applyNumberFormat="1" applyFont="1" applyFill="1" applyBorder="1" applyAlignment="1">
      <alignment horizontal="center"/>
    </xf>
    <xf numFmtId="165" fontId="0" fillId="0" borderId="0" xfId="0" applyNumberFormat="1" applyFill="1" applyBorder="1"/>
    <xf numFmtId="165" fontId="23" fillId="0" borderId="26" xfId="0" applyNumberFormat="1" applyFont="1" applyFill="1" applyBorder="1"/>
    <xf numFmtId="165" fontId="0" fillId="0" borderId="22" xfId="0" applyNumberFormat="1" applyFill="1" applyBorder="1"/>
    <xf numFmtId="165" fontId="0" fillId="0" borderId="0" xfId="0" applyNumberFormat="1" applyFill="1"/>
    <xf numFmtId="165" fontId="23" fillId="0" borderId="0" xfId="0" applyNumberFormat="1" applyFont="1" applyFill="1" applyAlignment="1">
      <alignment horizontal="left"/>
    </xf>
    <xf numFmtId="165" fontId="23" fillId="0" borderId="27" xfId="0" applyNumberFormat="1" applyFont="1" applyFill="1" applyBorder="1"/>
    <xf numFmtId="165" fontId="23" fillId="0" borderId="0" xfId="0" applyNumberFormat="1" applyFont="1" applyFill="1" applyAlignment="1">
      <alignment horizontal="right"/>
    </xf>
    <xf numFmtId="165" fontId="23" fillId="0" borderId="0" xfId="0" applyNumberFormat="1" applyFont="1" applyBorder="1" applyAlignment="1">
      <alignment horizontal="right"/>
    </xf>
    <xf numFmtId="165" fontId="23" fillId="0" borderId="13" xfId="0" applyNumberFormat="1" applyFont="1" applyBorder="1" applyAlignment="1">
      <alignment horizontal="left"/>
    </xf>
    <xf numFmtId="165" fontId="0" fillId="0" borderId="13" xfId="0" applyNumberFormat="1" applyBorder="1"/>
    <xf numFmtId="165" fontId="23" fillId="0" borderId="28" xfId="0" applyNumberFormat="1" applyFont="1" applyBorder="1"/>
    <xf numFmtId="164" fontId="23" fillId="0" borderId="0" xfId="0" applyNumberFormat="1" applyFont="1" applyBorder="1" applyAlignment="1">
      <alignment horizontal="right"/>
    </xf>
    <xf numFmtId="165" fontId="31" fillId="0" borderId="0" xfId="0" applyNumberFormat="1" applyFont="1" applyBorder="1"/>
    <xf numFmtId="165" fontId="31" fillId="0" borderId="14" xfId="0" applyNumberFormat="1" applyFont="1" applyBorder="1"/>
    <xf numFmtId="165" fontId="40" fillId="0" borderId="0" xfId="0" applyNumberFormat="1" applyFont="1"/>
    <xf numFmtId="165" fontId="23" fillId="0" borderId="0" xfId="0" applyNumberFormat="1" applyFont="1" applyBorder="1"/>
    <xf numFmtId="165" fontId="0" fillId="0" borderId="0" xfId="0" applyNumberFormat="1" applyBorder="1"/>
    <xf numFmtId="49" fontId="0" fillId="0" borderId="0" xfId="0" applyNumberFormat="1"/>
    <xf numFmtId="0" fontId="0" fillId="0" borderId="0" xfId="0" applyAlignment="1">
      <alignment horizontal="center"/>
    </xf>
    <xf numFmtId="49" fontId="8" fillId="0" borderId="0" xfId="0" applyNumberFormat="1" applyFont="1"/>
    <xf numFmtId="49" fontId="84" fillId="0" borderId="0" xfId="0" applyNumberFormat="1" applyFont="1" applyBorder="1"/>
    <xf numFmtId="164" fontId="23" fillId="0" borderId="0" xfId="0" applyNumberFormat="1" applyFont="1"/>
    <xf numFmtId="164" fontId="23" fillId="0" borderId="0" xfId="0" applyNumberFormat="1" applyFont="1" applyAlignment="1">
      <alignment horizontal="right"/>
    </xf>
    <xf numFmtId="164" fontId="38" fillId="0" borderId="0" xfId="0" applyNumberFormat="1" applyFont="1"/>
    <xf numFmtId="164" fontId="38" fillId="0" borderId="0" xfId="0" applyNumberFormat="1" applyFont="1" applyAlignment="1">
      <alignment horizontal="right"/>
    </xf>
    <xf numFmtId="164" fontId="38" fillId="0" borderId="0" xfId="0" applyNumberFormat="1" applyFont="1"/>
    <xf numFmtId="164" fontId="38" fillId="0" borderId="0" xfId="0" applyNumberFormat="1" applyFont="1" applyAlignment="1">
      <alignment horizontal="right"/>
    </xf>
    <xf numFmtId="164" fontId="40" fillId="0" borderId="0" xfId="0" applyNumberFormat="1" applyFont="1"/>
    <xf numFmtId="164" fontId="40" fillId="0" borderId="0" xfId="0" applyNumberFormat="1" applyFont="1" applyAlignment="1">
      <alignment horizontal="right"/>
    </xf>
    <xf numFmtId="164" fontId="40" fillId="0" borderId="0" xfId="0" applyNumberFormat="1" applyFont="1"/>
    <xf numFmtId="164" fontId="40" fillId="0" borderId="0" xfId="0" applyNumberFormat="1" applyFont="1" applyAlignment="1">
      <alignment horizontal="right"/>
    </xf>
    <xf numFmtId="164" fontId="23" fillId="0" borderId="0" xfId="0" applyNumberFormat="1" applyFont="1" applyAlignment="1">
      <alignment horizontal="right"/>
    </xf>
    <xf numFmtId="164" fontId="23" fillId="0" borderId="0" xfId="0" applyNumberFormat="1" applyFont="1"/>
    <xf numFmtId="164" fontId="23" fillId="0" borderId="0" xfId="0" applyNumberFormat="1" applyFont="1" applyAlignment="1">
      <alignment horizontal="right"/>
    </xf>
    <xf numFmtId="164" fontId="44" fillId="0" borderId="0" xfId="0" applyNumberFormat="1" applyFont="1"/>
    <xf numFmtId="164" fontId="44" fillId="0" borderId="0" xfId="0" applyNumberFormat="1" applyFont="1" applyAlignment="1">
      <alignment horizontal="right"/>
    </xf>
    <xf numFmtId="164" fontId="44" fillId="0" borderId="0" xfId="0" applyNumberFormat="1" applyFont="1"/>
    <xf numFmtId="164" fontId="44" fillId="0" borderId="0" xfId="0" applyNumberFormat="1" applyFont="1" applyAlignment="1">
      <alignment horizontal="right"/>
    </xf>
    <xf numFmtId="164" fontId="23" fillId="0" borderId="0" xfId="0" applyNumberFormat="1" applyFont="1" applyAlignment="1">
      <alignment horizontal="right"/>
    </xf>
    <xf numFmtId="164" fontId="50" fillId="0" borderId="0" xfId="0" applyNumberFormat="1" applyFont="1"/>
    <xf numFmtId="164" fontId="50" fillId="0" borderId="0" xfId="0" applyNumberFormat="1" applyFont="1" applyAlignment="1">
      <alignment horizontal="right"/>
    </xf>
    <xf numFmtId="1" fontId="50" fillId="0" borderId="0" xfId="0" applyNumberFormat="1" applyFont="1" applyAlignment="1">
      <alignment horizontal="center"/>
    </xf>
    <xf numFmtId="164" fontId="55" fillId="0" borderId="0" xfId="0" applyNumberFormat="1" applyFont="1"/>
    <xf numFmtId="164" fontId="55" fillId="0" borderId="0" xfId="0" applyNumberFormat="1" applyFont="1" applyAlignment="1">
      <alignment horizontal="right"/>
    </xf>
    <xf numFmtId="165" fontId="55" fillId="0" borderId="0" xfId="0" applyNumberFormat="1" applyFont="1" applyFill="1"/>
    <xf numFmtId="164" fontId="55" fillId="0" borderId="0" xfId="0" applyNumberFormat="1" applyFont="1"/>
    <xf numFmtId="1" fontId="55" fillId="0" borderId="0" xfId="0" applyNumberFormat="1" applyFont="1" applyAlignment="1">
      <alignment horizontal="center"/>
    </xf>
    <xf numFmtId="0" fontId="113" fillId="0" borderId="0" xfId="0" applyFont="1" applyAlignment="1">
      <alignment horizontal="left"/>
    </xf>
    <xf numFmtId="49" fontId="113" fillId="0" borderId="0" xfId="0" applyNumberFormat="1" applyFont="1" applyAlignment="1"/>
    <xf numFmtId="0" fontId="113" fillId="0" borderId="0" xfId="0" applyFont="1" applyAlignment="1"/>
    <xf numFmtId="2" fontId="113" fillId="0" borderId="0" xfId="0" applyNumberFormat="1" applyFont="1"/>
    <xf numFmtId="0" fontId="113" fillId="0" borderId="0" xfId="0" applyFont="1" applyAlignment="1">
      <alignment vertical="center"/>
    </xf>
    <xf numFmtId="0" fontId="122" fillId="0" borderId="0" xfId="0" applyFont="1" applyAlignment="1">
      <alignment vertical="center"/>
    </xf>
    <xf numFmtId="0" fontId="170" fillId="0" borderId="0" xfId="0" applyFont="1" applyAlignment="1">
      <alignment horizontal="left"/>
    </xf>
    <xf numFmtId="3" fontId="113" fillId="0" borderId="0" xfId="0" applyNumberFormat="1" applyFont="1" applyAlignment="1">
      <alignment horizontal="right" vertical="center"/>
    </xf>
    <xf numFmtId="165" fontId="113" fillId="0" borderId="0" xfId="0" applyNumberFormat="1" applyFont="1" applyBorder="1" applyAlignment="1">
      <alignment horizontal="center" vertical="center"/>
    </xf>
    <xf numFmtId="165" fontId="113" fillId="0" borderId="0" xfId="0" applyNumberFormat="1" applyFont="1" applyAlignment="1">
      <alignment horizontal="center" vertical="center"/>
    </xf>
    <xf numFmtId="3" fontId="113" fillId="0" borderId="0" xfId="0" applyNumberFormat="1" applyFont="1" applyFill="1" applyBorder="1" applyAlignment="1">
      <alignment horizontal="right" vertical="center"/>
    </xf>
    <xf numFmtId="3" fontId="113" fillId="0" borderId="0" xfId="0" applyNumberFormat="1" applyFont="1" applyFill="1" applyAlignment="1">
      <alignment horizontal="right" vertical="center"/>
    </xf>
    <xf numFmtId="164" fontId="113" fillId="0" borderId="0" xfId="0" applyNumberFormat="1" applyFont="1" applyBorder="1" applyAlignment="1">
      <alignment horizontal="right" vertical="center"/>
    </xf>
    <xf numFmtId="164" fontId="113" fillId="0" borderId="0" xfId="0" applyNumberFormat="1" applyFont="1" applyAlignment="1">
      <alignment horizontal="right" vertical="center"/>
    </xf>
    <xf numFmtId="3" fontId="23" fillId="0" borderId="0" xfId="0" applyNumberFormat="1" applyFont="1" applyFill="1"/>
    <xf numFmtId="1" fontId="23" fillId="0" borderId="0" xfId="0" applyNumberFormat="1" applyFont="1"/>
    <xf numFmtId="3" fontId="85" fillId="0" borderId="0" xfId="0" applyNumberFormat="1" applyFont="1" applyFill="1"/>
    <xf numFmtId="164" fontId="171" fillId="0" borderId="0" xfId="0" applyNumberFormat="1" applyFont="1" applyAlignment="1">
      <alignment horizontal="left"/>
    </xf>
    <xf numFmtId="164" fontId="172" fillId="0" borderId="0" xfId="0" applyNumberFormat="1" applyFont="1" applyAlignment="1">
      <alignment horizontal="left"/>
    </xf>
    <xf numFmtId="164" fontId="173" fillId="0" borderId="0" xfId="0" applyNumberFormat="1" applyFont="1" applyAlignment="1">
      <alignment horizontal="left"/>
    </xf>
    <xf numFmtId="164" fontId="60" fillId="0" borderId="0" xfId="0" applyNumberFormat="1" applyFont="1" applyAlignment="1">
      <alignment horizontal="left"/>
    </xf>
    <xf numFmtId="0" fontId="158" fillId="0" borderId="0" xfId="0" applyFont="1" applyAlignment="1">
      <alignment horizontal="left"/>
    </xf>
    <xf numFmtId="164" fontId="159" fillId="0" borderId="0" xfId="0" applyNumberFormat="1" applyFont="1"/>
    <xf numFmtId="0" fontId="145" fillId="0" borderId="0" xfId="0" applyFont="1" applyAlignment="1">
      <alignment horizontal="left"/>
    </xf>
    <xf numFmtId="49" fontId="33" fillId="0" borderId="0" xfId="0" applyNumberFormat="1" applyFont="1" applyAlignment="1"/>
    <xf numFmtId="0" fontId="33" fillId="0" borderId="0" xfId="0" applyFont="1" applyAlignment="1"/>
    <xf numFmtId="1" fontId="33" fillId="0" borderId="0" xfId="0" applyNumberFormat="1" applyFont="1" applyAlignment="1">
      <alignment horizontal="center"/>
    </xf>
    <xf numFmtId="1" fontId="33" fillId="0" borderId="0" xfId="0" applyNumberFormat="1" applyFont="1"/>
    <xf numFmtId="3" fontId="61" fillId="0" borderId="0" xfId="0" applyNumberFormat="1" applyFont="1" applyFill="1"/>
    <xf numFmtId="3" fontId="33" fillId="0" borderId="0" xfId="0" applyNumberFormat="1" applyFont="1" applyFill="1"/>
    <xf numFmtId="165" fontId="33" fillId="0" borderId="0" xfId="0" applyNumberFormat="1" applyFont="1" applyFill="1"/>
    <xf numFmtId="0" fontId="33" fillId="0" borderId="0" xfId="0" applyFont="1" applyAlignment="1">
      <alignment horizontal="left"/>
    </xf>
    <xf numFmtId="0" fontId="34" fillId="0" borderId="0" xfId="1" applyAlignment="1" applyProtection="1"/>
    <xf numFmtId="0" fontId="81" fillId="0" borderId="0" xfId="0" applyNumberFormat="1" applyFont="1"/>
    <xf numFmtId="0" fontId="44" fillId="0" borderId="0" xfId="0" applyNumberFormat="1" applyFont="1"/>
    <xf numFmtId="0" fontId="109" fillId="0" borderId="0" xfId="0" applyNumberFormat="1" applyFont="1"/>
    <xf numFmtId="0" fontId="55" fillId="0" borderId="0" xfId="0" applyNumberFormat="1" applyFont="1"/>
    <xf numFmtId="0" fontId="28" fillId="0" borderId="0" xfId="0" applyNumberFormat="1" applyFont="1"/>
    <xf numFmtId="0" fontId="113" fillId="0" borderId="0" xfId="0" applyNumberFormat="1" applyFont="1"/>
    <xf numFmtId="0" fontId="33" fillId="0" borderId="0" xfId="0" applyNumberFormat="1" applyFont="1"/>
    <xf numFmtId="0" fontId="46" fillId="0" borderId="0" xfId="0" applyNumberFormat="1" applyFont="1"/>
    <xf numFmtId="0" fontId="40" fillId="0" borderId="0" xfId="0" applyNumberFormat="1" applyFont="1"/>
    <xf numFmtId="0" fontId="48" fillId="0" borderId="0" xfId="0" applyNumberFormat="1" applyFont="1"/>
    <xf numFmtId="0" fontId="38" fillId="0" borderId="0" xfId="0" applyNumberFormat="1" applyFont="1"/>
    <xf numFmtId="0" fontId="25" fillId="0" borderId="0" xfId="0" applyNumberFormat="1" applyFont="1"/>
    <xf numFmtId="0" fontId="86" fillId="0" borderId="0" xfId="0" applyNumberFormat="1" applyFont="1"/>
    <xf numFmtId="0" fontId="30" fillId="0" borderId="0" xfId="0" applyNumberFormat="1" applyFont="1"/>
    <xf numFmtId="0" fontId="23" fillId="0" borderId="0" xfId="0" applyNumberFormat="1" applyFont="1" applyAlignment="1">
      <alignment horizontal="left"/>
    </xf>
    <xf numFmtId="0" fontId="23" fillId="0" borderId="0" xfId="0" applyNumberFormat="1" applyFont="1" applyAlignment="1">
      <alignment horizontal="center"/>
    </xf>
    <xf numFmtId="0" fontId="23" fillId="0" borderId="0" xfId="0" applyNumberFormat="1" applyFont="1"/>
    <xf numFmtId="0" fontId="23" fillId="0" borderId="0" xfId="0" applyNumberFormat="1" applyFont="1" applyFill="1" applyAlignment="1">
      <alignment horizontal="center"/>
    </xf>
    <xf numFmtId="0" fontId="23" fillId="0" borderId="0" xfId="0" applyNumberFormat="1" applyFont="1" applyBorder="1" applyAlignment="1">
      <alignment horizontal="center"/>
    </xf>
    <xf numFmtId="0" fontId="23" fillId="0" borderId="22" xfId="0" applyNumberFormat="1" applyFont="1" applyBorder="1"/>
    <xf numFmtId="0" fontId="174" fillId="0" borderId="0" xfId="0" applyFont="1"/>
    <xf numFmtId="3" fontId="174" fillId="0" borderId="0" xfId="0" applyNumberFormat="1" applyFont="1"/>
    <xf numFmtId="3" fontId="174" fillId="0" borderId="0" xfId="0" applyNumberFormat="1" applyFont="1" applyFill="1"/>
    <xf numFmtId="0" fontId="28" fillId="0" borderId="0" xfId="0" applyFont="1" applyAlignment="1"/>
    <xf numFmtId="164" fontId="28" fillId="0" borderId="0" xfId="0" applyNumberFormat="1" applyFont="1"/>
    <xf numFmtId="3" fontId="23" fillId="0" borderId="0" xfId="0" applyNumberFormat="1" applyFont="1" applyAlignment="1">
      <alignment horizontal="right"/>
    </xf>
    <xf numFmtId="0" fontId="23" fillId="0" borderId="0" xfId="0" applyFont="1" applyBorder="1" applyAlignment="1">
      <alignment vertical="top" wrapText="1"/>
    </xf>
    <xf numFmtId="0" fontId="81" fillId="0" borderId="0" xfId="0" applyFont="1" applyBorder="1" applyAlignment="1">
      <alignment vertical="top" wrapText="1"/>
    </xf>
    <xf numFmtId="165" fontId="81" fillId="0" borderId="0" xfId="0" applyNumberFormat="1" applyFont="1" applyBorder="1" applyAlignment="1">
      <alignment vertical="top" wrapText="1"/>
    </xf>
    <xf numFmtId="0" fontId="23" fillId="0" borderId="0" xfId="0" applyFont="1" applyBorder="1" applyAlignment="1">
      <alignment horizontal="left" vertical="top"/>
    </xf>
    <xf numFmtId="164" fontId="23" fillId="0" borderId="0" xfId="0" applyNumberFormat="1" applyFont="1"/>
    <xf numFmtId="2" fontId="23" fillId="0" borderId="29" xfId="0" applyNumberFormat="1" applyFont="1" applyFill="1" applyBorder="1" applyAlignment="1">
      <alignment horizontal="center"/>
    </xf>
    <xf numFmtId="2" fontId="23" fillId="0" borderId="29" xfId="0" applyNumberFormat="1" applyFont="1" applyBorder="1"/>
    <xf numFmtId="1" fontId="113" fillId="0" borderId="0" xfId="0" applyNumberFormat="1" applyFont="1" applyAlignment="1">
      <alignment horizontal="left" vertical="center"/>
    </xf>
    <xf numFmtId="49" fontId="31" fillId="0" borderId="0" xfId="0" applyNumberFormat="1" applyFont="1" applyAlignment="1">
      <alignment horizontal="center"/>
    </xf>
    <xf numFmtId="49" fontId="23" fillId="0" borderId="30" xfId="0" applyNumberFormat="1" applyFont="1" applyBorder="1" applyAlignment="1">
      <alignment horizontal="center"/>
    </xf>
    <xf numFmtId="165" fontId="23" fillId="0" borderId="22" xfId="0" applyNumberFormat="1" applyFont="1" applyBorder="1"/>
    <xf numFmtId="0" fontId="21" fillId="0" borderId="0" xfId="0" applyFont="1" applyAlignment="1">
      <alignment horizontal="center"/>
    </xf>
    <xf numFmtId="0" fontId="19" fillId="0" borderId="0" xfId="0" applyFont="1" applyAlignment="1">
      <alignment horizontal="center"/>
    </xf>
    <xf numFmtId="0" fontId="20" fillId="0" borderId="0" xfId="0" applyFont="1" applyBorder="1" applyAlignment="1">
      <alignment horizontal="center"/>
    </xf>
    <xf numFmtId="0" fontId="31" fillId="0" borderId="0" xfId="0" applyFont="1" applyBorder="1" applyAlignment="1">
      <alignment horizontal="center"/>
    </xf>
    <xf numFmtId="0" fontId="31" fillId="0" borderId="13" xfId="0" applyFont="1" applyBorder="1" applyAlignment="1">
      <alignment horizontal="center"/>
    </xf>
    <xf numFmtId="0" fontId="9" fillId="0" borderId="0" xfId="0" applyFont="1" applyAlignment="1">
      <alignment horizontal="center"/>
    </xf>
    <xf numFmtId="0" fontId="27" fillId="0" borderId="0" xfId="0" applyFont="1" applyAlignment="1">
      <alignment horizontal="center"/>
    </xf>
    <xf numFmtId="49" fontId="0" fillId="0" borderId="0" xfId="0" applyNumberFormat="1"/>
    <xf numFmtId="49" fontId="7" fillId="0" borderId="0" xfId="0" applyNumberFormat="1" applyFont="1"/>
    <xf numFmtId="0" fontId="7" fillId="0" borderId="0" xfId="0" applyFont="1"/>
    <xf numFmtId="49" fontId="0" fillId="0" borderId="10" xfId="0" applyNumberFormat="1" applyBorder="1" applyAlignment="1">
      <alignment horizontal="center"/>
    </xf>
    <xf numFmtId="164" fontId="23" fillId="0" borderId="0" xfId="0" applyNumberFormat="1" applyFont="1" applyBorder="1"/>
    <xf numFmtId="2" fontId="23" fillId="0" borderId="0" xfId="0" applyNumberFormat="1" applyFont="1" applyBorder="1"/>
    <xf numFmtId="165" fontId="26" fillId="0" borderId="0" xfId="0" applyNumberFormat="1" applyFont="1" applyBorder="1" applyAlignment="1">
      <alignment horizontal="center" vertical="top" wrapText="1"/>
    </xf>
    <xf numFmtId="165" fontId="25" fillId="0" borderId="0" xfId="0" applyNumberFormat="1" applyFont="1" applyAlignment="1">
      <alignment horizontal="left" vertical="top" wrapText="1"/>
    </xf>
    <xf numFmtId="165" fontId="25" fillId="0" borderId="0" xfId="0" applyNumberFormat="1" applyFont="1" applyAlignment="1">
      <alignment horizontal="center"/>
    </xf>
    <xf numFmtId="165" fontId="25" fillId="0" borderId="0" xfId="0" applyNumberFormat="1" applyFont="1" applyBorder="1" applyAlignment="1">
      <alignment horizontal="center" vertical="top" wrapText="1"/>
    </xf>
    <xf numFmtId="165" fontId="26" fillId="0" borderId="22" xfId="0" applyNumberFormat="1" applyFont="1" applyBorder="1" applyAlignment="1">
      <alignment horizontal="center" vertical="top" wrapText="1"/>
    </xf>
    <xf numFmtId="165" fontId="60" fillId="0" borderId="0" xfId="0" applyNumberFormat="1" applyFont="1" applyAlignment="1">
      <alignment horizontal="left" vertical="top" wrapText="1"/>
    </xf>
    <xf numFmtId="165" fontId="25" fillId="2" borderId="0" xfId="0" applyNumberFormat="1" applyFont="1" applyFill="1" applyAlignment="1">
      <alignment horizontal="center"/>
    </xf>
    <xf numFmtId="165" fontId="25" fillId="7" borderId="0" xfId="0" applyNumberFormat="1" applyFont="1" applyFill="1" applyAlignment="1">
      <alignment horizontal="center"/>
    </xf>
    <xf numFmtId="165" fontId="25" fillId="6" borderId="0" xfId="0" applyNumberFormat="1" applyFont="1" applyFill="1" applyAlignment="1">
      <alignment horizontal="center"/>
    </xf>
    <xf numFmtId="165" fontId="6" fillId="0" borderId="0" xfId="0" applyNumberFormat="1" applyFont="1" applyFill="1" applyAlignment="1">
      <alignment horizontal="center" vertical="top" wrapText="1"/>
    </xf>
    <xf numFmtId="165" fontId="6" fillId="0" borderId="0" xfId="0" applyNumberFormat="1" applyFont="1" applyFill="1" applyBorder="1" applyAlignment="1">
      <alignment horizontal="center" vertical="top" wrapText="1"/>
    </xf>
    <xf numFmtId="165" fontId="23" fillId="0" borderId="0" xfId="0" applyNumberFormat="1" applyFont="1" applyFill="1" applyAlignment="1">
      <alignment horizontal="left" vertical="top" wrapText="1"/>
    </xf>
    <xf numFmtId="165" fontId="23" fillId="0" borderId="0" xfId="0" applyNumberFormat="1" applyFont="1" applyFill="1" applyAlignment="1">
      <alignment horizontal="center" vertical="top" wrapText="1"/>
    </xf>
    <xf numFmtId="165" fontId="31" fillId="0" borderId="0" xfId="0" applyNumberFormat="1" applyFont="1" applyFill="1" applyAlignment="1">
      <alignment horizontal="center" vertical="top" wrapText="1"/>
    </xf>
    <xf numFmtId="165" fontId="23" fillId="0" borderId="0" xfId="0" applyNumberFormat="1" applyFont="1" applyFill="1" applyBorder="1" applyAlignment="1">
      <alignment horizontal="center" vertical="top" wrapText="1"/>
    </xf>
    <xf numFmtId="165" fontId="31" fillId="0" borderId="22" xfId="0" applyNumberFormat="1" applyFont="1" applyFill="1" applyBorder="1" applyAlignment="1">
      <alignment horizontal="center" vertical="top" wrapText="1"/>
    </xf>
    <xf numFmtId="165" fontId="31" fillId="0" borderId="0" xfId="0" applyNumberFormat="1" applyFont="1" applyFill="1" applyBorder="1" applyAlignment="1">
      <alignment horizontal="center" vertical="top" wrapText="1"/>
    </xf>
    <xf numFmtId="166" fontId="132" fillId="0" borderId="0" xfId="0" applyNumberFormat="1" applyFont="1" applyAlignment="1">
      <alignment horizontal="center"/>
    </xf>
    <xf numFmtId="165" fontId="23" fillId="0" borderId="0" xfId="0" applyNumberFormat="1" applyFont="1"/>
    <xf numFmtId="165" fontId="23" fillId="0" borderId="0" xfId="0" applyNumberFormat="1" applyFont="1" applyBorder="1"/>
    <xf numFmtId="165" fontId="23" fillId="0" borderId="0" xfId="0" applyNumberFormat="1" applyFont="1" applyAlignment="1">
      <alignment horizontal="left"/>
    </xf>
    <xf numFmtId="165" fontId="23" fillId="0" borderId="0" xfId="0" applyNumberFormat="1" applyFont="1" applyAlignment="1">
      <alignment horizontal="center"/>
    </xf>
    <xf numFmtId="165" fontId="23" fillId="0" borderId="0" xfId="0" applyNumberFormat="1" applyFont="1" applyBorder="1" applyAlignment="1">
      <alignment horizontal="center"/>
    </xf>
    <xf numFmtId="165" fontId="23" fillId="0" borderId="22" xfId="0" applyNumberFormat="1" applyFont="1" applyBorder="1"/>
    <xf numFmtId="0" fontId="0" fillId="0" borderId="0" xfId="0" applyAlignment="1">
      <alignment horizontal="left"/>
    </xf>
    <xf numFmtId="0" fontId="87" fillId="0" borderId="0" xfId="0" applyFont="1" applyBorder="1"/>
    <xf numFmtId="0" fontId="87" fillId="0" borderId="0" xfId="0" applyFont="1" applyAlignment="1">
      <alignment horizontal="center"/>
    </xf>
    <xf numFmtId="1" fontId="86" fillId="0" borderId="0" xfId="0" applyNumberFormat="1" applyFont="1" applyAlignment="1">
      <alignment horizontal="center"/>
    </xf>
    <xf numFmtId="49" fontId="86" fillId="0" borderId="0" xfId="0" applyNumberFormat="1" applyFont="1" applyAlignment="1">
      <alignment horizontal="center"/>
    </xf>
    <xf numFmtId="1" fontId="86" fillId="0" borderId="0" xfId="0" applyNumberFormat="1" applyFont="1" applyAlignment="1">
      <alignment horizontal="center"/>
    </xf>
    <xf numFmtId="165" fontId="87" fillId="0" borderId="0" xfId="0" applyNumberFormat="1" applyFont="1"/>
    <xf numFmtId="165" fontId="86" fillId="0" borderId="0" xfId="0" applyNumberFormat="1" applyFont="1"/>
    <xf numFmtId="165" fontId="86" fillId="0" borderId="0" xfId="0" applyNumberFormat="1" applyFont="1" applyFill="1"/>
    <xf numFmtId="0" fontId="58" fillId="0" borderId="0" xfId="0" applyFont="1" applyBorder="1"/>
    <xf numFmtId="0" fontId="82" fillId="0" borderId="0" xfId="0" applyFont="1" applyBorder="1"/>
    <xf numFmtId="0" fontId="51" fillId="0" borderId="0" xfId="0" applyFont="1" applyBorder="1"/>
    <xf numFmtId="0" fontId="47" fillId="0" borderId="0" xfId="0" applyFont="1" applyBorder="1"/>
    <xf numFmtId="0" fontId="45" fillId="0" borderId="0" xfId="0" applyFont="1" applyBorder="1"/>
    <xf numFmtId="0" fontId="35" fillId="0" borderId="0" xfId="0" applyFont="1" applyBorder="1"/>
    <xf numFmtId="0" fontId="37" fillId="0" borderId="0" xfId="0" applyFont="1" applyBorder="1"/>
    <xf numFmtId="0" fontId="32" fillId="0" borderId="0" xfId="0" applyFont="1" applyBorder="1"/>
    <xf numFmtId="0" fontId="26" fillId="0" borderId="0" xfId="0" applyFont="1" applyBorder="1"/>
    <xf numFmtId="0" fontId="29" fillId="0" borderId="0" xfId="0" applyFont="1" applyBorder="1"/>
    <xf numFmtId="0" fontId="27" fillId="0" borderId="0" xfId="0" applyFont="1" applyBorder="1"/>
    <xf numFmtId="0" fontId="0" fillId="0" borderId="0" xfId="0" applyBorder="1"/>
    <xf numFmtId="0" fontId="171" fillId="0" borderId="0" xfId="0" applyFont="1"/>
    <xf numFmtId="49" fontId="23" fillId="0" borderId="0" xfId="0" applyNumberFormat="1" applyFont="1" applyAlignment="1">
      <alignment horizontal="center"/>
    </xf>
    <xf numFmtId="165" fontId="23" fillId="0" borderId="0" xfId="0" applyNumberFormat="1" applyFont="1"/>
    <xf numFmtId="165" fontId="23" fillId="0" borderId="0" xfId="0" applyNumberFormat="1" applyFont="1"/>
    <xf numFmtId="165" fontId="23" fillId="0" borderId="0" xfId="0" applyNumberFormat="1" applyFont="1"/>
    <xf numFmtId="165" fontId="23" fillId="0" borderId="0" xfId="0" applyNumberFormat="1" applyFont="1"/>
    <xf numFmtId="2" fontId="23" fillId="0" borderId="0" xfId="0" applyNumberFormat="1" applyFont="1"/>
    <xf numFmtId="0" fontId="175" fillId="0" borderId="0" xfId="0" applyFont="1"/>
    <xf numFmtId="0" fontId="176" fillId="0" borderId="0" xfId="0" applyFont="1"/>
    <xf numFmtId="0" fontId="177" fillId="0" borderId="0" xfId="0" applyFont="1"/>
    <xf numFmtId="0" fontId="178" fillId="0" borderId="0" xfId="0" applyFont="1"/>
    <xf numFmtId="0" fontId="179" fillId="0" borderId="0" xfId="0" applyFont="1"/>
    <xf numFmtId="0" fontId="180" fillId="0" borderId="0" xfId="0" applyFont="1" applyBorder="1"/>
    <xf numFmtId="0" fontId="181" fillId="0" borderId="0" xfId="0" applyFont="1"/>
    <xf numFmtId="0" fontId="182" fillId="0" borderId="0" xfId="0" applyFont="1"/>
    <xf numFmtId="0" fontId="183" fillId="0" borderId="0" xfId="0" applyFont="1"/>
    <xf numFmtId="0" fontId="184" fillId="0" borderId="0" xfId="0" applyFont="1"/>
    <xf numFmtId="0" fontId="185" fillId="0" borderId="0" xfId="0" applyFont="1"/>
    <xf numFmtId="0" fontId="186" fillId="0" borderId="0" xfId="0" applyFont="1"/>
    <xf numFmtId="0" fontId="187" fillId="0" borderId="0" xfId="0" applyFont="1"/>
    <xf numFmtId="0" fontId="188" fillId="0" borderId="0" xfId="0" applyFont="1"/>
    <xf numFmtId="0" fontId="189" fillId="0" borderId="0" xfId="0" applyFont="1"/>
    <xf numFmtId="0" fontId="190" fillId="0" borderId="0" xfId="0" applyFont="1"/>
    <xf numFmtId="0" fontId="191" fillId="0" borderId="0" xfId="0" applyFont="1"/>
    <xf numFmtId="0" fontId="192" fillId="0" borderId="0" xfId="0" applyFont="1"/>
    <xf numFmtId="49" fontId="85" fillId="0" borderId="0" xfId="0" applyNumberFormat="1" applyFont="1" applyAlignment="1">
      <alignment horizontal="center"/>
    </xf>
    <xf numFmtId="0" fontId="5" fillId="0" borderId="0" xfId="0" applyFont="1" applyAlignment="1">
      <alignment horizontal="center"/>
    </xf>
    <xf numFmtId="0" fontId="5" fillId="0" borderId="0" xfId="0" applyFont="1"/>
    <xf numFmtId="0" fontId="85" fillId="0" borderId="0" xfId="0" applyFont="1"/>
    <xf numFmtId="165" fontId="85" fillId="0" borderId="0" xfId="0" applyNumberFormat="1" applyFont="1"/>
    <xf numFmtId="0" fontId="23" fillId="0" borderId="31" xfId="0" applyFont="1" applyBorder="1"/>
    <xf numFmtId="0" fontId="86" fillId="0" borderId="26" xfId="0" applyFont="1" applyBorder="1"/>
    <xf numFmtId="0" fontId="87" fillId="0" borderId="22" xfId="0" applyFont="1" applyBorder="1"/>
    <xf numFmtId="0" fontId="85" fillId="0" borderId="26" xfId="0" applyFont="1" applyBorder="1"/>
    <xf numFmtId="0" fontId="5" fillId="0" borderId="22" xfId="0" applyFont="1" applyBorder="1"/>
    <xf numFmtId="0" fontId="0" fillId="0" borderId="32" xfId="0" applyBorder="1"/>
    <xf numFmtId="0" fontId="23" fillId="0" borderId="0" xfId="0" applyFont="1" applyAlignment="1">
      <alignment horizontal="right"/>
    </xf>
    <xf numFmtId="0" fontId="193" fillId="0" borderId="0" xfId="0" applyFont="1" applyAlignment="1">
      <alignment horizontal="right"/>
    </xf>
    <xf numFmtId="165" fontId="23" fillId="0" borderId="0" xfId="0" applyNumberFormat="1" applyFont="1"/>
    <xf numFmtId="1" fontId="23" fillId="0" borderId="0" xfId="0" applyNumberFormat="1" applyFont="1"/>
    <xf numFmtId="0" fontId="23" fillId="0" borderId="33" xfId="0" applyFont="1" applyBorder="1"/>
    <xf numFmtId="0" fontId="23" fillId="0" borderId="22" xfId="0" applyFont="1" applyBorder="1" applyAlignment="1">
      <alignment horizontal="right"/>
    </xf>
    <xf numFmtId="0" fontId="23" fillId="0" borderId="0" xfId="0" applyFont="1" applyBorder="1" applyAlignment="1">
      <alignment horizontal="right"/>
    </xf>
    <xf numFmtId="0" fontId="23" fillId="0" borderId="34" xfId="0" applyFont="1" applyBorder="1"/>
    <xf numFmtId="0" fontId="23" fillId="0" borderId="22" xfId="0" applyFont="1" applyBorder="1" applyAlignment="1"/>
    <xf numFmtId="0" fontId="23" fillId="0" borderId="0" xfId="0" applyFont="1" applyBorder="1" applyAlignment="1"/>
    <xf numFmtId="165" fontId="23" fillId="0" borderId="0" xfId="0" applyNumberFormat="1" applyFont="1" applyBorder="1" applyAlignment="1"/>
    <xf numFmtId="0" fontId="40" fillId="0" borderId="22" xfId="0" applyFont="1" applyBorder="1" applyAlignment="1"/>
    <xf numFmtId="0" fontId="40" fillId="0" borderId="0" xfId="0" applyFont="1" applyBorder="1" applyAlignment="1"/>
    <xf numFmtId="0" fontId="23" fillId="0" borderId="34" xfId="0" applyFont="1" applyBorder="1" applyAlignment="1"/>
    <xf numFmtId="0" fontId="23" fillId="0" borderId="14" xfId="0" applyFont="1" applyBorder="1" applyAlignment="1"/>
    <xf numFmtId="165" fontId="23" fillId="0" borderId="14" xfId="0" applyNumberFormat="1" applyFont="1" applyBorder="1" applyAlignment="1"/>
    <xf numFmtId="0" fontId="193" fillId="0" borderId="0" xfId="0" applyFont="1" applyAlignment="1"/>
    <xf numFmtId="0" fontId="23" fillId="0" borderId="13" xfId="0" applyFont="1" applyBorder="1" applyAlignment="1">
      <alignment horizontal="center" vertical="center"/>
    </xf>
    <xf numFmtId="0" fontId="23" fillId="0" borderId="28" xfId="0" applyFont="1" applyBorder="1" applyAlignment="1">
      <alignment horizontal="center" vertical="center"/>
    </xf>
    <xf numFmtId="0" fontId="23" fillId="0" borderId="0" xfId="0" applyFont="1" applyBorder="1" applyAlignment="1">
      <alignment horizontal="center" vertical="center"/>
    </xf>
    <xf numFmtId="0" fontId="23" fillId="0" borderId="26" xfId="0" applyFont="1" applyBorder="1" applyAlignment="1">
      <alignment horizontal="center" vertical="center"/>
    </xf>
    <xf numFmtId="165" fontId="23" fillId="0" borderId="0" xfId="0" applyNumberFormat="1" applyFont="1" applyBorder="1" applyAlignment="1">
      <alignment horizontal="center" vertical="center"/>
    </xf>
    <xf numFmtId="1" fontId="23" fillId="0" borderId="26" xfId="0" applyNumberFormat="1" applyFont="1" applyBorder="1" applyAlignment="1">
      <alignment horizontal="center" vertical="center"/>
    </xf>
    <xf numFmtId="0" fontId="40" fillId="0" borderId="0" xfId="0" applyFont="1" applyBorder="1" applyAlignment="1">
      <alignment horizontal="center" vertical="center"/>
    </xf>
    <xf numFmtId="0" fontId="40" fillId="0" borderId="26" xfId="0" applyFont="1" applyBorder="1" applyAlignment="1">
      <alignment horizontal="center" vertical="center"/>
    </xf>
    <xf numFmtId="165" fontId="23" fillId="0" borderId="14" xfId="0" applyNumberFormat="1" applyFont="1" applyBorder="1" applyAlignment="1">
      <alignment horizontal="center" vertical="center"/>
    </xf>
    <xf numFmtId="1" fontId="23" fillId="0" borderId="27" xfId="0" applyNumberFormat="1" applyFont="1" applyBorder="1" applyAlignment="1">
      <alignment horizontal="center" vertical="center"/>
    </xf>
    <xf numFmtId="0" fontId="23" fillId="0" borderId="28" xfId="0" applyFont="1" applyBorder="1" applyAlignment="1">
      <alignment horizontal="center"/>
    </xf>
    <xf numFmtId="0" fontId="23" fillId="0" borderId="34" xfId="0" applyFont="1" applyBorder="1" applyAlignment="1">
      <alignment horizontal="right"/>
    </xf>
    <xf numFmtId="0" fontId="23" fillId="0" borderId="14" xfId="0" applyFont="1" applyBorder="1" applyAlignment="1">
      <alignment horizontal="right"/>
    </xf>
    <xf numFmtId="0" fontId="23" fillId="0" borderId="27" xfId="0" applyFont="1" applyBorder="1" applyAlignment="1">
      <alignment horizontal="center"/>
    </xf>
    <xf numFmtId="165" fontId="23" fillId="0" borderId="13" xfId="0" applyNumberFormat="1" applyFont="1" applyBorder="1"/>
    <xf numFmtId="165" fontId="23" fillId="0" borderId="13" xfId="0" applyNumberFormat="1" applyFont="1" applyBorder="1" applyAlignment="1">
      <alignment horizontal="center"/>
    </xf>
    <xf numFmtId="165" fontId="23" fillId="0" borderId="0" xfId="0" applyNumberFormat="1" applyFont="1" applyBorder="1"/>
    <xf numFmtId="165" fontId="23" fillId="0" borderId="0" xfId="0" applyNumberFormat="1" applyFont="1" applyBorder="1" applyAlignment="1">
      <alignment horizontal="center"/>
    </xf>
    <xf numFmtId="165" fontId="23" fillId="0" borderId="14" xfId="0" applyNumberFormat="1" applyFont="1" applyBorder="1"/>
    <xf numFmtId="165" fontId="23" fillId="0" borderId="14" xfId="0" applyNumberFormat="1" applyFont="1" applyBorder="1" applyAlignment="1">
      <alignment horizontal="center"/>
    </xf>
    <xf numFmtId="1" fontId="23" fillId="0" borderId="28" xfId="0" applyNumberFormat="1" applyFont="1" applyBorder="1" applyAlignment="1">
      <alignment horizontal="center"/>
    </xf>
    <xf numFmtId="1" fontId="23" fillId="0" borderId="26" xfId="0" applyNumberFormat="1" applyFont="1" applyBorder="1" applyAlignment="1">
      <alignment horizontal="center"/>
    </xf>
    <xf numFmtId="1" fontId="23" fillId="0" borderId="27" xfId="0" applyNumberFormat="1" applyFont="1" applyBorder="1" applyAlignment="1">
      <alignment horizontal="center"/>
    </xf>
    <xf numFmtId="164" fontId="23" fillId="8" borderId="0" xfId="0" applyNumberFormat="1" applyFont="1" applyFill="1" applyAlignment="1">
      <alignment horizontal="right"/>
    </xf>
    <xf numFmtId="165" fontId="23" fillId="8" borderId="0" xfId="0" applyNumberFormat="1" applyFont="1" applyFill="1" applyAlignment="1">
      <alignment horizontal="center"/>
    </xf>
    <xf numFmtId="164" fontId="23" fillId="0" borderId="33" xfId="0" applyNumberFormat="1" applyFont="1" applyBorder="1" applyAlignment="1">
      <alignment horizontal="left"/>
    </xf>
    <xf numFmtId="164" fontId="23" fillId="0" borderId="13" xfId="0" applyNumberFormat="1" applyFont="1" applyBorder="1" applyAlignment="1">
      <alignment horizontal="right"/>
    </xf>
    <xf numFmtId="0" fontId="23" fillId="0" borderId="28" xfId="0" applyFont="1" applyBorder="1"/>
    <xf numFmtId="164" fontId="23" fillId="8" borderId="22" xfId="0" applyNumberFormat="1" applyFont="1" applyFill="1" applyBorder="1" applyAlignment="1">
      <alignment horizontal="right"/>
    </xf>
    <xf numFmtId="164" fontId="23" fillId="8" borderId="0" xfId="0" applyNumberFormat="1" applyFont="1" applyFill="1" applyBorder="1" applyAlignment="1">
      <alignment horizontal="right"/>
    </xf>
    <xf numFmtId="164" fontId="23" fillId="8" borderId="26" xfId="0" applyNumberFormat="1" applyFont="1" applyFill="1" applyBorder="1" applyAlignment="1">
      <alignment horizontal="right"/>
    </xf>
    <xf numFmtId="164" fontId="23" fillId="8" borderId="34" xfId="0" applyNumberFormat="1" applyFont="1" applyFill="1" applyBorder="1" applyAlignment="1">
      <alignment horizontal="right"/>
    </xf>
    <xf numFmtId="164" fontId="23" fillId="8" borderId="14" xfId="0" applyNumberFormat="1" applyFont="1" applyFill="1" applyBorder="1" applyAlignment="1">
      <alignment horizontal="right"/>
    </xf>
    <xf numFmtId="164" fontId="23" fillId="8" borderId="27" xfId="0" applyNumberFormat="1" applyFont="1" applyFill="1" applyBorder="1" applyAlignment="1">
      <alignment horizontal="right"/>
    </xf>
    <xf numFmtId="4" fontId="55" fillId="0" borderId="0" xfId="0" applyNumberFormat="1" applyFont="1" applyAlignment="1">
      <alignment horizontal="right"/>
    </xf>
    <xf numFmtId="3" fontId="55" fillId="0" borderId="0" xfId="0" applyNumberFormat="1" applyFont="1" applyAlignment="1">
      <alignment horizontal="right"/>
    </xf>
    <xf numFmtId="166" fontId="55" fillId="0" borderId="0" xfId="0" applyNumberFormat="1" applyFont="1" applyBorder="1" applyAlignment="1">
      <alignment horizontal="center"/>
    </xf>
    <xf numFmtId="3" fontId="23" fillId="0" borderId="0" xfId="0" applyNumberFormat="1" applyFont="1" applyBorder="1"/>
    <xf numFmtId="3" fontId="23" fillId="0" borderId="0" xfId="0" applyNumberFormat="1" applyFont="1"/>
    <xf numFmtId="3" fontId="23" fillId="0" borderId="0" xfId="0" applyNumberFormat="1" applyFont="1" applyAlignment="1"/>
    <xf numFmtId="3" fontId="23" fillId="0" borderId="0" xfId="0" applyNumberFormat="1" applyFont="1" applyAlignment="1">
      <alignment horizontal="center"/>
    </xf>
    <xf numFmtId="3" fontId="23" fillId="0" borderId="0" xfId="0" applyNumberFormat="1" applyFont="1" applyAlignment="1">
      <alignment horizontal="center" vertical="center" wrapText="1"/>
    </xf>
    <xf numFmtId="3" fontId="23" fillId="0" borderId="0" xfId="0" applyNumberFormat="1" applyFont="1" applyAlignment="1">
      <alignment horizontal="right"/>
    </xf>
    <xf numFmtId="3" fontId="23" fillId="0" borderId="22" xfId="0" applyNumberFormat="1" applyFont="1" applyBorder="1"/>
    <xf numFmtId="4" fontId="23" fillId="0" borderId="0" xfId="0" applyNumberFormat="1" applyFont="1" applyAlignment="1">
      <alignment horizontal="right"/>
    </xf>
    <xf numFmtId="164" fontId="24" fillId="0" borderId="0" xfId="0" applyNumberFormat="1" applyFont="1" applyBorder="1" applyAlignment="1">
      <alignment horizontal="left"/>
    </xf>
    <xf numFmtId="0" fontId="194" fillId="0" borderId="0" xfId="0" applyFont="1" applyAlignment="1">
      <alignment horizontal="center"/>
    </xf>
    <xf numFmtId="165" fontId="23" fillId="0" borderId="26" xfId="0" applyNumberFormat="1" applyFont="1" applyBorder="1"/>
    <xf numFmtId="164" fontId="23" fillId="0" borderId="0" xfId="0" applyNumberFormat="1" applyFont="1"/>
    <xf numFmtId="49" fontId="23" fillId="0" borderId="0" xfId="0" applyNumberFormat="1" applyFont="1" applyAlignment="1">
      <alignment horizontal="center"/>
    </xf>
    <xf numFmtId="164" fontId="23" fillId="0" borderId="0" xfId="0" applyNumberFormat="1" applyFont="1" applyAlignment="1">
      <alignment horizontal="center"/>
    </xf>
    <xf numFmtId="1" fontId="23" fillId="0" borderId="0" xfId="0" applyNumberFormat="1" applyFont="1" applyAlignment="1">
      <alignment horizontal="center"/>
    </xf>
    <xf numFmtId="164" fontId="23" fillId="0" borderId="0" xfId="0" applyNumberFormat="1" applyFont="1" applyAlignment="1">
      <alignment horizontal="right"/>
    </xf>
    <xf numFmtId="1" fontId="0" fillId="0" borderId="0" xfId="0" applyNumberFormat="1"/>
    <xf numFmtId="164" fontId="25" fillId="9" borderId="0" xfId="0" applyNumberFormat="1" applyFont="1" applyFill="1" applyAlignment="1">
      <alignment horizontal="right"/>
    </xf>
    <xf numFmtId="49" fontId="4" fillId="0" borderId="0" xfId="0" applyNumberFormat="1" applyFont="1"/>
    <xf numFmtId="0" fontId="4" fillId="0" borderId="0" xfId="0" applyFont="1" applyAlignment="1">
      <alignment horizontal="center"/>
    </xf>
    <xf numFmtId="0" fontId="4" fillId="0" borderId="0" xfId="0" applyNumberFormat="1" applyFont="1" applyAlignment="1">
      <alignment horizontal="center"/>
    </xf>
    <xf numFmtId="0" fontId="7" fillId="0" borderId="0" xfId="0" applyFont="1" applyAlignment="1">
      <alignment horizontal="left" vertical="center"/>
    </xf>
    <xf numFmtId="0" fontId="9" fillId="0" borderId="0" xfId="0" applyFont="1"/>
    <xf numFmtId="49" fontId="3" fillId="0" borderId="0" xfId="0" applyNumberFormat="1" applyFont="1"/>
    <xf numFmtId="0" fontId="3" fillId="0" borderId="0" xfId="0" applyFont="1" applyAlignment="1">
      <alignment horizontal="center"/>
    </xf>
    <xf numFmtId="0" fontId="15" fillId="0" borderId="0" xfId="0" applyFont="1"/>
    <xf numFmtId="0" fontId="2" fillId="0" borderId="0" xfId="0" applyFont="1"/>
    <xf numFmtId="0" fontId="57" fillId="0" borderId="0" xfId="0" applyNumberFormat="1" applyFont="1"/>
    <xf numFmtId="0" fontId="57" fillId="0" borderId="0" xfId="3" applyFont="1" applyAlignment="1">
      <alignment horizontal="left" vertical="center"/>
    </xf>
    <xf numFmtId="165" fontId="57" fillId="0" borderId="0" xfId="0" applyNumberFormat="1" applyFont="1" applyAlignment="1">
      <alignment horizontal="right"/>
    </xf>
    <xf numFmtId="165" fontId="57" fillId="0" borderId="0" xfId="0" applyNumberFormat="1" applyFont="1" applyBorder="1"/>
    <xf numFmtId="164" fontId="24" fillId="0" borderId="0" xfId="0" applyNumberFormat="1" applyFont="1"/>
    <xf numFmtId="0" fontId="57" fillId="0" borderId="0" xfId="3" applyFont="1" applyAlignment="1">
      <alignment horizontal="left" vertical="center" wrapText="1"/>
    </xf>
    <xf numFmtId="0" fontId="23" fillId="0" borderId="0" xfId="3" applyFont="1" applyAlignment="1">
      <alignment horizontal="left" vertical="center" wrapText="1"/>
    </xf>
    <xf numFmtId="0" fontId="23" fillId="0" borderId="0" xfId="3" applyFont="1" applyAlignment="1">
      <alignment horizontal="left" vertical="center"/>
    </xf>
    <xf numFmtId="167" fontId="57" fillId="0" borderId="0" xfId="0" applyNumberFormat="1" applyFont="1" applyAlignment="1">
      <alignment horizontal="right"/>
    </xf>
    <xf numFmtId="167" fontId="23" fillId="0" borderId="0" xfId="0" applyNumberFormat="1" applyFont="1" applyAlignment="1">
      <alignment horizontal="right"/>
    </xf>
    <xf numFmtId="167" fontId="23" fillId="0" borderId="0" xfId="0" applyNumberFormat="1" applyFont="1" applyAlignment="1">
      <alignment horizontal="right"/>
    </xf>
    <xf numFmtId="167" fontId="23" fillId="0" borderId="19" xfId="0" applyNumberFormat="1" applyFont="1" applyBorder="1"/>
    <xf numFmtId="167" fontId="23" fillId="0" borderId="21" xfId="0" applyNumberFormat="1" applyFont="1" applyBorder="1"/>
    <xf numFmtId="167" fontId="23" fillId="0" borderId="20" xfId="0" applyNumberFormat="1" applyFont="1" applyBorder="1"/>
    <xf numFmtId="167" fontId="23" fillId="0" borderId="0" xfId="0" applyNumberFormat="1" applyFont="1" applyAlignment="1">
      <alignment horizontal="right"/>
    </xf>
    <xf numFmtId="4" fontId="23" fillId="0" borderId="0" xfId="0" applyNumberFormat="1" applyFont="1" applyAlignment="1">
      <alignment horizontal="right"/>
    </xf>
    <xf numFmtId="49" fontId="1" fillId="0" borderId="0" xfId="0" applyNumberFormat="1" applyFont="1"/>
    <xf numFmtId="0" fontId="23" fillId="0" borderId="35" xfId="0" applyFont="1" applyBorder="1"/>
    <xf numFmtId="164" fontId="23" fillId="0" borderId="37" xfId="0" applyNumberFormat="1" applyFont="1" applyBorder="1"/>
    <xf numFmtId="4" fontId="23" fillId="0" borderId="36" xfId="0" applyNumberFormat="1" applyFont="1" applyBorder="1"/>
    <xf numFmtId="164" fontId="23" fillId="0" borderId="36" xfId="0" applyNumberFormat="1" applyFont="1" applyBorder="1"/>
    <xf numFmtId="4" fontId="23" fillId="0" borderId="36" xfId="0" applyNumberFormat="1" applyFont="1" applyBorder="1"/>
    <xf numFmtId="165" fontId="23" fillId="0" borderId="22" xfId="0" applyNumberFormat="1" applyFont="1" applyBorder="1"/>
    <xf numFmtId="164" fontId="25" fillId="0" borderId="22" xfId="0" applyNumberFormat="1" applyFont="1" applyBorder="1"/>
    <xf numFmtId="167" fontId="23" fillId="0" borderId="37" xfId="0" applyNumberFormat="1" applyFont="1" applyBorder="1"/>
    <xf numFmtId="167" fontId="23" fillId="0" borderId="35" xfId="0" applyNumberFormat="1" applyFont="1" applyBorder="1"/>
    <xf numFmtId="0" fontId="23" fillId="0" borderId="37" xfId="0" applyFont="1" applyBorder="1"/>
    <xf numFmtId="165" fontId="57" fillId="0" borderId="0" xfId="0" applyNumberFormat="1" applyFont="1" applyBorder="1"/>
    <xf numFmtId="49" fontId="7" fillId="0" borderId="0" xfId="0" applyNumberFormat="1" applyFont="1"/>
    <xf numFmtId="1" fontId="23" fillId="0" borderId="19" xfId="0" applyNumberFormat="1" applyFont="1" applyBorder="1" applyAlignment="1">
      <alignment horizontal="center"/>
    </xf>
    <xf numFmtId="1" fontId="23" fillId="0" borderId="21" xfId="0" applyNumberFormat="1" applyFont="1" applyBorder="1" applyAlignment="1">
      <alignment horizontal="center"/>
    </xf>
    <xf numFmtId="1" fontId="23" fillId="0" borderId="20" xfId="0" applyNumberFormat="1" applyFont="1" applyBorder="1" applyAlignment="1">
      <alignment horizontal="center"/>
    </xf>
  </cellXfs>
  <cellStyles count="4">
    <cellStyle name="Lien hypertexte" xfId="1" builtinId="8"/>
    <cellStyle name="Normal" xfId="0" builtinId="0"/>
    <cellStyle name="Normal 7" xfId="3"/>
    <cellStyle name="Normal_Tab1-07 3STEF Web" xfId="2"/>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E688A"/>
      <color rgb="FFFFE79D"/>
      <color rgb="FFFFA8DF"/>
      <color rgb="FFCD9DB7"/>
      <color rgb="FFCD89AD"/>
      <color rgb="FFFFE667"/>
      <color rgb="FFFF8184"/>
      <color rgb="FF953735"/>
      <color rgb="FFFFB6C2"/>
      <color rgb="FFB8BBFF"/>
    </mruColors>
  </colors>
</styleSheet>
</file>

<file path=xl/_rels/workbook.xml.rels><?xml version="1.0" encoding="UTF-8" standalone="yes"?>
<Relationships xmlns="http://schemas.openxmlformats.org/package/2006/relationships"><Relationship Id="rId10" Type="http://schemas.openxmlformats.org/officeDocument/2006/relationships/chartsheet" Target="chartsheets/sheet9.xml"/><Relationship Id="rId11" Type="http://schemas.openxmlformats.org/officeDocument/2006/relationships/chartsheet" Target="chartsheets/sheet10.xml"/><Relationship Id="rId12" Type="http://schemas.openxmlformats.org/officeDocument/2006/relationships/chartsheet" Target="chartsheets/sheet11.xml"/><Relationship Id="rId13" Type="http://schemas.openxmlformats.org/officeDocument/2006/relationships/chartsheet" Target="chartsheets/sheet12.xml"/><Relationship Id="rId14" Type="http://schemas.openxmlformats.org/officeDocument/2006/relationships/chartsheet" Target="chartsheets/sheet13.xml"/><Relationship Id="rId15" Type="http://schemas.openxmlformats.org/officeDocument/2006/relationships/chartsheet" Target="chartsheets/sheet14.xml"/><Relationship Id="rId16" Type="http://schemas.openxmlformats.org/officeDocument/2006/relationships/chartsheet" Target="chartsheets/sheet15.xml"/><Relationship Id="rId17" Type="http://schemas.openxmlformats.org/officeDocument/2006/relationships/chartsheet" Target="chartsheets/sheet16.xml"/><Relationship Id="rId18" Type="http://schemas.openxmlformats.org/officeDocument/2006/relationships/chartsheet" Target="chartsheets/sheet17.xml"/><Relationship Id="rId19" Type="http://schemas.openxmlformats.org/officeDocument/2006/relationships/chartsheet" Target="chartsheets/sheet18.xml"/><Relationship Id="rId60" Type="http://schemas.openxmlformats.org/officeDocument/2006/relationships/chartsheet" Target="chartsheets/sheet59.xml"/><Relationship Id="rId61" Type="http://schemas.openxmlformats.org/officeDocument/2006/relationships/chartsheet" Target="chartsheets/sheet60.xml"/><Relationship Id="rId62" Type="http://schemas.openxmlformats.org/officeDocument/2006/relationships/chartsheet" Target="chartsheets/sheet61.xml"/><Relationship Id="rId63" Type="http://schemas.openxmlformats.org/officeDocument/2006/relationships/chartsheet" Target="chartsheets/sheet62.xml"/><Relationship Id="rId64" Type="http://schemas.openxmlformats.org/officeDocument/2006/relationships/chartsheet" Target="chartsheets/sheet63.xml"/><Relationship Id="rId65" Type="http://schemas.openxmlformats.org/officeDocument/2006/relationships/chartsheet" Target="chartsheets/sheet64.xml"/><Relationship Id="rId66" Type="http://schemas.openxmlformats.org/officeDocument/2006/relationships/chartsheet" Target="chartsheets/sheet65.xml"/><Relationship Id="rId67" Type="http://schemas.openxmlformats.org/officeDocument/2006/relationships/chartsheet" Target="chartsheets/sheet66.xml"/><Relationship Id="rId68" Type="http://schemas.openxmlformats.org/officeDocument/2006/relationships/chartsheet" Target="chartsheets/sheet67.xml"/><Relationship Id="rId69" Type="http://schemas.openxmlformats.org/officeDocument/2006/relationships/chartsheet" Target="chartsheets/sheet68.xml"/><Relationship Id="rId120" Type="http://schemas.openxmlformats.org/officeDocument/2006/relationships/chartsheet" Target="chartsheets/sheet119.xml"/><Relationship Id="rId121" Type="http://schemas.openxmlformats.org/officeDocument/2006/relationships/chartsheet" Target="chartsheets/sheet120.xml"/><Relationship Id="rId122" Type="http://schemas.openxmlformats.org/officeDocument/2006/relationships/chartsheet" Target="chartsheets/sheet121.xml"/><Relationship Id="rId123" Type="http://schemas.openxmlformats.org/officeDocument/2006/relationships/chartsheet" Target="chartsheets/sheet122.xml"/><Relationship Id="rId124" Type="http://schemas.openxmlformats.org/officeDocument/2006/relationships/chartsheet" Target="chartsheets/sheet123.xml"/><Relationship Id="rId125" Type="http://schemas.openxmlformats.org/officeDocument/2006/relationships/chartsheet" Target="chartsheets/sheet124.xml"/><Relationship Id="rId126" Type="http://schemas.openxmlformats.org/officeDocument/2006/relationships/chartsheet" Target="chartsheets/sheet125.xml"/><Relationship Id="rId127" Type="http://schemas.openxmlformats.org/officeDocument/2006/relationships/chartsheet" Target="chartsheets/sheet126.xml"/><Relationship Id="rId128" Type="http://schemas.openxmlformats.org/officeDocument/2006/relationships/chartsheet" Target="chartsheets/sheet127.xml"/><Relationship Id="rId129" Type="http://schemas.openxmlformats.org/officeDocument/2006/relationships/chartsheet" Target="chartsheets/sheet128.xml"/><Relationship Id="rId40" Type="http://schemas.openxmlformats.org/officeDocument/2006/relationships/chartsheet" Target="chartsheets/sheet39.xml"/><Relationship Id="rId41" Type="http://schemas.openxmlformats.org/officeDocument/2006/relationships/chartsheet" Target="chartsheets/sheet40.xml"/><Relationship Id="rId42" Type="http://schemas.openxmlformats.org/officeDocument/2006/relationships/chartsheet" Target="chartsheets/sheet41.xml"/><Relationship Id="rId90" Type="http://schemas.openxmlformats.org/officeDocument/2006/relationships/chartsheet" Target="chartsheets/sheet89.xml"/><Relationship Id="rId91" Type="http://schemas.openxmlformats.org/officeDocument/2006/relationships/chartsheet" Target="chartsheets/sheet90.xml"/><Relationship Id="rId92" Type="http://schemas.openxmlformats.org/officeDocument/2006/relationships/chartsheet" Target="chartsheets/sheet91.xml"/><Relationship Id="rId93" Type="http://schemas.openxmlformats.org/officeDocument/2006/relationships/chartsheet" Target="chartsheets/sheet92.xml"/><Relationship Id="rId94" Type="http://schemas.openxmlformats.org/officeDocument/2006/relationships/chartsheet" Target="chartsheets/sheet93.xml"/><Relationship Id="rId95" Type="http://schemas.openxmlformats.org/officeDocument/2006/relationships/chartsheet" Target="chartsheets/sheet94.xml"/><Relationship Id="rId96" Type="http://schemas.openxmlformats.org/officeDocument/2006/relationships/chartsheet" Target="chartsheets/sheet95.xml"/><Relationship Id="rId101" Type="http://schemas.openxmlformats.org/officeDocument/2006/relationships/chartsheet" Target="chartsheets/sheet100.xml"/><Relationship Id="rId102" Type="http://schemas.openxmlformats.org/officeDocument/2006/relationships/chartsheet" Target="chartsheets/sheet101.xml"/><Relationship Id="rId103" Type="http://schemas.openxmlformats.org/officeDocument/2006/relationships/chartsheet" Target="chartsheets/sheet102.xml"/><Relationship Id="rId104" Type="http://schemas.openxmlformats.org/officeDocument/2006/relationships/chartsheet" Target="chartsheets/sheet103.xml"/><Relationship Id="rId105" Type="http://schemas.openxmlformats.org/officeDocument/2006/relationships/chartsheet" Target="chartsheets/sheet104.xml"/><Relationship Id="rId106" Type="http://schemas.openxmlformats.org/officeDocument/2006/relationships/chartsheet" Target="chartsheets/sheet105.xml"/><Relationship Id="rId107" Type="http://schemas.openxmlformats.org/officeDocument/2006/relationships/chartsheet" Target="chartsheets/sheet106.xml"/><Relationship Id="rId108" Type="http://schemas.openxmlformats.org/officeDocument/2006/relationships/chartsheet" Target="chartsheets/sheet107.xml"/><Relationship Id="rId109" Type="http://schemas.openxmlformats.org/officeDocument/2006/relationships/chartsheet" Target="chartsheets/sheet108.xml"/><Relationship Id="rId97" Type="http://schemas.openxmlformats.org/officeDocument/2006/relationships/chartsheet" Target="chartsheets/sheet96.xml"/><Relationship Id="rId98" Type="http://schemas.openxmlformats.org/officeDocument/2006/relationships/chartsheet" Target="chartsheets/sheet97.xml"/><Relationship Id="rId99" Type="http://schemas.openxmlformats.org/officeDocument/2006/relationships/chartsheet" Target="chartsheets/sheet98.xml"/><Relationship Id="rId43" Type="http://schemas.openxmlformats.org/officeDocument/2006/relationships/chartsheet" Target="chartsheets/sheet42.xml"/><Relationship Id="rId44" Type="http://schemas.openxmlformats.org/officeDocument/2006/relationships/chartsheet" Target="chartsheets/sheet43.xml"/><Relationship Id="rId45" Type="http://schemas.openxmlformats.org/officeDocument/2006/relationships/chartsheet" Target="chartsheets/sheet44.xml"/><Relationship Id="rId46" Type="http://schemas.openxmlformats.org/officeDocument/2006/relationships/chartsheet" Target="chartsheets/sheet45.xml"/><Relationship Id="rId47" Type="http://schemas.openxmlformats.org/officeDocument/2006/relationships/chartsheet" Target="chartsheets/sheet46.xml"/><Relationship Id="rId48" Type="http://schemas.openxmlformats.org/officeDocument/2006/relationships/chartsheet" Target="chartsheets/sheet47.xml"/><Relationship Id="rId49" Type="http://schemas.openxmlformats.org/officeDocument/2006/relationships/chartsheet" Target="chartsheets/sheet48.xml"/><Relationship Id="rId100" Type="http://schemas.openxmlformats.org/officeDocument/2006/relationships/chartsheet" Target="chartsheets/sheet99.xml"/><Relationship Id="rId20" Type="http://schemas.openxmlformats.org/officeDocument/2006/relationships/chartsheet" Target="chartsheets/sheet19.xml"/><Relationship Id="rId21" Type="http://schemas.openxmlformats.org/officeDocument/2006/relationships/chartsheet" Target="chartsheets/sheet20.xml"/><Relationship Id="rId22" Type="http://schemas.openxmlformats.org/officeDocument/2006/relationships/chartsheet" Target="chartsheets/sheet21.xml"/><Relationship Id="rId70" Type="http://schemas.openxmlformats.org/officeDocument/2006/relationships/chartsheet" Target="chartsheets/sheet69.xml"/><Relationship Id="rId71" Type="http://schemas.openxmlformats.org/officeDocument/2006/relationships/chartsheet" Target="chartsheets/sheet70.xml"/><Relationship Id="rId72" Type="http://schemas.openxmlformats.org/officeDocument/2006/relationships/chartsheet" Target="chartsheets/sheet71.xml"/><Relationship Id="rId73" Type="http://schemas.openxmlformats.org/officeDocument/2006/relationships/chartsheet" Target="chartsheets/sheet72.xml"/><Relationship Id="rId74" Type="http://schemas.openxmlformats.org/officeDocument/2006/relationships/chartsheet" Target="chartsheets/sheet73.xml"/><Relationship Id="rId75" Type="http://schemas.openxmlformats.org/officeDocument/2006/relationships/chartsheet" Target="chartsheets/sheet74.xml"/><Relationship Id="rId76" Type="http://schemas.openxmlformats.org/officeDocument/2006/relationships/chartsheet" Target="chartsheets/sheet75.xml"/><Relationship Id="rId77" Type="http://schemas.openxmlformats.org/officeDocument/2006/relationships/chartsheet" Target="chartsheets/sheet76.xml"/><Relationship Id="rId78" Type="http://schemas.openxmlformats.org/officeDocument/2006/relationships/chartsheet" Target="chartsheets/sheet77.xml"/><Relationship Id="rId79" Type="http://schemas.openxmlformats.org/officeDocument/2006/relationships/chartsheet" Target="chartsheets/sheet78.xml"/><Relationship Id="rId23" Type="http://schemas.openxmlformats.org/officeDocument/2006/relationships/chartsheet" Target="chartsheets/sheet22.xml"/><Relationship Id="rId24" Type="http://schemas.openxmlformats.org/officeDocument/2006/relationships/chartsheet" Target="chartsheets/sheet23.xml"/><Relationship Id="rId25" Type="http://schemas.openxmlformats.org/officeDocument/2006/relationships/chartsheet" Target="chartsheets/sheet24.xml"/><Relationship Id="rId26" Type="http://schemas.openxmlformats.org/officeDocument/2006/relationships/chartsheet" Target="chartsheets/sheet25.xml"/><Relationship Id="rId27" Type="http://schemas.openxmlformats.org/officeDocument/2006/relationships/chartsheet" Target="chartsheets/sheet26.xml"/><Relationship Id="rId28" Type="http://schemas.openxmlformats.org/officeDocument/2006/relationships/chartsheet" Target="chartsheets/sheet27.xml"/><Relationship Id="rId29" Type="http://schemas.openxmlformats.org/officeDocument/2006/relationships/chartsheet" Target="chartsheets/sheet28.xml"/><Relationship Id="rId130" Type="http://schemas.openxmlformats.org/officeDocument/2006/relationships/chartsheet" Target="chartsheets/sheet129.xml"/><Relationship Id="rId131" Type="http://schemas.openxmlformats.org/officeDocument/2006/relationships/chartsheet" Target="chartsheets/sheet130.xml"/><Relationship Id="rId132" Type="http://schemas.openxmlformats.org/officeDocument/2006/relationships/worksheet" Target="worksheets/sheet2.xml"/><Relationship Id="rId133" Type="http://schemas.openxmlformats.org/officeDocument/2006/relationships/worksheet" Target="worksheets/sheet3.xml"/><Relationship Id="rId134" Type="http://schemas.openxmlformats.org/officeDocument/2006/relationships/theme" Target="theme/theme1.xml"/><Relationship Id="rId135" Type="http://schemas.openxmlformats.org/officeDocument/2006/relationships/styles" Target="styles.xml"/><Relationship Id="rId136" Type="http://schemas.openxmlformats.org/officeDocument/2006/relationships/sharedStrings" Target="sharedStrings.xml"/><Relationship Id="rId13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chartsheet" Target="chartsheets/sheet1.xml"/><Relationship Id="rId3" Type="http://schemas.openxmlformats.org/officeDocument/2006/relationships/chartsheet" Target="chartsheets/sheet2.xml"/><Relationship Id="rId4" Type="http://schemas.openxmlformats.org/officeDocument/2006/relationships/chartsheet" Target="chartsheets/sheet3.xml"/><Relationship Id="rId5" Type="http://schemas.openxmlformats.org/officeDocument/2006/relationships/chartsheet" Target="chartsheets/sheet4.xml"/><Relationship Id="rId6" Type="http://schemas.openxmlformats.org/officeDocument/2006/relationships/chartsheet" Target="chartsheets/sheet5.xml"/><Relationship Id="rId7" Type="http://schemas.openxmlformats.org/officeDocument/2006/relationships/chartsheet" Target="chartsheets/sheet6.xml"/><Relationship Id="rId8" Type="http://schemas.openxmlformats.org/officeDocument/2006/relationships/chartsheet" Target="chartsheets/sheet7.xml"/><Relationship Id="rId9" Type="http://schemas.openxmlformats.org/officeDocument/2006/relationships/chartsheet" Target="chartsheets/sheet8.xml"/><Relationship Id="rId50" Type="http://schemas.openxmlformats.org/officeDocument/2006/relationships/chartsheet" Target="chartsheets/sheet49.xml"/><Relationship Id="rId51" Type="http://schemas.openxmlformats.org/officeDocument/2006/relationships/chartsheet" Target="chartsheets/sheet50.xml"/><Relationship Id="rId52" Type="http://schemas.openxmlformats.org/officeDocument/2006/relationships/chartsheet" Target="chartsheets/sheet51.xml"/><Relationship Id="rId53" Type="http://schemas.openxmlformats.org/officeDocument/2006/relationships/chartsheet" Target="chartsheets/sheet52.xml"/><Relationship Id="rId54" Type="http://schemas.openxmlformats.org/officeDocument/2006/relationships/chartsheet" Target="chartsheets/sheet53.xml"/><Relationship Id="rId55" Type="http://schemas.openxmlformats.org/officeDocument/2006/relationships/chartsheet" Target="chartsheets/sheet54.xml"/><Relationship Id="rId56" Type="http://schemas.openxmlformats.org/officeDocument/2006/relationships/chartsheet" Target="chartsheets/sheet55.xml"/><Relationship Id="rId57" Type="http://schemas.openxmlformats.org/officeDocument/2006/relationships/chartsheet" Target="chartsheets/sheet56.xml"/><Relationship Id="rId58" Type="http://schemas.openxmlformats.org/officeDocument/2006/relationships/chartsheet" Target="chartsheets/sheet57.xml"/><Relationship Id="rId59" Type="http://schemas.openxmlformats.org/officeDocument/2006/relationships/chartsheet" Target="chartsheets/sheet58.xml"/><Relationship Id="rId110" Type="http://schemas.openxmlformats.org/officeDocument/2006/relationships/chartsheet" Target="chartsheets/sheet109.xml"/><Relationship Id="rId111" Type="http://schemas.openxmlformats.org/officeDocument/2006/relationships/chartsheet" Target="chartsheets/sheet110.xml"/><Relationship Id="rId112" Type="http://schemas.openxmlformats.org/officeDocument/2006/relationships/chartsheet" Target="chartsheets/sheet111.xml"/><Relationship Id="rId113" Type="http://schemas.openxmlformats.org/officeDocument/2006/relationships/chartsheet" Target="chartsheets/sheet112.xml"/><Relationship Id="rId114" Type="http://schemas.openxmlformats.org/officeDocument/2006/relationships/chartsheet" Target="chartsheets/sheet113.xml"/><Relationship Id="rId115" Type="http://schemas.openxmlformats.org/officeDocument/2006/relationships/chartsheet" Target="chartsheets/sheet114.xml"/><Relationship Id="rId116" Type="http://schemas.openxmlformats.org/officeDocument/2006/relationships/chartsheet" Target="chartsheets/sheet115.xml"/><Relationship Id="rId117" Type="http://schemas.openxmlformats.org/officeDocument/2006/relationships/chartsheet" Target="chartsheets/sheet116.xml"/><Relationship Id="rId118" Type="http://schemas.openxmlformats.org/officeDocument/2006/relationships/chartsheet" Target="chartsheets/sheet117.xml"/><Relationship Id="rId119" Type="http://schemas.openxmlformats.org/officeDocument/2006/relationships/chartsheet" Target="chartsheets/sheet118.xml"/><Relationship Id="rId30" Type="http://schemas.openxmlformats.org/officeDocument/2006/relationships/chartsheet" Target="chartsheets/sheet29.xml"/><Relationship Id="rId31" Type="http://schemas.openxmlformats.org/officeDocument/2006/relationships/chartsheet" Target="chartsheets/sheet30.xml"/><Relationship Id="rId32" Type="http://schemas.openxmlformats.org/officeDocument/2006/relationships/chartsheet" Target="chartsheets/sheet31.xml"/><Relationship Id="rId33" Type="http://schemas.openxmlformats.org/officeDocument/2006/relationships/chartsheet" Target="chartsheets/sheet32.xml"/><Relationship Id="rId34" Type="http://schemas.openxmlformats.org/officeDocument/2006/relationships/chartsheet" Target="chartsheets/sheet33.xml"/><Relationship Id="rId35" Type="http://schemas.openxmlformats.org/officeDocument/2006/relationships/chartsheet" Target="chartsheets/sheet34.xml"/><Relationship Id="rId36" Type="http://schemas.openxmlformats.org/officeDocument/2006/relationships/chartsheet" Target="chartsheets/sheet35.xml"/><Relationship Id="rId37" Type="http://schemas.openxmlformats.org/officeDocument/2006/relationships/chartsheet" Target="chartsheets/sheet36.xml"/><Relationship Id="rId38" Type="http://schemas.openxmlformats.org/officeDocument/2006/relationships/chartsheet" Target="chartsheets/sheet37.xml"/><Relationship Id="rId39" Type="http://schemas.openxmlformats.org/officeDocument/2006/relationships/chartsheet" Target="chartsheets/sheet38.xml"/><Relationship Id="rId80" Type="http://schemas.openxmlformats.org/officeDocument/2006/relationships/chartsheet" Target="chartsheets/sheet79.xml"/><Relationship Id="rId81" Type="http://schemas.openxmlformats.org/officeDocument/2006/relationships/chartsheet" Target="chartsheets/sheet80.xml"/><Relationship Id="rId82" Type="http://schemas.openxmlformats.org/officeDocument/2006/relationships/chartsheet" Target="chartsheets/sheet81.xml"/><Relationship Id="rId83" Type="http://schemas.openxmlformats.org/officeDocument/2006/relationships/chartsheet" Target="chartsheets/sheet82.xml"/><Relationship Id="rId84" Type="http://schemas.openxmlformats.org/officeDocument/2006/relationships/chartsheet" Target="chartsheets/sheet83.xml"/><Relationship Id="rId85" Type="http://schemas.openxmlformats.org/officeDocument/2006/relationships/chartsheet" Target="chartsheets/sheet84.xml"/><Relationship Id="rId86" Type="http://schemas.openxmlformats.org/officeDocument/2006/relationships/chartsheet" Target="chartsheets/sheet85.xml"/><Relationship Id="rId87" Type="http://schemas.openxmlformats.org/officeDocument/2006/relationships/chartsheet" Target="chartsheets/sheet86.xml"/><Relationship Id="rId88" Type="http://schemas.openxmlformats.org/officeDocument/2006/relationships/chartsheet" Target="chartsheets/sheet87.xml"/><Relationship Id="rId89" Type="http://schemas.openxmlformats.org/officeDocument/2006/relationships/chartsheet" Target="chartsheets/sheet8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3"/>
          <c:order val="0"/>
          <c:tx>
            <c:v>PIB en € 2012</c:v>
          </c:tx>
          <c:spPr>
            <a:ln w="63500">
              <a:solidFill>
                <a:sysClr val="window" lastClr="FFFFFF">
                  <a:lumMod val="50000"/>
                  <a:alpha val="0"/>
                </a:sys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2"/>
          <c:order val="2"/>
          <c:tx>
            <c:v>dette publique en € 2012</c:v>
          </c:tx>
          <c:spPr>
            <a:ln>
              <a:solidFill>
                <a:srgbClr val="FF0000">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0"/>
          <c:order val="3"/>
          <c:tx>
            <c:v>dette publique en € courants</c:v>
          </c:tx>
          <c:spPr>
            <a:ln>
              <a:solidFill>
                <a:srgbClr val="0000FF"/>
              </a:solidFill>
            </a:ln>
          </c:spPr>
          <c:marker>
            <c:symbol val="none"/>
          </c:marker>
          <c:dPt>
            <c:idx val="3"/>
            <c:spPr>
              <a:ln>
                <a:solidFill>
                  <a:srgbClr val="0000FF"/>
                </a:solidFill>
              </a:ln>
              <a:effectLst/>
            </c:spPr>
          </c:dPt>
          <c:dPt>
            <c:idx val="4"/>
            <c:spPr>
              <a:ln>
                <a:solidFill>
                  <a:srgbClr val="0000FF"/>
                </a:solidFill>
              </a:ln>
              <a:effectLst/>
            </c:spPr>
          </c:dPt>
          <c:dPt>
            <c:idx val="5"/>
            <c:spPr>
              <a:ln>
                <a:solidFill>
                  <a:srgbClr val="0000FF"/>
                </a:solidFill>
              </a:ln>
              <a:effectLst/>
            </c:spPr>
          </c:dPt>
          <c:dPt>
            <c:idx val="6"/>
            <c:spPr>
              <a:ln>
                <a:solidFill>
                  <a:srgbClr val="0000FF"/>
                </a:solidFill>
              </a:ln>
              <a:effectLst/>
            </c:spPr>
          </c:dPt>
          <c:dPt>
            <c:idx val="7"/>
            <c:spPr>
              <a:ln>
                <a:solidFill>
                  <a:srgbClr val="0000FF"/>
                </a:solidFill>
              </a:ln>
              <a:effectLst/>
            </c:spPr>
          </c:dPt>
          <c:dPt>
            <c:idx val="10"/>
            <c:spPr>
              <a:ln>
                <a:solidFill>
                  <a:srgbClr val="0000FF"/>
                </a:solidFill>
              </a:ln>
              <a:effectLst/>
            </c:spPr>
          </c:dPt>
          <c:dPt>
            <c:idx val="11"/>
            <c:spPr>
              <a:ln>
                <a:solidFill>
                  <a:srgbClr val="0000FF"/>
                </a:solidFill>
              </a:ln>
              <a:effectLst/>
            </c:spPr>
          </c:dPt>
          <c:dPt>
            <c:idx val="12"/>
            <c:spPr>
              <a:ln>
                <a:solidFill>
                  <a:srgbClr val="0000FF"/>
                </a:solidFill>
              </a:ln>
              <a:effectLst/>
            </c:spPr>
          </c:dPt>
          <c:dPt>
            <c:idx val="13"/>
            <c:spPr>
              <a:ln>
                <a:solidFill>
                  <a:srgbClr val="0000FF"/>
                </a:solidFill>
              </a:ln>
              <a:effectLst/>
            </c:spPr>
          </c:dPt>
          <c:dPt>
            <c:idx val="14"/>
            <c:spPr>
              <a:ln>
                <a:solidFill>
                  <a:srgbClr val="0000FF"/>
                </a:solidFill>
              </a:ln>
              <a:effectLst/>
            </c:spPr>
          </c:dPt>
          <c:dPt>
            <c:idx val="19"/>
            <c:spPr>
              <a:ln>
                <a:solidFill>
                  <a:srgbClr val="0000FF"/>
                </a:solidFill>
              </a:ln>
              <a:effectLst/>
            </c:spPr>
          </c:dPt>
          <c:dPt>
            <c:idx val="20"/>
            <c:spPr>
              <a:ln>
                <a:solidFill>
                  <a:srgbClr val="0000FF"/>
                </a:solidFill>
              </a:ln>
              <a:effectLst/>
            </c:spPr>
          </c:dPt>
          <c:dPt>
            <c:idx val="21"/>
            <c:spPr>
              <a:ln>
                <a:solidFill>
                  <a:srgbClr val="0000FF"/>
                </a:solidFill>
              </a:ln>
              <a:effectLst/>
            </c:spPr>
          </c:dPt>
          <c:dPt>
            <c:idx val="22"/>
            <c:spPr>
              <a:ln>
                <a:solidFill>
                  <a:srgbClr val="0000FF"/>
                </a:solidFill>
              </a:ln>
              <a:effectLst/>
            </c:spPr>
          </c:dPt>
          <c:dPt>
            <c:idx val="23"/>
            <c:spPr>
              <a:ln>
                <a:solidFill>
                  <a:srgbClr val="0000FF"/>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marker val="1"/>
        <c:axId val="562372024"/>
        <c:axId val="562375656"/>
      </c:lineChart>
      <c:lineChart>
        <c:grouping val="standard"/>
        <c:ser>
          <c:idx val="1"/>
          <c:order val="1"/>
          <c:tx>
            <c:strRef>
              <c:f>données!$Y$79</c:f>
              <c:strCache>
                <c:ptCount val="1"/>
                <c:pt idx="0">
                  <c:v>inflation (valeur en € courants de 100 € 2012)</c:v>
                </c:pt>
              </c:strCache>
            </c:strRef>
          </c:tx>
          <c:spPr>
            <a:ln w="60325">
              <a:solidFill>
                <a:srgbClr val="F79646">
                  <a:lumMod val="75000"/>
                  <a:alpha val="0"/>
                </a:srgbClr>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données!$BD$79:$CL$79</c:f>
              <c:numCache>
                <c:formatCode>0\.000</c:formatCode>
                <c:ptCount val="35"/>
                <c:pt idx="0">
                  <c:v>31.19203328000202</c:v>
                </c:pt>
                <c:pt idx="1">
                  <c:v>34.39135408942142</c:v>
                </c:pt>
                <c:pt idx="2">
                  <c:v>38.34625900880113</c:v>
                </c:pt>
                <c:pt idx="3">
                  <c:v>42.81784203799404</c:v>
                </c:pt>
                <c:pt idx="4">
                  <c:v>47.99879554012536</c:v>
                </c:pt>
                <c:pt idx="5">
                  <c:v>52.66596510979773</c:v>
                </c:pt>
                <c:pt idx="6">
                  <c:v>56.40212213314367</c:v>
                </c:pt>
                <c:pt idx="7">
                  <c:v>59.45537878880403</c:v>
                </c:pt>
                <c:pt idx="8">
                  <c:v>62.55287384143513</c:v>
                </c:pt>
                <c:pt idx="9">
                  <c:v>64.1561056046631</c:v>
                </c:pt>
                <c:pt idx="10">
                  <c:v>66.25688453857008</c:v>
                </c:pt>
                <c:pt idx="11">
                  <c:v>68.5085991893634</c:v>
                </c:pt>
                <c:pt idx="12">
                  <c:v>70.39672532405238</c:v>
                </c:pt>
                <c:pt idx="13">
                  <c:v>72.26264189576152</c:v>
                </c:pt>
                <c:pt idx="14">
                  <c:v>73.65737904316887</c:v>
                </c:pt>
                <c:pt idx="15">
                  <c:v>74.94515595019586</c:v>
                </c:pt>
                <c:pt idx="16">
                  <c:v>75.78831274645628</c:v>
                </c:pt>
                <c:pt idx="17">
                  <c:v>76.72438214449325</c:v>
                </c:pt>
                <c:pt idx="18">
                  <c:v>77.84490171189459</c:v>
                </c:pt>
                <c:pt idx="19">
                  <c:v>78.55596166741641</c:v>
                </c:pt>
                <c:pt idx="20">
                  <c:v>79.36884888382872</c:v>
                </c:pt>
                <c:pt idx="21">
                  <c:v>79.50906819807972</c:v>
                </c:pt>
                <c:pt idx="22">
                  <c:v>80.75958215889479</c:v>
                </c:pt>
                <c:pt idx="23">
                  <c:v>82.38597337573097</c:v>
                </c:pt>
                <c:pt idx="24">
                  <c:v>84.21349718952801</c:v>
                </c:pt>
                <c:pt idx="25">
                  <c:v>85.8955791391909</c:v>
                </c:pt>
                <c:pt idx="26">
                  <c:v>87.33369263545835</c:v>
                </c:pt>
                <c:pt idx="27">
                  <c:v>89.00371019595909</c:v>
                </c:pt>
                <c:pt idx="28">
                  <c:v>90.90906451266902</c:v>
                </c:pt>
                <c:pt idx="29">
                  <c:v>93.26115451143951</c:v>
                </c:pt>
                <c:pt idx="30">
                  <c:v>95.63192209628613</c:v>
                </c:pt>
                <c:pt idx="31">
                  <c:v>96.31669369761513</c:v>
                </c:pt>
                <c:pt idx="32">
                  <c:v>97.24214994353727</c:v>
                </c:pt>
                <c:pt idx="33" formatCode="0.00">
                  <c:v>98.49327817682378</c:v>
                </c:pt>
                <c:pt idx="34" formatCode="0.00">
                  <c:v>100.0</c:v>
                </c:pt>
              </c:numCache>
            </c:numRef>
          </c:val>
        </c:ser>
        <c:ser>
          <c:idx val="4"/>
          <c:order val="4"/>
          <c:tx>
            <c:v>dette publique en % du PIB</c:v>
          </c:tx>
          <c:spPr>
            <a:ln>
              <a:solidFill>
                <a:sysClr val="windowText" lastClr="000000">
                  <a:alpha val="0"/>
                </a:sys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2382536"/>
        <c:axId val="562379464"/>
      </c:lineChart>
      <c:catAx>
        <c:axId val="56237202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2375656"/>
        <c:crosses val="autoZero"/>
        <c:auto val="1"/>
        <c:lblAlgn val="ctr"/>
        <c:lblOffset val="100"/>
        <c:tickLblSkip val="4"/>
        <c:tickMarkSkip val="4"/>
      </c:catAx>
      <c:valAx>
        <c:axId val="562375656"/>
        <c:scaling>
          <c:orientation val="minMax"/>
          <c:max val="20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2372024"/>
        <c:crosses val="autoZero"/>
        <c:crossBetween val="between"/>
        <c:majorUnit val="400.0"/>
      </c:valAx>
      <c:valAx>
        <c:axId val="562379464"/>
        <c:scaling>
          <c:orientation val="minMax"/>
          <c:max val="104.0"/>
          <c:min val="0.0"/>
        </c:scaling>
        <c:axPos val="r"/>
        <c:numFmt formatCode="0" sourceLinked="0"/>
        <c:tickLblPos val="nextTo"/>
        <c:txPr>
          <a:bodyPr/>
          <a:lstStyle/>
          <a:p>
            <a:pPr>
              <a:defRPr sz="1400" b="1" i="0"/>
            </a:pPr>
            <a:endParaRPr lang="fr-FR"/>
          </a:p>
        </c:txPr>
        <c:crossAx val="562382536"/>
        <c:crosses val="max"/>
        <c:crossBetween val="between"/>
        <c:majorUnit val="20.0"/>
      </c:valAx>
      <c:catAx>
        <c:axId val="562382536"/>
        <c:scaling>
          <c:orientation val="minMax"/>
        </c:scaling>
        <c:delete val="1"/>
        <c:axPos val="b"/>
        <c:numFmt formatCode="General" sourceLinked="1"/>
        <c:tickLblPos val="nextTo"/>
        <c:crossAx val="562379464"/>
        <c:crosses val="autoZero"/>
        <c:auto val="1"/>
        <c:lblAlgn val="ctr"/>
        <c:lblOffset val="100"/>
      </c:catAx>
      <c:spPr>
        <a:solidFill>
          <a:srgbClr val="FFFFFF"/>
        </a:solidFill>
        <a:ln w="25400">
          <a:noFill/>
        </a:ln>
      </c:spPr>
    </c:plotArea>
    <c:legend>
      <c:legendPos val="tr"/>
      <c:legendEntry>
        <c:idx val="3"/>
        <c:txPr>
          <a:bodyPr/>
          <a:lstStyle/>
          <a:p>
            <a:pPr>
              <a:defRPr sz="1400" b="1" i="0">
                <a:solidFill>
                  <a:schemeClr val="bg1"/>
                </a:solidFill>
              </a:defRPr>
            </a:pPr>
            <a:endParaRPr lang="fr-FR"/>
          </a:p>
        </c:txPr>
      </c:legendEntry>
      <c:legendEntry>
        <c:idx val="4"/>
        <c:txPr>
          <a:bodyPr/>
          <a:lstStyle/>
          <a:p>
            <a:pPr>
              <a:defRPr sz="1400" b="1" i="0">
                <a:solidFill>
                  <a:schemeClr val="bg1"/>
                </a:solidFill>
              </a:defRPr>
            </a:pPr>
            <a:endParaRPr lang="fr-FR"/>
          </a:p>
        </c:txPr>
      </c:legendEntry>
      <c:legendEntry>
        <c:idx val="2"/>
        <c:txPr>
          <a:bodyPr/>
          <a:lstStyle/>
          <a:p>
            <a:pPr>
              <a:defRPr sz="1400" b="1" i="0">
                <a:solidFill>
                  <a:srgbClr val="0000FF"/>
                </a:solidFill>
              </a:defRPr>
            </a:pPr>
            <a:endParaRPr lang="fr-FR"/>
          </a:p>
        </c:txPr>
      </c:legendEntry>
      <c:legendEntry>
        <c:idx val="1"/>
        <c:txPr>
          <a:bodyPr/>
          <a:lstStyle/>
          <a:p>
            <a:pPr>
              <a:defRPr sz="1400" b="1" i="0">
                <a:solidFill>
                  <a:srgbClr val="FFFFFF"/>
                </a:solidFill>
              </a:defRPr>
            </a:pPr>
            <a:endParaRPr lang="fr-FR"/>
          </a:p>
        </c:txPr>
      </c:legendEntry>
      <c:legendEntry>
        <c:idx val="0"/>
        <c:txPr>
          <a:bodyPr/>
          <a:lstStyle/>
          <a:p>
            <a:pPr>
              <a:defRPr sz="1400" b="1" i="0">
                <a:solidFill>
                  <a:schemeClr val="bg1"/>
                </a:solidFill>
              </a:defRPr>
            </a:pPr>
            <a:endParaRPr lang="fr-FR"/>
          </a:p>
        </c:txPr>
      </c:legendEntry>
      <c:layout>
        <c:manualLayout>
          <c:xMode val="edge"/>
          <c:yMode val="edge"/>
          <c:x val="0.525920737808326"/>
          <c:y val="0.655328798185941"/>
          <c:w val="0.412062578848915"/>
          <c:h val="0.231292517006803"/>
        </c:manualLayout>
      </c:layout>
      <c:spPr>
        <a:ln>
          <a:solidFill>
            <a:schemeClr val="tx1"/>
          </a:solidFill>
        </a:ln>
      </c:spPr>
      <c:txPr>
        <a:bodyPr/>
        <a:lstStyle/>
        <a:p>
          <a:pPr>
            <a:defRPr sz="14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données!$X$160</c:f>
              <c:strCache>
                <c:ptCount val="1"/>
                <c:pt idx="0">
                  <c:v>total</c:v>
                </c:pt>
              </c:strCache>
            </c:strRef>
          </c:tx>
          <c:spPr>
            <a:gradFill rotWithShape="0">
              <a:gsLst>
                <a:gs pos="0">
                  <a:srgbClr val="9BC1FF"/>
                </a:gs>
                <a:gs pos="100000">
                  <a:srgbClr val="3F80CD"/>
                </a:gs>
              </a:gsLst>
              <a:lin ang="5400000"/>
            </a:gradFill>
            <a:ln w="25400">
              <a:noFill/>
            </a:ln>
          </c:spPr>
          <c:dPt>
            <c:idx val="3"/>
            <c:spPr>
              <a:solidFill>
                <a:srgbClr val="FF37A7"/>
              </a:solidFill>
              <a:effectLst/>
            </c:spPr>
          </c:dPt>
          <c:dPt>
            <c:idx val="4"/>
            <c:spPr>
              <a:solidFill>
                <a:srgbClr val="FF37A7"/>
              </a:solidFill>
              <a:effectLst/>
            </c:spPr>
          </c:dPt>
          <c:dPt>
            <c:idx val="5"/>
            <c:spPr>
              <a:solidFill>
                <a:srgbClr val="FF37A7"/>
              </a:solidFill>
              <a:effectLst/>
            </c:spPr>
          </c:dPt>
          <c:dPt>
            <c:idx val="6"/>
            <c:spPr>
              <a:solidFill>
                <a:srgbClr val="FF37A7"/>
              </a:solidFill>
              <a:effectLst/>
            </c:spPr>
          </c:dPt>
          <c:dPt>
            <c:idx val="7"/>
            <c:spPr>
              <a:solidFill>
                <a:srgbClr val="FF37A7"/>
              </a:solidFill>
              <a:effectLst/>
            </c:spPr>
          </c:dPt>
          <c:dPt>
            <c:idx val="10"/>
            <c:spPr>
              <a:solidFill>
                <a:srgbClr val="FF37A7"/>
              </a:solidFill>
              <a:effectLst/>
            </c:spPr>
          </c:dPt>
          <c:dPt>
            <c:idx val="11"/>
            <c:spPr>
              <a:solidFill>
                <a:srgbClr val="FF37A7"/>
              </a:solidFill>
              <a:effectLst/>
            </c:spPr>
          </c:dPt>
          <c:dPt>
            <c:idx val="12"/>
            <c:spPr>
              <a:solidFill>
                <a:srgbClr val="FF37A7"/>
              </a:solidFill>
              <a:effectLst/>
            </c:spPr>
          </c:dPt>
          <c:dPt>
            <c:idx val="13"/>
            <c:spPr>
              <a:solidFill>
                <a:srgbClr val="FF37A7"/>
              </a:solidFill>
              <a:effectLst/>
            </c:spPr>
          </c:dPt>
          <c:dPt>
            <c:idx val="14"/>
            <c:spPr>
              <a:solidFill>
                <a:srgbClr val="FF37A7"/>
              </a:solidFill>
              <a:effectLst/>
            </c:spPr>
          </c:dPt>
          <c:dPt>
            <c:idx val="19"/>
            <c:spPr>
              <a:solidFill>
                <a:srgbClr val="FF37A7"/>
              </a:solidFill>
              <a:effectLst/>
            </c:spPr>
          </c:dPt>
          <c:dPt>
            <c:idx val="20"/>
            <c:spPr>
              <a:solidFill>
                <a:srgbClr val="FF37A7"/>
              </a:solidFill>
              <a:effectLst/>
            </c:spPr>
          </c:dPt>
          <c:dPt>
            <c:idx val="21"/>
            <c:spPr>
              <a:solidFill>
                <a:srgbClr val="FF37A7"/>
              </a:solidFill>
              <a:effectLst/>
            </c:spPr>
          </c:dPt>
          <c:dPt>
            <c:idx val="22"/>
            <c:spPr>
              <a:solidFill>
                <a:srgbClr val="FF37A7"/>
              </a:solidFill>
              <a:effectLst/>
            </c:spPr>
          </c:dPt>
          <c:dPt>
            <c:idx val="23"/>
            <c:spPr>
              <a:solidFill>
                <a:srgbClr val="FF37A7"/>
              </a:solidFill>
              <a:effectLst/>
            </c:spPr>
          </c:dPt>
          <c:dPt>
            <c:idx val="34"/>
            <c:spPr>
              <a:solidFill>
                <a:srgbClr val="FF50BE"/>
              </a:solidFill>
              <a:ln w="25400">
                <a:noFill/>
              </a:ln>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gapWidth val="20"/>
        <c:overlap val="100"/>
        <c:axId val="569108168"/>
        <c:axId val="569111624"/>
      </c:barChart>
      <c:catAx>
        <c:axId val="56910816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111624"/>
        <c:crosses val="autoZero"/>
        <c:auto val="1"/>
        <c:lblAlgn val="ctr"/>
        <c:lblOffset val="100"/>
        <c:tickLblSkip val="4"/>
        <c:tickMarkSkip val="4"/>
      </c:catAx>
      <c:valAx>
        <c:axId val="569111624"/>
        <c:scaling>
          <c:orientation val="minMax"/>
          <c:max val="1900.0"/>
          <c:min val="0.0"/>
        </c:scaling>
        <c:axPos val="l"/>
        <c:majorGridlines>
          <c:spPr>
            <a:ln w="3175">
              <a:solidFill>
                <a:srgbClr val="808080"/>
              </a:solidFill>
              <a:prstDash val="solid"/>
            </a:ln>
          </c:spPr>
        </c:majorGridlines>
        <c:numFmt formatCode="General" sourceLinked="1"/>
        <c:tickLblPos val="nextTo"/>
        <c:spPr>
          <a:ln w="3175">
            <a:solidFill>
              <a:srgbClr val="808080"/>
            </a:solidFill>
            <a:prstDash val="solid"/>
          </a:ln>
        </c:spPr>
        <c:txPr>
          <a:bodyPr/>
          <a:lstStyle/>
          <a:p>
            <a:pPr>
              <a:defRPr sz="1400" b="1" i="0"/>
            </a:pPr>
            <a:endParaRPr lang="fr-FR"/>
          </a:p>
        </c:txPr>
        <c:crossAx val="56910816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3"/>
          <c:order val="0"/>
          <c:tx>
            <c:strRef>
              <c:f>données!$Y$479</c:f>
              <c:strCache>
                <c:ptCount val="1"/>
                <c:pt idx="0">
                  <c:v>État</c:v>
                </c:pt>
              </c:strCache>
            </c:strRef>
          </c:tx>
          <c:spPr>
            <a:ln w="41275">
              <a:solidFill>
                <a:srgbClr val="3366FF"/>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données!$AK$479:$CL$479</c:f>
              <c:numCache>
                <c:formatCode>#.##0\.0</c:formatCode>
                <c:ptCount val="54"/>
                <c:pt idx="19">
                  <c:v>2.62929732598761</c:v>
                </c:pt>
                <c:pt idx="20">
                  <c:v>2.92230049084342</c:v>
                </c:pt>
                <c:pt idx="21">
                  <c:v>3.204022824466575</c:v>
                </c:pt>
                <c:pt idx="22">
                  <c:v>4.898198837364668</c:v>
                </c:pt>
                <c:pt idx="23">
                  <c:v>4.799951925600081</c:v>
                </c:pt>
                <c:pt idx="24">
                  <c:v>6.285432420332913</c:v>
                </c:pt>
                <c:pt idx="25">
                  <c:v>6.579792112958743</c:v>
                </c:pt>
                <c:pt idx="26">
                  <c:v>6.945536038037802</c:v>
                </c:pt>
                <c:pt idx="27">
                  <c:v>7.255026771498692</c:v>
                </c:pt>
                <c:pt idx="28">
                  <c:v>6.961705643202276</c:v>
                </c:pt>
                <c:pt idx="29">
                  <c:v>6.970334780992638</c:v>
                </c:pt>
                <c:pt idx="30">
                  <c:v>7.7066474569735</c:v>
                </c:pt>
                <c:pt idx="31">
                  <c:v>8.687629781394177</c:v>
                </c:pt>
                <c:pt idx="32">
                  <c:v>9.114294435211489</c:v>
                </c:pt>
                <c:pt idx="33">
                  <c:v>9.702413058893151</c:v>
                </c:pt>
                <c:pt idx="34">
                  <c:v>9.619168528176991</c:v>
                </c:pt>
                <c:pt idx="35">
                  <c:v>10.4813580137353</c:v>
                </c:pt>
                <c:pt idx="36">
                  <c:v>11.6833497120998</c:v>
                </c:pt>
                <c:pt idx="37">
                  <c:v>11.52024579156661</c:v>
                </c:pt>
                <c:pt idx="38">
                  <c:v>11.35766671117868</c:v>
                </c:pt>
                <c:pt idx="39">
                  <c:v>11.36387171119885</c:v>
                </c:pt>
                <c:pt idx="40">
                  <c:v>10.82057325317813</c:v>
                </c:pt>
                <c:pt idx="41">
                  <c:v>11.13833594333887</c:v>
                </c:pt>
                <c:pt idx="42">
                  <c:v>11.16958693800932</c:v>
                </c:pt>
                <c:pt idx="43">
                  <c:v>11.07668739417253</c:v>
                </c:pt>
                <c:pt idx="44">
                  <c:v>10.93575268915766</c:v>
                </c:pt>
                <c:pt idx="45">
                  <c:v>10.42577138662272</c:v>
                </c:pt>
                <c:pt idx="46">
                  <c:v>10.26560976985939</c:v>
                </c:pt>
                <c:pt idx="47">
                  <c:v>10.17910330111456</c:v>
                </c:pt>
                <c:pt idx="48">
                  <c:v>10.94530161607662</c:v>
                </c:pt>
                <c:pt idx="49">
                  <c:v>11.35045504983281</c:v>
                </c:pt>
                <c:pt idx="50">
                  <c:v>9.525041773256244</c:v>
                </c:pt>
                <c:pt idx="51">
                  <c:v>9.086545131051915</c:v>
                </c:pt>
                <c:pt idx="52">
                  <c:v>10.90301648755895</c:v>
                </c:pt>
                <c:pt idx="53">
                  <c:v>10.45877484347807</c:v>
                </c:pt>
              </c:numCache>
            </c:numRef>
          </c:yVal>
        </c:ser>
        <c:ser>
          <c:idx val="0"/>
          <c:order val="1"/>
          <c:tx>
            <c:strRef>
              <c:f>données!$Y$298</c:f>
              <c:strCache>
                <c:ptCount val="1"/>
                <c:pt idx="0">
                  <c:v>adm. publiques</c:v>
                </c:pt>
              </c:strCache>
            </c:strRef>
          </c:tx>
          <c:spPr>
            <a:ln w="50800">
              <a:solidFill>
                <a:schemeClr val="tx1"/>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données!$AK$298:$CL$298</c:f>
              <c:numCache>
                <c:formatCode>#.##0\.0</c:formatCode>
                <c:ptCount val="54"/>
                <c:pt idx="0">
                  <c:v>3.403388939971102</c:v>
                </c:pt>
                <c:pt idx="1">
                  <c:v>3.179527217568947</c:v>
                </c:pt>
                <c:pt idx="2">
                  <c:v>2.895147019513515</c:v>
                </c:pt>
                <c:pt idx="3">
                  <c:v>2.850897245954585</c:v>
                </c:pt>
                <c:pt idx="4">
                  <c:v>2.352732093084114</c:v>
                </c:pt>
                <c:pt idx="5">
                  <c:v>1.951024499058644</c:v>
                </c:pt>
                <c:pt idx="6">
                  <c:v>1.984318259632238</c:v>
                </c:pt>
                <c:pt idx="7">
                  <c:v>1.778131324304881</c:v>
                </c:pt>
                <c:pt idx="8">
                  <c:v>2.25591538212216</c:v>
                </c:pt>
                <c:pt idx="9">
                  <c:v>2.348436208126994</c:v>
                </c:pt>
                <c:pt idx="10">
                  <c:v>2.353152103748387</c:v>
                </c:pt>
                <c:pt idx="11">
                  <c:v>2.010616472408804</c:v>
                </c:pt>
                <c:pt idx="12">
                  <c:v>1.687899953101848</c:v>
                </c:pt>
                <c:pt idx="13">
                  <c:v>1.306335084666727</c:v>
                </c:pt>
                <c:pt idx="14">
                  <c:v>1.210708740069846</c:v>
                </c:pt>
                <c:pt idx="15">
                  <c:v>1.377543995599167</c:v>
                </c:pt>
                <c:pt idx="16">
                  <c:v>1.920197210817592</c:v>
                </c:pt>
                <c:pt idx="17">
                  <c:v>1.726209232899174</c:v>
                </c:pt>
                <c:pt idx="18">
                  <c:v>2.027590564975201</c:v>
                </c:pt>
                <c:pt idx="19">
                  <c:v>2.29473997623264</c:v>
                </c:pt>
                <c:pt idx="20">
                  <c:v>2.511703214103114</c:v>
                </c:pt>
                <c:pt idx="21">
                  <c:v>2.629670829039252</c:v>
                </c:pt>
                <c:pt idx="22">
                  <c:v>3.479090339916042</c:v>
                </c:pt>
                <c:pt idx="23">
                  <c:v>3.486201668640605</c:v>
                </c:pt>
                <c:pt idx="24">
                  <c:v>4.376173632430564</c:v>
                </c:pt>
                <c:pt idx="25">
                  <c:v>4.528219453830505</c:v>
                </c:pt>
                <c:pt idx="26">
                  <c:v>4.847073175341265</c:v>
                </c:pt>
                <c:pt idx="27">
                  <c:v>4.966122142788345</c:v>
                </c:pt>
                <c:pt idx="28">
                  <c:v>4.85623194507159</c:v>
                </c:pt>
                <c:pt idx="29">
                  <c:v>4.726922634322085</c:v>
                </c:pt>
                <c:pt idx="30">
                  <c:v>4.999737479876936</c:v>
                </c:pt>
                <c:pt idx="31">
                  <c:v>5.350144718628313</c:v>
                </c:pt>
                <c:pt idx="32">
                  <c:v>5.489006690151453</c:v>
                </c:pt>
                <c:pt idx="33">
                  <c:v>5.706192318256959</c:v>
                </c:pt>
                <c:pt idx="34">
                  <c:v>5.90968800539801</c:v>
                </c:pt>
                <c:pt idx="35">
                  <c:v>6.13124745050347</c:v>
                </c:pt>
                <c:pt idx="36">
                  <c:v>6.317910735208518</c:v>
                </c:pt>
                <c:pt idx="37">
                  <c:v>6.556372118223462</c:v>
                </c:pt>
                <c:pt idx="38">
                  <c:v>6.366813582994787</c:v>
                </c:pt>
                <c:pt idx="39">
                  <c:v>6.274338765341413</c:v>
                </c:pt>
                <c:pt idx="40">
                  <c:v>5.686982856163782</c:v>
                </c:pt>
                <c:pt idx="41">
                  <c:v>5.570843584271278</c:v>
                </c:pt>
                <c:pt idx="42">
                  <c:v>5.842496180672937</c:v>
                </c:pt>
                <c:pt idx="43">
                  <c:v>5.58476248006116</c:v>
                </c:pt>
                <c:pt idx="44">
                  <c:v>5.281923136840896</c:v>
                </c:pt>
                <c:pt idx="45">
                  <c:v>5.197553508079841</c:v>
                </c:pt>
                <c:pt idx="46">
                  <c:v>5.043096591822773</c:v>
                </c:pt>
                <c:pt idx="47">
                  <c:v>4.899607131754427</c:v>
                </c:pt>
                <c:pt idx="48">
                  <c:v>5.140836542688896</c:v>
                </c:pt>
                <c:pt idx="49">
                  <c:v>5.495886022183926</c:v>
                </c:pt>
                <c:pt idx="50">
                  <c:v>4.274018410495196</c:v>
                </c:pt>
                <c:pt idx="51">
                  <c:v>4.285771657956083</c:v>
                </c:pt>
                <c:pt idx="52">
                  <c:v>4.703314859335061</c:v>
                </c:pt>
                <c:pt idx="53">
                  <c:v>4.52318840957402</c:v>
                </c:pt>
              </c:numCache>
            </c:numRef>
          </c:yVal>
        </c:ser>
        <c:ser>
          <c:idx val="2"/>
          <c:order val="2"/>
          <c:tx>
            <c:strRef>
              <c:f>données!$Y$601</c:f>
              <c:strCache>
                <c:ptCount val="1"/>
                <c:pt idx="0">
                  <c:v>coll. locales</c:v>
                </c:pt>
              </c:strCache>
            </c:strRef>
          </c:tx>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données!$AK$601:$CL$601</c:f>
              <c:numCache>
                <c:formatCode>#.##0\.0</c:formatCode>
                <c:ptCount val="54"/>
                <c:pt idx="19">
                  <c:v>5.762220855103218</c:v>
                </c:pt>
                <c:pt idx="20">
                  <c:v>6.041293333985401</c:v>
                </c:pt>
                <c:pt idx="21">
                  <c:v>6.075592969442431</c:v>
                </c:pt>
                <c:pt idx="22">
                  <c:v>6.44356048129742</c:v>
                </c:pt>
                <c:pt idx="23">
                  <c:v>6.44065099578197</c:v>
                </c:pt>
                <c:pt idx="24">
                  <c:v>7.022561312294411</c:v>
                </c:pt>
                <c:pt idx="25">
                  <c:v>8.16501852846964</c:v>
                </c:pt>
                <c:pt idx="26">
                  <c:v>8.595223130106848</c:v>
                </c:pt>
                <c:pt idx="27">
                  <c:v>8.418907637297421</c:v>
                </c:pt>
                <c:pt idx="28">
                  <c:v>8.32178489517125</c:v>
                </c:pt>
                <c:pt idx="29">
                  <c:v>7.821541687442249</c:v>
                </c:pt>
                <c:pt idx="30">
                  <c:v>7.563379603545599</c:v>
                </c:pt>
                <c:pt idx="31">
                  <c:v>7.367623024088177</c:v>
                </c:pt>
                <c:pt idx="32">
                  <c:v>7.283383988860032</c:v>
                </c:pt>
                <c:pt idx="33">
                  <c:v>6.58423437772766</c:v>
                </c:pt>
                <c:pt idx="34">
                  <c:v>7.112843115295675</c:v>
                </c:pt>
                <c:pt idx="35">
                  <c:v>6.47520256699076</c:v>
                </c:pt>
                <c:pt idx="36">
                  <c:v>5.196440557013624</c:v>
                </c:pt>
                <c:pt idx="37">
                  <c:v>5.219311737506077</c:v>
                </c:pt>
                <c:pt idx="38">
                  <c:v>4.741649769698057</c:v>
                </c:pt>
                <c:pt idx="39">
                  <c:v>4.126262638269142</c:v>
                </c:pt>
                <c:pt idx="40">
                  <c:v>2.981841437858555</c:v>
                </c:pt>
                <c:pt idx="41">
                  <c:v>2.548347258051388</c:v>
                </c:pt>
                <c:pt idx="42">
                  <c:v>3.445306544720982</c:v>
                </c:pt>
                <c:pt idx="43">
                  <c:v>2.738176998066879</c:v>
                </c:pt>
                <c:pt idx="44">
                  <c:v>2.230155481936323</c:v>
                </c:pt>
                <c:pt idx="45">
                  <c:v>1.959867949483864</c:v>
                </c:pt>
                <c:pt idx="46">
                  <c:v>1.636909055739548</c:v>
                </c:pt>
                <c:pt idx="47">
                  <c:v>1.940228666928923</c:v>
                </c:pt>
                <c:pt idx="48">
                  <c:v>2.374734627162906</c:v>
                </c:pt>
                <c:pt idx="49">
                  <c:v>2.853751421929868</c:v>
                </c:pt>
                <c:pt idx="50">
                  <c:v>1.679538779506146</c:v>
                </c:pt>
                <c:pt idx="51">
                  <c:v>1.175387541939171</c:v>
                </c:pt>
                <c:pt idx="52">
                  <c:v>1.448862670429431</c:v>
                </c:pt>
                <c:pt idx="53">
                  <c:v>1.352248592696455</c:v>
                </c:pt>
              </c:numCache>
            </c:numRef>
          </c:yVal>
        </c:ser>
        <c:ser>
          <c:idx val="1"/>
          <c:order val="3"/>
          <c:tx>
            <c:strRef>
              <c:f>données!$Y$652</c:f>
              <c:strCache>
                <c:ptCount val="1"/>
                <c:pt idx="0">
                  <c:v>sécurité sociale</c:v>
                </c:pt>
              </c:strCache>
            </c:strRef>
          </c:tx>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données!$AK$652:$CL$652</c:f>
              <c:numCache>
                <c:formatCode>#.##0\.0</c:formatCode>
                <c:ptCount val="54"/>
                <c:pt idx="19">
                  <c:v>0.200249883685131</c:v>
                </c:pt>
                <c:pt idx="20">
                  <c:v>0.206986536743353</c:v>
                </c:pt>
                <c:pt idx="21">
                  <c:v>0.187370442532662</c:v>
                </c:pt>
                <c:pt idx="22">
                  <c:v>0.185069527709395</c:v>
                </c:pt>
                <c:pt idx="23">
                  <c:v>0.285214479773812</c:v>
                </c:pt>
                <c:pt idx="24">
                  <c:v>0.394407141943154</c:v>
                </c:pt>
                <c:pt idx="25">
                  <c:v>0.350565817946297</c:v>
                </c:pt>
                <c:pt idx="26">
                  <c:v>0.395369710924009</c:v>
                </c:pt>
                <c:pt idx="27">
                  <c:v>0.36664487960978</c:v>
                </c:pt>
                <c:pt idx="28">
                  <c:v>0.364858803377349</c:v>
                </c:pt>
                <c:pt idx="29">
                  <c:v>0.336526438564282</c:v>
                </c:pt>
                <c:pt idx="30">
                  <c:v>0.320120969948698</c:v>
                </c:pt>
                <c:pt idx="31">
                  <c:v>0.288280826288138</c:v>
                </c:pt>
                <c:pt idx="32">
                  <c:v>0.308876670629807</c:v>
                </c:pt>
                <c:pt idx="33">
                  <c:v>0.524096299954524</c:v>
                </c:pt>
                <c:pt idx="34">
                  <c:v>0.772283482590773</c:v>
                </c:pt>
                <c:pt idx="35">
                  <c:v>0.735664695012083</c:v>
                </c:pt>
                <c:pt idx="36">
                  <c:v>0.87913499264668</c:v>
                </c:pt>
                <c:pt idx="37">
                  <c:v>0.952594540409298</c:v>
                </c:pt>
                <c:pt idx="38">
                  <c:v>1.043788868387688</c:v>
                </c:pt>
                <c:pt idx="39">
                  <c:v>1.101599822722954</c:v>
                </c:pt>
                <c:pt idx="40">
                  <c:v>0.971584701156968</c:v>
                </c:pt>
                <c:pt idx="41">
                  <c:v>0.949144958457005</c:v>
                </c:pt>
                <c:pt idx="42">
                  <c:v>0.9268728747546</c:v>
                </c:pt>
                <c:pt idx="43">
                  <c:v>0.803143968320735</c:v>
                </c:pt>
                <c:pt idx="44">
                  <c:v>0.707549548771312</c:v>
                </c:pt>
                <c:pt idx="45">
                  <c:v>0.838376954998355</c:v>
                </c:pt>
                <c:pt idx="46">
                  <c:v>0.931679933693806</c:v>
                </c:pt>
                <c:pt idx="47">
                  <c:v>0.958269919529021</c:v>
                </c:pt>
                <c:pt idx="48">
                  <c:v>1.066973435069521</c:v>
                </c:pt>
                <c:pt idx="49">
                  <c:v>1.183577675573845</c:v>
                </c:pt>
                <c:pt idx="50">
                  <c:v>0.743143769659622</c:v>
                </c:pt>
                <c:pt idx="51">
                  <c:v>0.701956628900352</c:v>
                </c:pt>
                <c:pt idx="52">
                  <c:v>0.887114659569749</c:v>
                </c:pt>
                <c:pt idx="53">
                  <c:v>0.973174841736121</c:v>
                </c:pt>
              </c:numCache>
            </c:numRef>
          </c:yVal>
        </c:ser>
        <c:axId val="579012216"/>
        <c:axId val="579039624"/>
      </c:scatterChart>
      <c:valAx>
        <c:axId val="579012216"/>
        <c:scaling>
          <c:orientation val="minMax"/>
          <c:max val="2012.0"/>
          <c:min val="1955.0"/>
        </c:scaling>
        <c:axPos val="b"/>
        <c:numFmt formatCode="General" sourceLinked="1"/>
        <c:tickLblPos val="nextTo"/>
        <c:txPr>
          <a:bodyPr/>
          <a:lstStyle/>
          <a:p>
            <a:pPr>
              <a:defRPr sz="1400" b="1" i="0"/>
            </a:pPr>
            <a:endParaRPr lang="fr-FR"/>
          </a:p>
        </c:txPr>
        <c:crossAx val="579039624"/>
        <c:crosses val="autoZero"/>
        <c:crossBetween val="midCat"/>
        <c:majorUnit val="5.0"/>
      </c:valAx>
      <c:valAx>
        <c:axId val="579039624"/>
        <c:scaling>
          <c:orientation val="minMax"/>
        </c:scaling>
        <c:axPos val="l"/>
        <c:majorGridlines/>
        <c:numFmt formatCode="0" sourceLinked="0"/>
        <c:tickLblPos val="nextTo"/>
        <c:txPr>
          <a:bodyPr/>
          <a:lstStyle/>
          <a:p>
            <a:pPr>
              <a:defRPr sz="1400" b="1" i="0" baseline="0"/>
            </a:pPr>
            <a:endParaRPr lang="fr-FR"/>
          </a:p>
        </c:txPr>
        <c:crossAx val="579012216"/>
        <c:crossesAt val="1955.0"/>
        <c:crossBetween val="midCat"/>
      </c:valAx>
    </c:plotArea>
    <c:legend>
      <c:legendPos val="r"/>
      <c:legendEntry>
        <c:idx val="2"/>
        <c:txPr>
          <a:bodyPr/>
          <a:lstStyle/>
          <a:p>
            <a:pPr>
              <a:defRPr sz="1400" b="1" i="0" baseline="0">
                <a:solidFill>
                  <a:schemeClr val="accent3">
                    <a:lumMod val="75000"/>
                  </a:schemeClr>
                </a:solidFill>
              </a:defRPr>
            </a:pPr>
            <a:endParaRPr lang="fr-FR"/>
          </a:p>
        </c:txPr>
      </c:legendEntry>
      <c:legendEntry>
        <c:idx val="3"/>
        <c:txPr>
          <a:bodyPr/>
          <a:lstStyle/>
          <a:p>
            <a:pPr>
              <a:defRPr sz="1400" b="1" i="0" baseline="0">
                <a:solidFill>
                  <a:schemeClr val="accent2">
                    <a:lumMod val="75000"/>
                  </a:schemeClr>
                </a:solidFill>
              </a:defRPr>
            </a:pPr>
            <a:endParaRPr lang="fr-FR"/>
          </a:p>
        </c:txPr>
      </c:legendEntry>
      <c:legendEntry>
        <c:idx val="0"/>
        <c:txPr>
          <a:bodyPr/>
          <a:lstStyle/>
          <a:p>
            <a:pPr>
              <a:defRPr sz="1400" b="1" i="0" baseline="0">
                <a:solidFill>
                  <a:srgbClr val="3366FF"/>
                </a:solidFill>
              </a:defRPr>
            </a:pPr>
            <a:endParaRPr lang="fr-FR"/>
          </a:p>
        </c:txPr>
      </c:legendEntry>
      <c:layout>
        <c:manualLayout>
          <c:xMode val="edge"/>
          <c:yMode val="edge"/>
          <c:x val="0.116460057378692"/>
          <c:y val="0.305232307359959"/>
          <c:w val="0.200504250162841"/>
          <c:h val="0.208443337138164"/>
        </c:manualLayout>
      </c:layout>
      <c:spPr>
        <a:ln>
          <a:solidFill>
            <a:schemeClr val="tx1"/>
          </a:solidFill>
        </a:ln>
      </c:spPr>
      <c:txPr>
        <a:bodyPr/>
        <a:lstStyle/>
        <a:p>
          <a:pPr>
            <a:defRPr sz="1400" b="1" i="0" baseline="0"/>
          </a:pPr>
          <a:endParaRPr lang="fr-FR"/>
        </a:p>
      </c:txPr>
    </c:legend>
    <c:plotVisOnly val="1"/>
  </c:chart>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28156683704984"/>
          <c:y val="0.0249001321115098"/>
          <c:w val="0.894378659168286"/>
          <c:h val="0.876381449348105"/>
        </c:manualLayout>
      </c:layout>
      <c:barChart>
        <c:barDir val="col"/>
        <c:grouping val="stacked"/>
        <c:ser>
          <c:idx val="1"/>
          <c:order val="0"/>
          <c:tx>
            <c:v>État</c:v>
          </c:tx>
          <c:spPr>
            <a:solidFill>
              <a:schemeClr val="tx2">
                <a:lumMod val="60000"/>
                <a:lumOff val="40000"/>
              </a:schemeClr>
            </a:solidFill>
          </c:spPr>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données!$AG$421:$CL$421</c:f>
              <c:numCache>
                <c:formatCode>General</c:formatCode>
                <c:ptCount val="58"/>
                <c:pt idx="23" formatCode="#.##0\.0">
                  <c:v>0.562981586711041</c:v>
                </c:pt>
                <c:pt idx="24" formatCode="#.##0\.0">
                  <c:v>0.631809072783688</c:v>
                </c:pt>
                <c:pt idx="25" formatCode="#.##0\.0">
                  <c:v>0.706779151444066</c:v>
                </c:pt>
                <c:pt idx="26" formatCode="#.##0\.0">
                  <c:v>1.141976681272365</c:v>
                </c:pt>
                <c:pt idx="27" formatCode="#.##0\.0">
                  <c:v>1.150222317335784</c:v>
                </c:pt>
                <c:pt idx="28" formatCode="#.##0\.0">
                  <c:v>1.509507079973321</c:v>
                </c:pt>
                <c:pt idx="29" formatCode="#.##0\.0">
                  <c:v>1.590458366280963</c:v>
                </c:pt>
                <c:pt idx="30" formatCode="#.##0\.0">
                  <c:v>1.711009000552611</c:v>
                </c:pt>
                <c:pt idx="31" formatCode="#.##0\.0">
                  <c:v>1.73373159180363</c:v>
                </c:pt>
                <c:pt idx="32" formatCode="#.##0\.0">
                  <c:v>1.64271536729857</c:v>
                </c:pt>
                <c:pt idx="33" formatCode="#.##0\.0">
                  <c:v>1.620445027845175</c:v>
                </c:pt>
                <c:pt idx="34" formatCode="#.##0\.0">
                  <c:v>1.723339355626539</c:v>
                </c:pt>
                <c:pt idx="35" formatCode="#.##0\.0">
                  <c:v>1.944880592141828</c:v>
                </c:pt>
                <c:pt idx="36" formatCode="#.##0\.0">
                  <c:v>2.04555174135721</c:v>
                </c:pt>
                <c:pt idx="37" formatCode="#.##0\.0">
                  <c:v>2.239573546419327</c:v>
                </c:pt>
                <c:pt idx="38" formatCode="#.##0\.0">
                  <c:v>2.394509465565704</c:v>
                </c:pt>
                <c:pt idx="39" formatCode="#.##0\.0">
                  <c:v>2.529680719431258</c:v>
                </c:pt>
                <c:pt idx="40" formatCode="#.##0\.0">
                  <c:v>2.739160185273042</c:v>
                </c:pt>
                <c:pt idx="41" formatCode="#.##0\.0">
                  <c:v>2.740192622381476</c:v>
                </c:pt>
                <c:pt idx="42" formatCode="#.##0\.0">
                  <c:v>2.730109155032023</c:v>
                </c:pt>
                <c:pt idx="43" formatCode="#.##0\.0">
                  <c:v>2.59168187806633</c:v>
                </c:pt>
                <c:pt idx="44" formatCode="#.##0\.0">
                  <c:v>2.504760956564378</c:v>
                </c:pt>
                <c:pt idx="45" formatCode="#.##0\.0">
                  <c:v>2.464894150708451</c:v>
                </c:pt>
                <c:pt idx="46" formatCode="#.##0\.0">
                  <c:v>2.46357602963879</c:v>
                </c:pt>
                <c:pt idx="47" formatCode="#.##0\.0">
                  <c:v>2.514627542964893</c:v>
                </c:pt>
                <c:pt idx="48" formatCode="#.##0\.0">
                  <c:v>2.441843725175587</c:v>
                </c:pt>
                <c:pt idx="49" formatCode="#.##0\.0">
                  <c:v>2.365050234009813</c:v>
                </c:pt>
                <c:pt idx="50" formatCode="#.##0\.0">
                  <c:v>2.308586166899256</c:v>
                </c:pt>
                <c:pt idx="51" formatCode="#.##0\.0">
                  <c:v>2.150195543886993</c:v>
                </c:pt>
                <c:pt idx="52" formatCode="#.##0\.0">
                  <c:v>2.197746664274741</c:v>
                </c:pt>
                <c:pt idx="53" formatCode="#.##0\.0">
                  <c:v>2.333442823926195</c:v>
                </c:pt>
                <c:pt idx="54" formatCode="#.##0\.0">
                  <c:v>2.049515236007918</c:v>
                </c:pt>
                <c:pt idx="55" formatCode="#.##0\.0">
                  <c:v>2.130664215787517</c:v>
                </c:pt>
                <c:pt idx="56" formatCode="#.##0\.0">
                  <c:v>2.258371398392523</c:v>
                </c:pt>
                <c:pt idx="57" formatCode="#.##0\.0">
                  <c:v>2.167547532081976</c:v>
                </c:pt>
              </c:numCache>
            </c:numRef>
          </c:val>
        </c:ser>
        <c:ser>
          <c:idx val="4"/>
          <c:order val="1"/>
          <c:tx>
            <c:v>autres adm. centrales</c:v>
          </c:tx>
          <c:spPr>
            <a:solidFill>
              <a:srgbClr val="0000FF"/>
            </a:solidFill>
          </c:spPr>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données!$AG$557:$CL$557</c:f>
              <c:numCache>
                <c:formatCode>General</c:formatCode>
                <c:ptCount val="58"/>
                <c:pt idx="23" formatCode="#.##0\.0">
                  <c:v>0.0187766135243936</c:v>
                </c:pt>
                <c:pt idx="24" formatCode="#.##0\.0">
                  <c:v>0.0171500972433448</c:v>
                </c:pt>
                <c:pt idx="25" formatCode="#.##0\.0">
                  <c:v>0.020417979425063</c:v>
                </c:pt>
                <c:pt idx="26" formatCode="#.##0\.0">
                  <c:v>0.026245185474287</c:v>
                </c:pt>
                <c:pt idx="27" formatCode="#.##0\.0">
                  <c:v>0.0297210580557703</c:v>
                </c:pt>
                <c:pt idx="28" formatCode="#.##0\.0">
                  <c:v>0.04134838910961</c:v>
                </c:pt>
                <c:pt idx="29" formatCode="#.##0\.0">
                  <c:v>0.0291205255967118</c:v>
                </c:pt>
                <c:pt idx="30" formatCode="#.##0\.0">
                  <c:v>0.0362407708941208</c:v>
                </c:pt>
                <c:pt idx="31" formatCode="#.##0\.0">
                  <c:v>0.0387304406280574</c:v>
                </c:pt>
                <c:pt idx="32" formatCode="#.##0\.0">
                  <c:v>0.0450260965881704</c:v>
                </c:pt>
                <c:pt idx="33" formatCode="#.##0\.0">
                  <c:v>0.0097783418198121</c:v>
                </c:pt>
                <c:pt idx="34" formatCode="#.##0\.0">
                  <c:v>0.00863779607552047</c:v>
                </c:pt>
                <c:pt idx="35" formatCode="#.##0\.0">
                  <c:v>0.0104668992300003</c:v>
                </c:pt>
                <c:pt idx="36" formatCode="#.##0\.0">
                  <c:v>0.00754313191770779</c:v>
                </c:pt>
                <c:pt idx="37" formatCode="#.##0\.0">
                  <c:v>0.00215706969212388</c:v>
                </c:pt>
                <c:pt idx="38" formatCode="#.##0\.0">
                  <c:v>0.00236642491329285</c:v>
                </c:pt>
                <c:pt idx="39" formatCode="#.##0\.0">
                  <c:v>0.00308321759752057</c:v>
                </c:pt>
                <c:pt idx="40" formatCode="#.##0\.0">
                  <c:v>0.0046063282255479</c:v>
                </c:pt>
                <c:pt idx="41" formatCode="#.##0\.0">
                  <c:v>0.172345311522711</c:v>
                </c:pt>
                <c:pt idx="42" formatCode="#.##0\.0">
                  <c:v>0.105349026661961</c:v>
                </c:pt>
                <c:pt idx="43" formatCode="#.##0\.0">
                  <c:v>0.155453376665795</c:v>
                </c:pt>
                <c:pt idx="44" formatCode="#.##0\.0">
                  <c:v>0.0640305040648361</c:v>
                </c:pt>
                <c:pt idx="45" formatCode="#.##0\.0">
                  <c:v>0.0337870833036376</c:v>
                </c:pt>
                <c:pt idx="46" formatCode="#.##0\.0">
                  <c:v>0.0905350366579974</c:v>
                </c:pt>
                <c:pt idx="47" formatCode="#.##0\.0">
                  <c:v>0.0651812530757262</c:v>
                </c:pt>
                <c:pt idx="48" formatCode="#.##0\.0">
                  <c:v>0.0653692487184037</c:v>
                </c:pt>
                <c:pt idx="49" formatCode="#.##0\.0">
                  <c:v>0.0482069153638538</c:v>
                </c:pt>
                <c:pt idx="50" formatCode="#.##0\.0">
                  <c:v>0.0286953699525834</c:v>
                </c:pt>
                <c:pt idx="51" formatCode="#.##0\.0">
                  <c:v>0.0395413969868777</c:v>
                </c:pt>
                <c:pt idx="52" formatCode="#.##0\.0">
                  <c:v>0.0345030068177941</c:v>
                </c:pt>
                <c:pt idx="53" formatCode="#.##0\.0">
                  <c:v>0.0224498821898463</c:v>
                </c:pt>
                <c:pt idx="54" formatCode="#.##0\.0">
                  <c:v>0.00397716998371481</c:v>
                </c:pt>
                <c:pt idx="55" formatCode="#.##0\.0">
                  <c:v>0.00113594117890041</c:v>
                </c:pt>
                <c:pt idx="56" formatCode="#.##0\.0">
                  <c:v>0.0030478695391921</c:v>
                </c:pt>
                <c:pt idx="57" formatCode="#.##0\.0">
                  <c:v>0.000442848693304074</c:v>
                </c:pt>
              </c:numCache>
            </c:numRef>
          </c:val>
        </c:ser>
        <c:ser>
          <c:idx val="2"/>
          <c:order val="2"/>
          <c:tx>
            <c:v>collectivités locales</c:v>
          </c:tx>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données!$AG$595:$CL$595</c:f>
              <c:numCache>
                <c:formatCode>General</c:formatCode>
                <c:ptCount val="58"/>
                <c:pt idx="23" formatCode="#.##0\.0">
                  <c:v>0.45083346655234</c:v>
                </c:pt>
                <c:pt idx="24" formatCode="#.##0\.0">
                  <c:v>0.475340555571412</c:v>
                </c:pt>
                <c:pt idx="25" formatCode="#.##0\.0">
                  <c:v>0.484169207483324</c:v>
                </c:pt>
                <c:pt idx="26" formatCode="#.##0\.0">
                  <c:v>0.532551907532388</c:v>
                </c:pt>
                <c:pt idx="27" formatCode="#.##0\.0">
                  <c:v>0.549810044050047</c:v>
                </c:pt>
                <c:pt idx="28" formatCode="#.##0\.0">
                  <c:v>0.610411067731445</c:v>
                </c:pt>
                <c:pt idx="29" formatCode="#.##0\.0">
                  <c:v>0.673334461322072</c:v>
                </c:pt>
                <c:pt idx="30" formatCode="#.##0\.0">
                  <c:v>0.731081659402841</c:v>
                </c:pt>
                <c:pt idx="31" formatCode="#.##0\.0">
                  <c:v>0.737963473024285</c:v>
                </c:pt>
                <c:pt idx="32" formatCode="#.##0\.0">
                  <c:v>0.730321622109418</c:v>
                </c:pt>
                <c:pt idx="33" formatCode="#.##0\.0">
                  <c:v>0.692405594179456</c:v>
                </c:pt>
                <c:pt idx="34" formatCode="#.##0\.0">
                  <c:v>0.672019513659408</c:v>
                </c:pt>
                <c:pt idx="35" formatCode="#.##0\.0">
                  <c:v>0.663198614689911</c:v>
                </c:pt>
                <c:pt idx="36" formatCode="#.##0\.0">
                  <c:v>0.687857079308657</c:v>
                </c:pt>
                <c:pt idx="37" formatCode="#.##0\.0">
                  <c:v>0.631459137608952</c:v>
                </c:pt>
                <c:pt idx="38" formatCode="#.##0\.0">
                  <c:v>0.687960799858764</c:v>
                </c:pt>
                <c:pt idx="39" formatCode="#.##0\.0">
                  <c:v>0.636481476987322</c:v>
                </c:pt>
                <c:pt idx="40" formatCode="#.##0\.0">
                  <c:v>0.511962868480133</c:v>
                </c:pt>
                <c:pt idx="41" formatCode="#.##0\.0">
                  <c:v>0.524250958252976</c:v>
                </c:pt>
                <c:pt idx="42" formatCode="#.##0\.0">
                  <c:v>0.459440348021004</c:v>
                </c:pt>
                <c:pt idx="43" formatCode="#.##0\.0">
                  <c:v>0.394147771162517</c:v>
                </c:pt>
                <c:pt idx="44" formatCode="#.##0\.0">
                  <c:v>0.287182626365513</c:v>
                </c:pt>
                <c:pt idx="45" formatCode="#.##0\.0">
                  <c:v>0.250117497638586</c:v>
                </c:pt>
                <c:pt idx="46" formatCode="#.##0\.0">
                  <c:v>0.333341446271133</c:v>
                </c:pt>
                <c:pt idx="47" formatCode="#.##0\.0">
                  <c:v>0.273389243038708</c:v>
                </c:pt>
                <c:pt idx="48" formatCode="#.##0\.0">
                  <c:v>0.228886834746665</c:v>
                </c:pt>
                <c:pt idx="49" formatCode="#.##0\.0">
                  <c:v>0.210241586652006</c:v>
                </c:pt>
                <c:pt idx="50" formatCode="#.##0\.0">
                  <c:v>0.178307091912259</c:v>
                </c:pt>
                <c:pt idx="51" formatCode="#.##0\.0">
                  <c:v>0.214224277346629</c:v>
                </c:pt>
                <c:pt idx="52" formatCode="#.##0\.0">
                  <c:v>0.267968052950487</c:v>
                </c:pt>
                <c:pt idx="53" formatCode="#.##0\.0">
                  <c:v>0.328316595066716</c:v>
                </c:pt>
                <c:pt idx="54" formatCode="#.##0\.0">
                  <c:v>0.204691681828522</c:v>
                </c:pt>
                <c:pt idx="55" formatCode="#.##0\.0">
                  <c:v>0.13910116072535</c:v>
                </c:pt>
                <c:pt idx="56" formatCode="#.##0\.0">
                  <c:v>0.170330938673867</c:v>
                </c:pt>
                <c:pt idx="57" formatCode="#.##0\.0">
                  <c:v>0.161344540593784</c:v>
                </c:pt>
              </c:numCache>
            </c:numRef>
          </c:val>
        </c:ser>
        <c:ser>
          <c:idx val="3"/>
          <c:order val="3"/>
          <c:tx>
            <c:v>sécurité sociale</c:v>
          </c:tx>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données!$AG$642:$CL$642</c:f>
              <c:numCache>
                <c:formatCode>General</c:formatCode>
                <c:ptCount val="58"/>
                <c:pt idx="23" formatCode="#.##0\.0">
                  <c:v>0.0380182824921158</c:v>
                </c:pt>
                <c:pt idx="24" formatCode="#.##0\.0">
                  <c:v>0.0398555008745785</c:v>
                </c:pt>
                <c:pt idx="25" formatCode="#.##0\.0">
                  <c:v>0.0373505108205172</c:v>
                </c:pt>
                <c:pt idx="26" formatCode="#.##0\.0">
                  <c:v>0.0389090857601322</c:v>
                </c:pt>
                <c:pt idx="27" formatCode="#.##0\.0">
                  <c:v>0.0621345556198074</c:v>
                </c:pt>
                <c:pt idx="28" formatCode="#.##0\.0">
                  <c:v>0.0860903487323763</c:v>
                </c:pt>
                <c:pt idx="29" formatCode="#.##0\.0">
                  <c:v>0.0770024965383407</c:v>
                </c:pt>
                <c:pt idx="30" formatCode="#.##0\.0">
                  <c:v>0.0870960557737136</c:v>
                </c:pt>
                <c:pt idx="31" formatCode="#.##0\.0">
                  <c:v>0.0800329221230974</c:v>
                </c:pt>
                <c:pt idx="32" formatCode="#.##0\.0">
                  <c:v>0.0789948206315828</c:v>
                </c:pt>
                <c:pt idx="33" formatCode="#.##0\.0">
                  <c:v>0.0718911610059527</c:v>
                </c:pt>
                <c:pt idx="34" formatCode="#.##0\.0">
                  <c:v>0.0677852578550596</c:v>
                </c:pt>
                <c:pt idx="35" formatCode="#.##0\.0">
                  <c:v>0.0617653563257833</c:v>
                </c:pt>
                <c:pt idx="36" formatCode="#.##0\.0">
                  <c:v>0.0680562273268438</c:v>
                </c:pt>
                <c:pt idx="37" formatCode="#.##0\.0">
                  <c:v>0.119523321894546</c:v>
                </c:pt>
                <c:pt idx="38" formatCode="#.##0\.0">
                  <c:v>0.183179148099533</c:v>
                </c:pt>
                <c:pt idx="39" formatCode="#.##0\.0">
                  <c:v>0.173592923557881</c:v>
                </c:pt>
                <c:pt idx="40" formatCode="#.##0\.0">
                  <c:v>0.2094416352716</c:v>
                </c:pt>
                <c:pt idx="41" formatCode="#.##0\.0">
                  <c:v>0.229242091518785</c:v>
                </c:pt>
                <c:pt idx="42" formatCode="#.##0\.0">
                  <c:v>0.24988077573568</c:v>
                </c:pt>
                <c:pt idx="43" formatCode="#.##0\.0">
                  <c:v>0.260017477813055</c:v>
                </c:pt>
                <c:pt idx="44" formatCode="#.##0\.0">
                  <c:v>0.228002142201852</c:v>
                </c:pt>
                <c:pt idx="45" formatCode="#.##0\.0">
                  <c:v>0.218664390484212</c:v>
                </c:pt>
                <c:pt idx="46" formatCode="#.##0\.0">
                  <c:v>0.215612466179748</c:v>
                </c:pt>
                <c:pt idx="47" formatCode="#.##0\.0">
                  <c:v>0.191194885724761</c:v>
                </c:pt>
                <c:pt idx="48" formatCode="#.##0\.0">
                  <c:v>0.17228386678125</c:v>
                </c:pt>
                <c:pt idx="49" formatCode="#.##0\.0">
                  <c:v>0.205693308582969</c:v>
                </c:pt>
                <c:pt idx="50" formatCode="#.##0\.0">
                  <c:v>0.231093767388929</c:v>
                </c:pt>
                <c:pt idx="51" formatCode="#.##0\.0">
                  <c:v>0.233911555171319</c:v>
                </c:pt>
                <c:pt idx="52" formatCode="#.##0\.0">
                  <c:v>0.26102505157855</c:v>
                </c:pt>
                <c:pt idx="53" formatCode="#.##0\.0">
                  <c:v>0.290865639524207</c:v>
                </c:pt>
                <c:pt idx="54" formatCode="#.##0\.0">
                  <c:v>0.19594190786435</c:v>
                </c:pt>
                <c:pt idx="55" formatCode="#.##0\.0">
                  <c:v>0.186759056549217</c:v>
                </c:pt>
                <c:pt idx="56" formatCode="#.##0\.0">
                  <c:v>0.235835151229291</c:v>
                </c:pt>
                <c:pt idx="57" formatCode="#.##0\.0">
                  <c:v>0.262855302181152</c:v>
                </c:pt>
              </c:numCache>
            </c:numRef>
          </c:val>
        </c:ser>
        <c:ser>
          <c:idx val="0"/>
          <c:order val="4"/>
          <c:tx>
            <c:v>toutes administrations publiques</c:v>
          </c:tx>
          <c:spPr>
            <a:solidFill>
              <a:schemeClr val="bg1">
                <a:lumMod val="50000"/>
              </a:schemeClr>
            </a:solidFill>
          </c:spPr>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données!$AG$284:$BC$284</c:f>
              <c:numCache>
                <c:formatCode>General</c:formatCode>
                <c:ptCount val="23"/>
                <c:pt idx="4" formatCode="#.##0\.0">
                  <c:v>1.243306013551124</c:v>
                </c:pt>
                <c:pt idx="5" formatCode="#.##0\.0">
                  <c:v>1.129111270515596</c:v>
                </c:pt>
                <c:pt idx="6" formatCode="#.##0\.0">
                  <c:v>1.067075962713872</c:v>
                </c:pt>
                <c:pt idx="7" formatCode="#.##0\.0">
                  <c:v>1.082567493997687</c:v>
                </c:pt>
                <c:pt idx="8" formatCode="#.##0\.0">
                  <c:v>0.910988642558999</c:v>
                </c:pt>
                <c:pt idx="9" formatCode="#.##0\.0">
                  <c:v>0.760966416683319</c:v>
                </c:pt>
                <c:pt idx="10" formatCode="#.##0\.0">
                  <c:v>0.787353289334093</c:v>
                </c:pt>
                <c:pt idx="11" formatCode="#.##0\.0">
                  <c:v>0.705530728822578</c:v>
                </c:pt>
                <c:pt idx="12" formatCode="#.##0\.0">
                  <c:v>0.913372750279045</c:v>
                </c:pt>
                <c:pt idx="13" formatCode="#.##0\.0">
                  <c:v>0.996036010246499</c:v>
                </c:pt>
                <c:pt idx="14" formatCode="#.##0\.0">
                  <c:v>0.974183408018954</c:v>
                </c:pt>
                <c:pt idx="15" formatCode="#.##0\.0">
                  <c:v>0.815914970199831</c:v>
                </c:pt>
                <c:pt idx="16" formatCode="#.##0\.0">
                  <c:v>0.679272151422943</c:v>
                </c:pt>
                <c:pt idx="17" formatCode="#.##0\.0">
                  <c:v>0.522825159239357</c:v>
                </c:pt>
                <c:pt idx="18" formatCode="#.##0\.0">
                  <c:v>0.48083437404229</c:v>
                </c:pt>
                <c:pt idx="19" formatCode="#.##0\.0">
                  <c:v>0.553896582684923</c:v>
                </c:pt>
                <c:pt idx="20" formatCode="#.##0\.0">
                  <c:v>0.865328512254576</c:v>
                </c:pt>
                <c:pt idx="21" formatCode="#.##0\.0">
                  <c:v>0.78567537124316</c:v>
                </c:pt>
                <c:pt idx="22" formatCode="#.##0\.0">
                  <c:v>0.908947660789006</c:v>
                </c:pt>
              </c:numCache>
            </c:numRef>
          </c:val>
        </c:ser>
        <c:gapWidth val="50"/>
        <c:overlap val="100"/>
        <c:axId val="579088840"/>
        <c:axId val="579076808"/>
      </c:barChart>
      <c:catAx>
        <c:axId val="579088840"/>
        <c:scaling>
          <c:orientation val="minMax"/>
        </c:scaling>
        <c:axPos val="b"/>
        <c:numFmt formatCode="General" sourceLinked="1"/>
        <c:tickLblPos val="nextTo"/>
        <c:txPr>
          <a:bodyPr/>
          <a:lstStyle/>
          <a:p>
            <a:pPr>
              <a:defRPr sz="1400" b="1"/>
            </a:pPr>
            <a:endParaRPr lang="fr-FR"/>
          </a:p>
        </c:txPr>
        <c:crossAx val="579076808"/>
        <c:crosses val="autoZero"/>
        <c:auto val="1"/>
        <c:lblAlgn val="ctr"/>
        <c:lblOffset val="100"/>
        <c:tickLblSkip val="5"/>
        <c:tickMarkSkip val="5"/>
      </c:catAx>
      <c:valAx>
        <c:axId val="579076808"/>
        <c:scaling>
          <c:orientation val="minMax"/>
          <c:max val="4.0"/>
          <c:min val="0.0"/>
        </c:scaling>
        <c:axPos val="l"/>
        <c:majorGridlines/>
        <c:numFmt formatCode="0" sourceLinked="0"/>
        <c:tickLblPos val="nextTo"/>
        <c:txPr>
          <a:bodyPr/>
          <a:lstStyle/>
          <a:p>
            <a:pPr>
              <a:defRPr sz="1400" b="1"/>
            </a:pPr>
            <a:endParaRPr lang="fr-FR"/>
          </a:p>
        </c:txPr>
        <c:crossAx val="579088840"/>
        <c:crosses val="autoZero"/>
        <c:crossBetween val="between"/>
        <c:majorUnit val="1.0"/>
        <c:minorUnit val="0.5"/>
      </c:valAx>
    </c:plotArea>
    <c:legend>
      <c:legendPos val="r"/>
      <c:legendEntry>
        <c:idx val="4"/>
        <c:txPr>
          <a:bodyPr/>
          <a:lstStyle/>
          <a:p>
            <a:pPr>
              <a:defRPr sz="1400" b="1" i="0" baseline="0">
                <a:solidFill>
                  <a:schemeClr val="tx2">
                    <a:lumMod val="60000"/>
                    <a:lumOff val="40000"/>
                  </a:schemeClr>
                </a:solidFill>
              </a:defRPr>
            </a:pPr>
            <a:endParaRPr lang="fr-FR"/>
          </a:p>
        </c:txPr>
      </c:legendEntry>
      <c:legendEntry>
        <c:idx val="3"/>
        <c:txPr>
          <a:bodyPr/>
          <a:lstStyle/>
          <a:p>
            <a:pPr>
              <a:defRPr sz="1400" b="1" i="0" baseline="0">
                <a:solidFill>
                  <a:srgbClr val="0000FF"/>
                </a:solidFill>
              </a:defRPr>
            </a:pPr>
            <a:endParaRPr lang="fr-FR"/>
          </a:p>
        </c:txPr>
      </c:legendEntry>
      <c:legendEntry>
        <c:idx val="2"/>
        <c:txPr>
          <a:bodyPr/>
          <a:lstStyle/>
          <a:p>
            <a:pPr>
              <a:defRPr sz="1400" b="1" i="0" baseline="0">
                <a:solidFill>
                  <a:schemeClr val="accent3">
                    <a:lumMod val="75000"/>
                  </a:schemeClr>
                </a:solidFill>
              </a:defRPr>
            </a:pPr>
            <a:endParaRPr lang="fr-FR"/>
          </a:p>
        </c:txPr>
      </c:legendEntry>
      <c:legendEntry>
        <c:idx val="1"/>
        <c:txPr>
          <a:bodyPr/>
          <a:lstStyle/>
          <a:p>
            <a:pPr>
              <a:defRPr sz="1400" b="1" i="0" baseline="0">
                <a:solidFill>
                  <a:schemeClr val="accent4">
                    <a:lumMod val="75000"/>
                  </a:schemeClr>
                </a:solidFill>
              </a:defRPr>
            </a:pPr>
            <a:endParaRPr lang="fr-FR"/>
          </a:p>
        </c:txPr>
      </c:legendEntry>
      <c:legendEntry>
        <c:idx val="0"/>
        <c:txPr>
          <a:bodyPr/>
          <a:lstStyle/>
          <a:p>
            <a:pPr>
              <a:defRPr sz="1400" b="1" i="0" baseline="0">
                <a:solidFill>
                  <a:schemeClr val="bg1">
                    <a:lumMod val="50000"/>
                  </a:schemeClr>
                </a:solidFill>
              </a:defRPr>
            </a:pPr>
            <a:endParaRPr lang="fr-FR"/>
          </a:p>
        </c:txPr>
      </c:legendEntry>
      <c:layout>
        <c:manualLayout>
          <c:xMode val="edge"/>
          <c:yMode val="edge"/>
          <c:x val="0.108902932658537"/>
          <c:y val="0.223459524897637"/>
          <c:w val="0.294431898250336"/>
          <c:h val="0.259348154823567"/>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scatterChart>
        <c:scatterStyle val="smoothMarker"/>
        <c:ser>
          <c:idx val="1"/>
          <c:order val="0"/>
          <c:spPr>
            <a:ln w="50800">
              <a:solidFill>
                <a:srgbClr val="3366FF"/>
              </a:solidFill>
            </a:ln>
          </c:spPr>
          <c:marker>
            <c:symbol val="none"/>
          </c:marker>
          <c:trendline>
            <c:spPr>
              <a:ln w="12700">
                <a:solidFill>
                  <a:srgbClr val="3366FF"/>
                </a:solidFill>
                <a:prstDash val="dash"/>
              </a:ln>
            </c:spPr>
            <c:trendlineType val="poly"/>
            <c:order val="2"/>
          </c:trendline>
          <c:xVal>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xVal>
          <c:yVal>
            <c:numRef>
              <c:f>données!$BD$483:$CL$483</c:f>
              <c:numCache>
                <c:formatCode>#.##0\.0</c:formatCode>
                <c:ptCount val="35"/>
                <c:pt idx="0">
                  <c:v>54.87199245297984</c:v>
                </c:pt>
                <c:pt idx="1">
                  <c:v>55.99588951374303</c:v>
                </c:pt>
                <c:pt idx="2">
                  <c:v>58.4784865613104</c:v>
                </c:pt>
                <c:pt idx="3">
                  <c:v>67.63402111171348</c:v>
                </c:pt>
                <c:pt idx="4">
                  <c:v>66.15801783817751</c:v>
                </c:pt>
                <c:pt idx="5">
                  <c:v>68.66139424643229</c:v>
                </c:pt>
                <c:pt idx="6">
                  <c:v>68.5710528421571</c:v>
                </c:pt>
                <c:pt idx="7">
                  <c:v>68.03581824882626</c:v>
                </c:pt>
                <c:pt idx="8">
                  <c:v>68.0758051081575</c:v>
                </c:pt>
                <c:pt idx="9">
                  <c:v>66.70527453671762</c:v>
                </c:pt>
                <c:pt idx="10">
                  <c:v>68.48500794682714</c:v>
                </c:pt>
                <c:pt idx="11">
                  <c:v>70.4486992467489</c:v>
                </c:pt>
                <c:pt idx="12">
                  <c:v>73.31427568211343</c:v>
                </c:pt>
                <c:pt idx="13">
                  <c:v>73.5149404285201</c:v>
                </c:pt>
                <c:pt idx="14">
                  <c:v>75.47620264283952</c:v>
                </c:pt>
                <c:pt idx="15">
                  <c:v>73.98930218633291</c:v>
                </c:pt>
                <c:pt idx="16">
                  <c:v>76.30771202694386</c:v>
                </c:pt>
                <c:pt idx="17">
                  <c:v>79.7118091118534</c:v>
                </c:pt>
                <c:pt idx="18">
                  <c:v>76.6861815477141</c:v>
                </c:pt>
                <c:pt idx="19">
                  <c:v>79.13938474443036</c:v>
                </c:pt>
                <c:pt idx="20">
                  <c:v>78.2908937913877</c:v>
                </c:pt>
                <c:pt idx="21">
                  <c:v>83.73324855717499</c:v>
                </c:pt>
                <c:pt idx="22">
                  <c:v>85.60080282339092</c:v>
                </c:pt>
                <c:pt idx="23">
                  <c:v>81.6182269283594</c:v>
                </c:pt>
                <c:pt idx="24">
                  <c:v>85.15832654754406</c:v>
                </c:pt>
                <c:pt idx="25">
                  <c:v>86.57174625572692</c:v>
                </c:pt>
                <c:pt idx="26">
                  <c:v>85.43477691663175</c:v>
                </c:pt>
                <c:pt idx="27">
                  <c:v>85.45358963420677</c:v>
                </c:pt>
                <c:pt idx="28">
                  <c:v>82.83981830647924</c:v>
                </c:pt>
                <c:pt idx="29">
                  <c:v>81.2616024916072</c:v>
                </c:pt>
                <c:pt idx="30">
                  <c:v>79.68697556925578</c:v>
                </c:pt>
                <c:pt idx="31">
                  <c:v>84.46576480101406</c:v>
                </c:pt>
                <c:pt idx="32">
                  <c:v>87.88201469492067</c:v>
                </c:pt>
                <c:pt idx="33">
                  <c:v>85.9182238105195</c:v>
                </c:pt>
                <c:pt idx="34">
                  <c:v>84.60120225085944</c:v>
                </c:pt>
              </c:numCache>
            </c:numRef>
          </c:yVal>
        </c:ser>
        <c:axId val="578795688"/>
        <c:axId val="578794664"/>
      </c:scatterChart>
      <c:valAx>
        <c:axId val="578795688"/>
        <c:scaling>
          <c:orientation val="minMax"/>
        </c:scaling>
        <c:axPos val="b"/>
        <c:numFmt formatCode="General" sourceLinked="1"/>
        <c:tickLblPos val="nextTo"/>
        <c:txPr>
          <a:bodyPr/>
          <a:lstStyle/>
          <a:p>
            <a:pPr>
              <a:defRPr sz="1400" b="1" i="0" baseline="0"/>
            </a:pPr>
            <a:endParaRPr lang="fr-FR"/>
          </a:p>
        </c:txPr>
        <c:crossAx val="578794664"/>
        <c:crosses val="autoZero"/>
        <c:crossBetween val="midCat"/>
      </c:valAx>
      <c:valAx>
        <c:axId val="578794664"/>
        <c:scaling>
          <c:orientation val="minMax"/>
          <c:max val="90.0"/>
          <c:min val="50.0"/>
        </c:scaling>
        <c:axPos val="l"/>
        <c:majorGridlines/>
        <c:numFmt formatCode="0" sourceLinked="0"/>
        <c:tickLblPos val="nextTo"/>
        <c:txPr>
          <a:bodyPr/>
          <a:lstStyle/>
          <a:p>
            <a:pPr>
              <a:defRPr sz="1400" b="1" i="0" baseline="0"/>
            </a:pPr>
            <a:endParaRPr lang="fr-FR"/>
          </a:p>
        </c:txPr>
        <c:crossAx val="578795688"/>
        <c:crosses val="autoZero"/>
        <c:crossBetween val="midCat"/>
      </c:valAx>
    </c:plotArea>
    <c:plotVisOnly val="1"/>
  </c:chart>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2"/>
          <c:tx>
            <c:strRef>
              <c:f>données!$Y$177</c:f>
              <c:strCache>
                <c:ptCount val="1"/>
                <c:pt idx="0">
                  <c:v>dette</c:v>
                </c:pt>
              </c:strCache>
            </c:strRef>
          </c:tx>
          <c:spPr>
            <a:gradFill rotWithShape="0">
              <a:gsLst>
                <a:gs pos="0">
                  <a:srgbClr val="9BC1FF"/>
                </a:gs>
                <a:gs pos="100000">
                  <a:srgbClr val="3F80CD"/>
                </a:gs>
              </a:gsLst>
              <a:lin ang="5400000"/>
            </a:gradFill>
            <a:ln w="25400">
              <a:no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gapWidth val="20"/>
        <c:overlap val="100"/>
        <c:axId val="579193912"/>
        <c:axId val="579197048"/>
      </c:barChart>
      <c:lineChart>
        <c:grouping val="standard"/>
        <c:ser>
          <c:idx val="1"/>
          <c:order val="0"/>
          <c:tx>
            <c:strRef>
              <c:f>données!$X$73</c:f>
              <c:strCache>
                <c:ptCount val="1"/>
                <c:pt idx="0">
                  <c:v>PIB</c:v>
                </c:pt>
              </c:strCache>
            </c:strRef>
          </c:tx>
          <c:spPr>
            <a:ln>
              <a:solidFill>
                <a:schemeClr val="tx1"/>
              </a:solidFill>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4"/>
          <c:order val="1"/>
          <c:tx>
            <c:strRef>
              <c:f>données!$X$724</c:f>
              <c:strCache>
                <c:ptCount val="1"/>
                <c:pt idx="0">
                  <c:v>cumul des intérêts</c:v>
                </c:pt>
              </c:strCache>
            </c:strRef>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données!$BD$724:$CL$724</c:f>
              <c:numCache>
                <c:formatCode>#.##0\.0</c:formatCode>
                <c:ptCount val="35"/>
                <c:pt idx="0">
                  <c:v>11.31657551245012</c:v>
                </c:pt>
                <c:pt idx="1">
                  <c:v>24.19103223924104</c:v>
                </c:pt>
                <c:pt idx="2">
                  <c:v>38.20747123206794</c:v>
                </c:pt>
                <c:pt idx="3">
                  <c:v>57.98051348974973</c:v>
                </c:pt>
                <c:pt idx="4">
                  <c:v>78.83284923561845</c:v>
                </c:pt>
                <c:pt idx="5">
                  <c:v>105.5257237907355</c:v>
                </c:pt>
                <c:pt idx="6">
                  <c:v>134.1080348639686</c:v>
                </c:pt>
                <c:pt idx="7">
                  <c:v>165.5977005282055</c:v>
                </c:pt>
                <c:pt idx="8">
                  <c:v>198.2062263198512</c:v>
                </c:pt>
                <c:pt idx="9">
                  <c:v>230.490807506298</c:v>
                </c:pt>
                <c:pt idx="10">
                  <c:v>262.9579694469978</c:v>
                </c:pt>
                <c:pt idx="11">
                  <c:v>297.9299441822802</c:v>
                </c:pt>
                <c:pt idx="12">
                  <c:v>336.8487573428109</c:v>
                </c:pt>
                <c:pt idx="13">
                  <c:v>378.0946476369882</c:v>
                </c:pt>
                <c:pt idx="14">
                  <c:v>422.7293609910049</c:v>
                </c:pt>
                <c:pt idx="15">
                  <c:v>471.0861220658417</c:v>
                </c:pt>
                <c:pt idx="16">
                  <c:v>521.7337464936526</c:v>
                </c:pt>
                <c:pt idx="17">
                  <c:v>575.308241134207</c:v>
                </c:pt>
                <c:pt idx="18">
                  <c:v>631.6122495357012</c:v>
                </c:pt>
                <c:pt idx="19">
                  <c:v>687.1572381958025</c:v>
                </c:pt>
                <c:pt idx="20">
                  <c:v>742.2579491359488</c:v>
                </c:pt>
                <c:pt idx="21">
                  <c:v>793.6885606708826</c:v>
                </c:pt>
                <c:pt idx="22">
                  <c:v>845.0183210433914</c:v>
                </c:pt>
                <c:pt idx="23">
                  <c:v>899.8116288727771</c:v>
                </c:pt>
                <c:pt idx="24">
                  <c:v>953.9132889635131</c:v>
                </c:pt>
                <c:pt idx="25">
                  <c:v>1006.056135485826</c:v>
                </c:pt>
                <c:pt idx="26">
                  <c:v>1058.533476838266</c:v>
                </c:pt>
                <c:pt idx="27">
                  <c:v>1110.682089404877</c:v>
                </c:pt>
                <c:pt idx="28">
                  <c:v>1162.021304311764</c:v>
                </c:pt>
                <c:pt idx="29">
                  <c:v>1216.737450886746</c:v>
                </c:pt>
                <c:pt idx="30">
                  <c:v>1275.93212015524</c:v>
                </c:pt>
                <c:pt idx="31">
                  <c:v>1323.438941915187</c:v>
                </c:pt>
                <c:pt idx="32">
                  <c:v>1371.725615983236</c:v>
                </c:pt>
                <c:pt idx="33">
                  <c:v>1425.137382728938</c:v>
                </c:pt>
                <c:pt idx="34">
                  <c:v>1477.206382728938</c:v>
                </c:pt>
              </c:numCache>
            </c:numRef>
          </c:val>
        </c:ser>
        <c:ser>
          <c:idx val="2"/>
          <c:order val="3"/>
          <c:tx>
            <c:strRef>
              <c:f>données!$Y$241</c:f>
              <c:strCache>
                <c:ptCount val="1"/>
                <c:pt idx="0">
                  <c:v>déficit</c:v>
                </c:pt>
              </c:strCache>
            </c:strRef>
          </c:tx>
          <c:spPr>
            <a:ln>
              <a:noFill/>
            </a:ln>
            <a:effectLst/>
          </c:spPr>
          <c:marker>
            <c:symbol val="circle"/>
            <c:size val="7"/>
            <c:spPr>
              <a:solidFill>
                <a:srgbClr val="0000FF"/>
              </a:solidFill>
              <a:ln>
                <a:solidFill>
                  <a:srgbClr val="0000FF"/>
                </a:solidFill>
              </a:ln>
              <a:effectLst/>
            </c:spPr>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données!$BD$241:$CL$241</c:f>
              <c:numCache>
                <c:formatCode>0\.0</c:formatCode>
                <c:ptCount val="35"/>
                <c:pt idx="0">
                  <c:v>19.05710970054343</c:v>
                </c:pt>
                <c:pt idx="1">
                  <c:v>4.083002944137998</c:v>
                </c:pt>
                <c:pt idx="2">
                  <c:v>3.089740774264492</c:v>
                </c:pt>
                <c:pt idx="3">
                  <c:v>27.95937261241962</c:v>
                </c:pt>
                <c:pt idx="4">
                  <c:v>34.88295864841668</c:v>
                </c:pt>
                <c:pt idx="5">
                  <c:v>31.2674418206693</c:v>
                </c:pt>
                <c:pt idx="6">
                  <c:v>34.50969442967506</c:v>
                </c:pt>
                <c:pt idx="7">
                  <c:v>38.5337718247188</c:v>
                </c:pt>
                <c:pt idx="8">
                  <c:v>42.27847319539435</c:v>
                </c:pt>
                <c:pt idx="9">
                  <c:v>27.87186010040533</c:v>
                </c:pt>
                <c:pt idx="10">
                  <c:v>37.03418923314435</c:v>
                </c:pt>
                <c:pt idx="11">
                  <c:v>27.20300841137835</c:v>
                </c:pt>
                <c:pt idx="12">
                  <c:v>36.31745636222767</c:v>
                </c:pt>
                <c:pt idx="13">
                  <c:v>44.22797058278407</c:v>
                </c:pt>
                <c:pt idx="14">
                  <c:v>69.25633339478834</c:v>
                </c:pt>
                <c:pt idx="15">
                  <c:v>96.52124821525699</c:v>
                </c:pt>
                <c:pt idx="16">
                  <c:v>83.50812639374834</c:v>
                </c:pt>
                <c:pt idx="17">
                  <c:v>85.17487944957061</c:v>
                </c:pt>
                <c:pt idx="18">
                  <c:v>63.47390633605237</c:v>
                </c:pt>
                <c:pt idx="19">
                  <c:v>53.31613172443959</c:v>
                </c:pt>
                <c:pt idx="20">
                  <c:v>43.77359693203104</c:v>
                </c:pt>
                <c:pt idx="21">
                  <c:v>31.10928169649633</c:v>
                </c:pt>
                <c:pt idx="22">
                  <c:v>27.16395926471968</c:v>
                </c:pt>
                <c:pt idx="23">
                  <c:v>30.03678780020294</c:v>
                </c:pt>
                <c:pt idx="24">
                  <c:v>60.2018698806684</c:v>
                </c:pt>
                <c:pt idx="25">
                  <c:v>75.61774500029504</c:v>
                </c:pt>
                <c:pt idx="26">
                  <c:v>68.56677897493064</c:v>
                </c:pt>
                <c:pt idx="27">
                  <c:v>57.25233238907552</c:v>
                </c:pt>
                <c:pt idx="28">
                  <c:v>46.99861364654757</c:v>
                </c:pt>
                <c:pt idx="29">
                  <c:v>55.64951481877052</c:v>
                </c:pt>
                <c:pt idx="30">
                  <c:v>67.57680760084785</c:v>
                </c:pt>
                <c:pt idx="31">
                  <c:v>148.0844021159871</c:v>
                </c:pt>
                <c:pt idx="32">
                  <c:v>141.2206538828451</c:v>
                </c:pt>
                <c:pt idx="33">
                  <c:v>107.4753546226353</c:v>
                </c:pt>
                <c:pt idx="34">
                  <c:v>98.801</c:v>
                </c:pt>
              </c:numCache>
            </c:numRef>
          </c:val>
        </c:ser>
        <c:ser>
          <c:idx val="3"/>
          <c:order val="4"/>
          <c:tx>
            <c:strRef>
              <c:f>données!$X$278</c:f>
              <c:strCache>
                <c:ptCount val="1"/>
                <c:pt idx="0">
                  <c:v>intérêts de la dette</c:v>
                </c:pt>
              </c:strCache>
            </c:strRef>
          </c:tx>
          <c:spPr>
            <a:ln>
              <a:solidFill>
                <a:srgbClr val="EB8492"/>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données!$BD$278:$CL$278</c:f>
              <c:numCache>
                <c:formatCode>#.##0\.0</c:formatCode>
                <c:ptCount val="35"/>
                <c:pt idx="0">
                  <c:v>11.31657551245012</c:v>
                </c:pt>
                <c:pt idx="1">
                  <c:v>12.87445672679092</c:v>
                </c:pt>
                <c:pt idx="2">
                  <c:v>14.0164389928269</c:v>
                </c:pt>
                <c:pt idx="3">
                  <c:v>19.77304225768179</c:v>
                </c:pt>
                <c:pt idx="4">
                  <c:v>20.85233574586872</c:v>
                </c:pt>
                <c:pt idx="5">
                  <c:v>26.69287455511701</c:v>
                </c:pt>
                <c:pt idx="6">
                  <c:v>28.58231107323314</c:v>
                </c:pt>
                <c:pt idx="7">
                  <c:v>31.48966566423687</c:v>
                </c:pt>
                <c:pt idx="8">
                  <c:v>32.60852579164574</c:v>
                </c:pt>
                <c:pt idx="9">
                  <c:v>32.28458118644681</c:v>
                </c:pt>
                <c:pt idx="10">
                  <c:v>32.46716194069975</c:v>
                </c:pt>
                <c:pt idx="11">
                  <c:v>34.97197473528234</c:v>
                </c:pt>
                <c:pt idx="12">
                  <c:v>38.91881316053077</c:v>
                </c:pt>
                <c:pt idx="13">
                  <c:v>41.2458902941773</c:v>
                </c:pt>
                <c:pt idx="14">
                  <c:v>44.63471335401669</c:v>
                </c:pt>
                <c:pt idx="15">
                  <c:v>48.35676107483673</c:v>
                </c:pt>
                <c:pt idx="16">
                  <c:v>50.64762442781102</c:v>
                </c:pt>
                <c:pt idx="17">
                  <c:v>53.57449464055438</c:v>
                </c:pt>
                <c:pt idx="18">
                  <c:v>56.30400840149416</c:v>
                </c:pt>
                <c:pt idx="19">
                  <c:v>55.54498866010134</c:v>
                </c:pt>
                <c:pt idx="20">
                  <c:v>55.10071094014631</c:v>
                </c:pt>
                <c:pt idx="21">
                  <c:v>51.43061153493384</c:v>
                </c:pt>
                <c:pt idx="22">
                  <c:v>51.32976037250872</c:v>
                </c:pt>
                <c:pt idx="23">
                  <c:v>54.79330782938568</c:v>
                </c:pt>
                <c:pt idx="24">
                  <c:v>54.10166009073604</c:v>
                </c:pt>
                <c:pt idx="25">
                  <c:v>52.14284652231275</c:v>
                </c:pt>
                <c:pt idx="26">
                  <c:v>52.47734135243974</c:v>
                </c:pt>
                <c:pt idx="27">
                  <c:v>52.14861256661104</c:v>
                </c:pt>
                <c:pt idx="28">
                  <c:v>51.33921490688735</c:v>
                </c:pt>
                <c:pt idx="29">
                  <c:v>54.71614657498235</c:v>
                </c:pt>
                <c:pt idx="30">
                  <c:v>59.19466926849356</c:v>
                </c:pt>
                <c:pt idx="31">
                  <c:v>47.50682175994686</c:v>
                </c:pt>
                <c:pt idx="32">
                  <c:v>48.28667406804968</c:v>
                </c:pt>
                <c:pt idx="33">
                  <c:v>53.41176674570146</c:v>
                </c:pt>
                <c:pt idx="34">
                  <c:v>52.069</c:v>
                </c:pt>
              </c:numCache>
            </c:numRef>
          </c:val>
        </c:ser>
        <c:marker val="1"/>
        <c:axId val="579193912"/>
        <c:axId val="579197048"/>
      </c:lineChart>
      <c:catAx>
        <c:axId val="57919391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9197048"/>
        <c:crosses val="autoZero"/>
        <c:auto val="1"/>
        <c:lblAlgn val="ctr"/>
        <c:lblOffset val="100"/>
        <c:tickLblSkip val="4"/>
        <c:tickMarkSkip val="4"/>
      </c:catAx>
      <c:valAx>
        <c:axId val="579197048"/>
        <c:scaling>
          <c:orientation val="minMax"/>
          <c:max val="205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9193912"/>
        <c:crosses val="autoZero"/>
        <c:crossBetween val="between"/>
        <c:majorUnit val="200.0"/>
      </c:valAx>
      <c:spPr>
        <a:solidFill>
          <a:srgbClr val="FFFFFF"/>
        </a:solidFill>
        <a:ln w="25400">
          <a:noFill/>
        </a:ln>
      </c:spPr>
    </c:plotArea>
    <c:legend>
      <c:legendPos val="r"/>
      <c:legendEntry>
        <c:idx val="4"/>
        <c:txPr>
          <a:bodyPr/>
          <a:lstStyle/>
          <a:p>
            <a:pPr>
              <a:defRPr sz="1600" b="1" i="0">
                <a:solidFill>
                  <a:srgbClr val="EB8492"/>
                </a:solidFill>
              </a:defRPr>
            </a:pPr>
            <a:endParaRPr lang="fr-FR"/>
          </a:p>
        </c:txPr>
      </c:legendEntry>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tx1"/>
                </a:solidFill>
              </a:defRPr>
            </a:pPr>
            <a:endParaRPr lang="fr-FR"/>
          </a:p>
        </c:txPr>
      </c:legendEntry>
      <c:legendEntry>
        <c:idx val="2"/>
        <c:txPr>
          <a:bodyPr/>
          <a:lstStyle/>
          <a:p>
            <a:pPr>
              <a:defRPr sz="1600" b="1" i="0">
                <a:solidFill>
                  <a:srgbClr val="FF0000"/>
                </a:solidFill>
              </a:defRPr>
            </a:pPr>
            <a:endParaRPr lang="fr-FR"/>
          </a:p>
        </c:txPr>
      </c:legendEntry>
      <c:legendEntry>
        <c:idx val="3"/>
        <c:txPr>
          <a:bodyPr/>
          <a:lstStyle/>
          <a:p>
            <a:pPr>
              <a:defRPr sz="1600" b="1" i="0">
                <a:solidFill>
                  <a:srgbClr val="0000FF"/>
                </a:solidFill>
              </a:defRPr>
            </a:pPr>
            <a:endParaRPr lang="fr-FR"/>
          </a:p>
        </c:txPr>
      </c:legendEntry>
      <c:layout>
        <c:manualLayout>
          <c:xMode val="edge"/>
          <c:yMode val="edge"/>
          <c:x val="0.0790405446556749"/>
          <c:y val="0.441080936311532"/>
          <c:w val="0.233655000652543"/>
          <c:h val="0.260722409698788"/>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1"/>
          <c:tx>
            <c:strRef>
              <c:f>données!$Y$177</c:f>
              <c:strCache>
                <c:ptCount val="1"/>
                <c:pt idx="0">
                  <c:v>dette</c:v>
                </c:pt>
              </c:strCache>
            </c:strRef>
          </c:tx>
          <c:spPr>
            <a:gradFill rotWithShape="0">
              <a:gsLst>
                <a:gs pos="0">
                  <a:srgbClr val="9BC1FF"/>
                </a:gs>
                <a:gs pos="100000">
                  <a:srgbClr val="3F80CD"/>
                </a:gs>
              </a:gsLst>
              <a:lin ang="5400000"/>
            </a:gradFill>
            <a:ln w="25400">
              <a:no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gapWidth val="20"/>
        <c:overlap val="100"/>
        <c:axId val="579309896"/>
        <c:axId val="579313304"/>
      </c:barChart>
      <c:lineChart>
        <c:grouping val="standard"/>
        <c:ser>
          <c:idx val="4"/>
          <c:order val="0"/>
          <c:tx>
            <c:strRef>
              <c:f>données!$X$724</c:f>
              <c:strCache>
                <c:ptCount val="1"/>
                <c:pt idx="0">
                  <c:v>cumul des intérêts</c:v>
                </c:pt>
              </c:strCache>
            </c:strRef>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données!$BD$724:$CL$724</c:f>
              <c:numCache>
                <c:formatCode>#.##0\.0</c:formatCode>
                <c:ptCount val="35"/>
                <c:pt idx="0">
                  <c:v>11.31657551245012</c:v>
                </c:pt>
                <c:pt idx="1">
                  <c:v>24.19103223924104</c:v>
                </c:pt>
                <c:pt idx="2">
                  <c:v>38.20747123206794</c:v>
                </c:pt>
                <c:pt idx="3">
                  <c:v>57.98051348974973</c:v>
                </c:pt>
                <c:pt idx="4">
                  <c:v>78.83284923561845</c:v>
                </c:pt>
                <c:pt idx="5">
                  <c:v>105.5257237907355</c:v>
                </c:pt>
                <c:pt idx="6">
                  <c:v>134.1080348639686</c:v>
                </c:pt>
                <c:pt idx="7">
                  <c:v>165.5977005282055</c:v>
                </c:pt>
                <c:pt idx="8">
                  <c:v>198.2062263198512</c:v>
                </c:pt>
                <c:pt idx="9">
                  <c:v>230.490807506298</c:v>
                </c:pt>
                <c:pt idx="10">
                  <c:v>262.9579694469978</c:v>
                </c:pt>
                <c:pt idx="11">
                  <c:v>297.9299441822802</c:v>
                </c:pt>
                <c:pt idx="12">
                  <c:v>336.8487573428109</c:v>
                </c:pt>
                <c:pt idx="13">
                  <c:v>378.0946476369882</c:v>
                </c:pt>
                <c:pt idx="14">
                  <c:v>422.7293609910049</c:v>
                </c:pt>
                <c:pt idx="15">
                  <c:v>471.0861220658417</c:v>
                </c:pt>
                <c:pt idx="16">
                  <c:v>521.7337464936526</c:v>
                </c:pt>
                <c:pt idx="17">
                  <c:v>575.308241134207</c:v>
                </c:pt>
                <c:pt idx="18">
                  <c:v>631.6122495357012</c:v>
                </c:pt>
                <c:pt idx="19">
                  <c:v>687.1572381958025</c:v>
                </c:pt>
                <c:pt idx="20">
                  <c:v>742.2579491359488</c:v>
                </c:pt>
                <c:pt idx="21">
                  <c:v>793.6885606708826</c:v>
                </c:pt>
                <c:pt idx="22">
                  <c:v>845.0183210433914</c:v>
                </c:pt>
                <c:pt idx="23">
                  <c:v>899.8116288727771</c:v>
                </c:pt>
                <c:pt idx="24">
                  <c:v>953.9132889635131</c:v>
                </c:pt>
                <c:pt idx="25">
                  <c:v>1006.056135485826</c:v>
                </c:pt>
                <c:pt idx="26">
                  <c:v>1058.533476838266</c:v>
                </c:pt>
                <c:pt idx="27">
                  <c:v>1110.682089404877</c:v>
                </c:pt>
                <c:pt idx="28">
                  <c:v>1162.021304311764</c:v>
                </c:pt>
                <c:pt idx="29">
                  <c:v>1216.737450886746</c:v>
                </c:pt>
                <c:pt idx="30">
                  <c:v>1275.93212015524</c:v>
                </c:pt>
                <c:pt idx="31">
                  <c:v>1323.438941915187</c:v>
                </c:pt>
                <c:pt idx="32">
                  <c:v>1371.725615983236</c:v>
                </c:pt>
                <c:pt idx="33">
                  <c:v>1425.137382728938</c:v>
                </c:pt>
                <c:pt idx="34">
                  <c:v>1477.206382728938</c:v>
                </c:pt>
              </c:numCache>
            </c:numRef>
          </c:val>
        </c:ser>
        <c:ser>
          <c:idx val="2"/>
          <c:order val="2"/>
          <c:tx>
            <c:strRef>
              <c:f>données!$Y$241</c:f>
              <c:strCache>
                <c:ptCount val="1"/>
                <c:pt idx="0">
                  <c:v>déficit</c:v>
                </c:pt>
              </c:strCache>
            </c:strRef>
          </c:tx>
          <c:spPr>
            <a:ln>
              <a:noFill/>
            </a:ln>
            <a:effectLst/>
          </c:spPr>
          <c:marker>
            <c:symbol val="circle"/>
            <c:size val="7"/>
            <c:spPr>
              <a:solidFill>
                <a:srgbClr val="0000FF"/>
              </a:solidFill>
              <a:ln>
                <a:solidFill>
                  <a:srgbClr val="0000FF"/>
                </a:solidFill>
              </a:ln>
              <a:effectLst/>
            </c:spPr>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données!$BD$241:$CL$241</c:f>
              <c:numCache>
                <c:formatCode>0\.0</c:formatCode>
                <c:ptCount val="35"/>
                <c:pt idx="0">
                  <c:v>19.05710970054343</c:v>
                </c:pt>
                <c:pt idx="1">
                  <c:v>4.083002944137998</c:v>
                </c:pt>
                <c:pt idx="2">
                  <c:v>3.089740774264492</c:v>
                </c:pt>
                <c:pt idx="3">
                  <c:v>27.95937261241962</c:v>
                </c:pt>
                <c:pt idx="4">
                  <c:v>34.88295864841668</c:v>
                </c:pt>
                <c:pt idx="5">
                  <c:v>31.2674418206693</c:v>
                </c:pt>
                <c:pt idx="6">
                  <c:v>34.50969442967506</c:v>
                </c:pt>
                <c:pt idx="7">
                  <c:v>38.5337718247188</c:v>
                </c:pt>
                <c:pt idx="8">
                  <c:v>42.27847319539435</c:v>
                </c:pt>
                <c:pt idx="9">
                  <c:v>27.87186010040533</c:v>
                </c:pt>
                <c:pt idx="10">
                  <c:v>37.03418923314435</c:v>
                </c:pt>
                <c:pt idx="11">
                  <c:v>27.20300841137835</c:v>
                </c:pt>
                <c:pt idx="12">
                  <c:v>36.31745636222767</c:v>
                </c:pt>
                <c:pt idx="13">
                  <c:v>44.22797058278407</c:v>
                </c:pt>
                <c:pt idx="14">
                  <c:v>69.25633339478834</c:v>
                </c:pt>
                <c:pt idx="15">
                  <c:v>96.52124821525699</c:v>
                </c:pt>
                <c:pt idx="16">
                  <c:v>83.50812639374834</c:v>
                </c:pt>
                <c:pt idx="17">
                  <c:v>85.17487944957061</c:v>
                </c:pt>
                <c:pt idx="18">
                  <c:v>63.47390633605237</c:v>
                </c:pt>
                <c:pt idx="19">
                  <c:v>53.31613172443959</c:v>
                </c:pt>
                <c:pt idx="20">
                  <c:v>43.77359693203104</c:v>
                </c:pt>
                <c:pt idx="21">
                  <c:v>31.10928169649633</c:v>
                </c:pt>
                <c:pt idx="22">
                  <c:v>27.16395926471968</c:v>
                </c:pt>
                <c:pt idx="23">
                  <c:v>30.03678780020294</c:v>
                </c:pt>
                <c:pt idx="24">
                  <c:v>60.2018698806684</c:v>
                </c:pt>
                <c:pt idx="25">
                  <c:v>75.61774500029504</c:v>
                </c:pt>
                <c:pt idx="26">
                  <c:v>68.56677897493064</c:v>
                </c:pt>
                <c:pt idx="27">
                  <c:v>57.25233238907552</c:v>
                </c:pt>
                <c:pt idx="28">
                  <c:v>46.99861364654757</c:v>
                </c:pt>
                <c:pt idx="29">
                  <c:v>55.64951481877052</c:v>
                </c:pt>
                <c:pt idx="30">
                  <c:v>67.57680760084785</c:v>
                </c:pt>
                <c:pt idx="31">
                  <c:v>148.0844021159871</c:v>
                </c:pt>
                <c:pt idx="32">
                  <c:v>141.2206538828451</c:v>
                </c:pt>
                <c:pt idx="33">
                  <c:v>107.4753546226353</c:v>
                </c:pt>
                <c:pt idx="34">
                  <c:v>98.801</c:v>
                </c:pt>
              </c:numCache>
            </c:numRef>
          </c:val>
        </c:ser>
        <c:ser>
          <c:idx val="3"/>
          <c:order val="3"/>
          <c:tx>
            <c:strRef>
              <c:f>données!$X$278</c:f>
              <c:strCache>
                <c:ptCount val="1"/>
                <c:pt idx="0">
                  <c:v>intérêts de la dette</c:v>
                </c:pt>
              </c:strCache>
            </c:strRef>
          </c:tx>
          <c:spPr>
            <a:ln>
              <a:solidFill>
                <a:srgbClr val="EB8492"/>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données!$BD$278:$CL$278</c:f>
              <c:numCache>
                <c:formatCode>#.##0\.0</c:formatCode>
                <c:ptCount val="35"/>
                <c:pt idx="0">
                  <c:v>11.31657551245012</c:v>
                </c:pt>
                <c:pt idx="1">
                  <c:v>12.87445672679092</c:v>
                </c:pt>
                <c:pt idx="2">
                  <c:v>14.0164389928269</c:v>
                </c:pt>
                <c:pt idx="3">
                  <c:v>19.77304225768179</c:v>
                </c:pt>
                <c:pt idx="4">
                  <c:v>20.85233574586872</c:v>
                </c:pt>
                <c:pt idx="5">
                  <c:v>26.69287455511701</c:v>
                </c:pt>
                <c:pt idx="6">
                  <c:v>28.58231107323314</c:v>
                </c:pt>
                <c:pt idx="7">
                  <c:v>31.48966566423687</c:v>
                </c:pt>
                <c:pt idx="8">
                  <c:v>32.60852579164574</c:v>
                </c:pt>
                <c:pt idx="9">
                  <c:v>32.28458118644681</c:v>
                </c:pt>
                <c:pt idx="10">
                  <c:v>32.46716194069975</c:v>
                </c:pt>
                <c:pt idx="11">
                  <c:v>34.97197473528234</c:v>
                </c:pt>
                <c:pt idx="12">
                  <c:v>38.91881316053077</c:v>
                </c:pt>
                <c:pt idx="13">
                  <c:v>41.2458902941773</c:v>
                </c:pt>
                <c:pt idx="14">
                  <c:v>44.63471335401669</c:v>
                </c:pt>
                <c:pt idx="15">
                  <c:v>48.35676107483673</c:v>
                </c:pt>
                <c:pt idx="16">
                  <c:v>50.64762442781102</c:v>
                </c:pt>
                <c:pt idx="17">
                  <c:v>53.57449464055438</c:v>
                </c:pt>
                <c:pt idx="18">
                  <c:v>56.30400840149416</c:v>
                </c:pt>
                <c:pt idx="19">
                  <c:v>55.54498866010134</c:v>
                </c:pt>
                <c:pt idx="20">
                  <c:v>55.10071094014631</c:v>
                </c:pt>
                <c:pt idx="21">
                  <c:v>51.43061153493384</c:v>
                </c:pt>
                <c:pt idx="22">
                  <c:v>51.32976037250872</c:v>
                </c:pt>
                <c:pt idx="23">
                  <c:v>54.79330782938568</c:v>
                </c:pt>
                <c:pt idx="24">
                  <c:v>54.10166009073604</c:v>
                </c:pt>
                <c:pt idx="25">
                  <c:v>52.14284652231275</c:v>
                </c:pt>
                <c:pt idx="26">
                  <c:v>52.47734135243974</c:v>
                </c:pt>
                <c:pt idx="27">
                  <c:v>52.14861256661104</c:v>
                </c:pt>
                <c:pt idx="28">
                  <c:v>51.33921490688735</c:v>
                </c:pt>
                <c:pt idx="29">
                  <c:v>54.71614657498235</c:v>
                </c:pt>
                <c:pt idx="30">
                  <c:v>59.19466926849356</c:v>
                </c:pt>
                <c:pt idx="31">
                  <c:v>47.50682175994686</c:v>
                </c:pt>
                <c:pt idx="32">
                  <c:v>48.28667406804968</c:v>
                </c:pt>
                <c:pt idx="33">
                  <c:v>53.41176674570146</c:v>
                </c:pt>
                <c:pt idx="34">
                  <c:v>52.069</c:v>
                </c:pt>
              </c:numCache>
            </c:numRef>
          </c:val>
        </c:ser>
        <c:marker val="1"/>
        <c:axId val="579309896"/>
        <c:axId val="579313304"/>
      </c:lineChart>
      <c:catAx>
        <c:axId val="57930989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9313304"/>
        <c:crosses val="autoZero"/>
        <c:auto val="1"/>
        <c:lblAlgn val="ctr"/>
        <c:lblOffset val="100"/>
        <c:tickLblSkip val="4"/>
        <c:tickMarkSkip val="4"/>
      </c:catAx>
      <c:valAx>
        <c:axId val="579313304"/>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9309896"/>
        <c:crosses val="autoZero"/>
        <c:crossBetween val="between"/>
        <c:majorUnit val="200.0"/>
      </c:val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0000"/>
                </a:solidFill>
              </a:defRPr>
            </a:pPr>
            <a:endParaRPr lang="fr-FR"/>
          </a:p>
        </c:txPr>
      </c:legendEntry>
      <c:legendEntry>
        <c:idx val="2"/>
        <c:txPr>
          <a:bodyPr/>
          <a:lstStyle/>
          <a:p>
            <a:pPr>
              <a:defRPr sz="1600" b="1" i="0">
                <a:solidFill>
                  <a:srgbClr val="0000FF"/>
                </a:solidFill>
              </a:defRPr>
            </a:pPr>
            <a:endParaRPr lang="fr-FR"/>
          </a:p>
        </c:txPr>
      </c:legendEntry>
      <c:legendEntry>
        <c:idx val="3"/>
        <c:txPr>
          <a:bodyPr/>
          <a:lstStyle/>
          <a:p>
            <a:pPr>
              <a:defRPr sz="1600" b="1" i="0">
                <a:solidFill>
                  <a:srgbClr val="EB8492"/>
                </a:solidFill>
              </a:defRPr>
            </a:pPr>
            <a:endParaRPr lang="fr-FR"/>
          </a:p>
        </c:txPr>
      </c:legendEntry>
      <c:layout>
        <c:manualLayout>
          <c:xMode val="edge"/>
          <c:yMode val="edge"/>
          <c:x val="0.084565406534128"/>
          <c:y val="0.280083203885229"/>
          <c:w val="0.233655000652543"/>
          <c:h val="0.251652114914207"/>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2"/>
          <c:tx>
            <c:strRef>
              <c:f>données!$Y$177</c:f>
              <c:strCache>
                <c:ptCount val="1"/>
                <c:pt idx="0">
                  <c:v>dette</c:v>
                </c:pt>
              </c:strCache>
            </c:strRef>
          </c:tx>
          <c:spPr>
            <a:gradFill rotWithShape="0">
              <a:gsLst>
                <a:gs pos="0">
                  <a:srgbClr val="9BC1FF"/>
                </a:gs>
                <a:gs pos="100000">
                  <a:srgbClr val="3F80CD"/>
                </a:gs>
              </a:gsLst>
              <a:lin ang="5400000"/>
            </a:gradFill>
            <a:ln w="25400">
              <a:noFill/>
            </a:ln>
            <a:effectLst/>
          </c:spP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données!$AK$177:$CL$177</c:f>
              <c:numCache>
                <c:formatCode>General</c:formatCode>
                <c:ptCount val="54"/>
                <c:pt idx="19" formatCode="0\.0">
                  <c:v>233.3929287215587</c:v>
                </c:pt>
                <c:pt idx="20" formatCode="0\.0">
                  <c:v>240.7581852831692</c:v>
                </c:pt>
                <c:pt idx="21" formatCode="0\.0">
                  <c:v>240.4406645739249</c:v>
                </c:pt>
                <c:pt idx="22" formatCode="0\.0">
                  <c:v>257.1357984419292</c:v>
                </c:pt>
                <c:pt idx="23" formatCode="0\.0">
                  <c:v>303.1326064804416</c:v>
                </c:pt>
                <c:pt idx="24" formatCode="0\.0">
                  <c:v>322.7891099034925</c:v>
                </c:pt>
                <c:pt idx="25" formatCode="0\.0">
                  <c:v>357.0787629667059</c:v>
                </c:pt>
                <c:pt idx="26" formatCode="0\.0">
                  <c:v>382.9762834559181</c:v>
                </c:pt>
                <c:pt idx="27" formatCode="0\.0">
                  <c:v>398.542840145041</c:v>
                </c:pt>
                <c:pt idx="28" formatCode="0\.0">
                  <c:v>438.3059061171591</c:v>
                </c:pt>
                <c:pt idx="29" formatCode="0\.0">
                  <c:v>457.0091125001981</c:v>
                </c:pt>
                <c:pt idx="30" formatCode="0\.0">
                  <c:v>486.5082689528236</c:v>
                </c:pt>
                <c:pt idx="31" formatCode="0\.0">
                  <c:v>516.5012979314949</c:v>
                </c:pt>
                <c:pt idx="32" formatCode="0\.0">
                  <c:v>532.9171338013143</c:v>
                </c:pt>
                <c:pt idx="33" formatCode="0\.0">
                  <c:v>597.4961446049657</c:v>
                </c:pt>
                <c:pt idx="34" formatCode="0\.0">
                  <c:v>687.7028854840257</c:v>
                </c:pt>
                <c:pt idx="35" formatCode="0\.0">
                  <c:v>752.0948538686818</c:v>
                </c:pt>
                <c:pt idx="36" formatCode="0\.0">
                  <c:v>864.7837642412627</c:v>
                </c:pt>
                <c:pt idx="37" formatCode="0\.0">
                  <c:v>915.5384416024006</c:v>
                </c:pt>
                <c:pt idx="38" formatCode="0\.0">
                  <c:v>957.9158399026044</c:v>
                </c:pt>
                <c:pt idx="39" formatCode="0\.0">
                  <c:v>992.0768803797425</c:v>
                </c:pt>
                <c:pt idx="40" formatCode="0\.0">
                  <c:v>1013.595075711708</c:v>
                </c:pt>
                <c:pt idx="41" formatCode="0\.0">
                  <c:v>1024.398564089007</c:v>
                </c:pt>
                <c:pt idx="42" formatCode="0\.0">
                  <c:v>1035.734561402126</c:v>
                </c:pt>
                <c:pt idx="43" formatCode="0\.0">
                  <c:v>1082.961794054798</c:v>
                </c:pt>
                <c:pt idx="44" formatCode="0\.0">
                  <c:v>1169.90887082977</c:v>
                </c:pt>
                <c:pt idx="45" formatCode="0\.0">
                  <c:v>1236.06361694331</c:v>
                </c:pt>
                <c:pt idx="46" formatCode="0\.0">
                  <c:v>1289.384450910343</c:v>
                </c:pt>
                <c:pt idx="47" formatCode="0\.0">
                  <c:v>1267.42036800899</c:v>
                </c:pt>
                <c:pt idx="48" formatCode="0\.0">
                  <c:v>1299.147545778434</c:v>
                </c:pt>
                <c:pt idx="49" formatCode="0\.0">
                  <c:v>1378.828294042213</c:v>
                </c:pt>
                <c:pt idx="50" formatCode="0\.0">
                  <c:v>1550.510033793838</c:v>
                </c:pt>
                <c:pt idx="51" formatCode="0\.0">
                  <c:v>1640.2352281661</c:v>
                </c:pt>
                <c:pt idx="52" formatCode="0\.0">
                  <c:v>1743.164642076051</c:v>
                </c:pt>
                <c:pt idx="53" formatCode="0\.0">
                  <c:v>1833.8</c:v>
                </c:pt>
              </c:numCache>
            </c:numRef>
          </c:val>
        </c:ser>
        <c:gapWidth val="20"/>
        <c:overlap val="100"/>
        <c:axId val="579499064"/>
        <c:axId val="579486488"/>
      </c:barChart>
      <c:lineChart>
        <c:grouping val="standard"/>
        <c:ser>
          <c:idx val="1"/>
          <c:order val="0"/>
          <c:tx>
            <c:strRef>
              <c:f>données!$X$73</c:f>
              <c:strCache>
                <c:ptCount val="1"/>
                <c:pt idx="0">
                  <c:v>PIB</c:v>
                </c:pt>
              </c:strCache>
            </c:strRef>
          </c:tx>
          <c:spPr>
            <a:ln>
              <a:solidFill>
                <a:schemeClr val="tx1"/>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données!$AK$73:$CL$73</c:f>
              <c:numCache>
                <c:formatCode>#.##0\.0</c:formatCode>
                <c:ptCount val="54"/>
                <c:pt idx="0">
                  <c:v>428.9967950041307</c:v>
                </c:pt>
                <c:pt idx="1">
                  <c:v>464.440144770842</c:v>
                </c:pt>
                <c:pt idx="2">
                  <c:v>486.7561772324066</c:v>
                </c:pt>
                <c:pt idx="3">
                  <c:v>520.2063383463904</c:v>
                </c:pt>
                <c:pt idx="4">
                  <c:v>552.4597813745975</c:v>
                </c:pt>
                <c:pt idx="5">
                  <c:v>587.964602036824</c:v>
                </c:pt>
                <c:pt idx="6">
                  <c:v>616.2361097286227</c:v>
                </c:pt>
                <c:pt idx="7">
                  <c:v>648.3489016975067</c:v>
                </c:pt>
                <c:pt idx="8">
                  <c:v>680.0944224081307</c:v>
                </c:pt>
                <c:pt idx="9">
                  <c:v>710.3602614555275</c:v>
                </c:pt>
                <c:pt idx="10">
                  <c:v>760.8952997459517</c:v>
                </c:pt>
                <c:pt idx="11">
                  <c:v>808.074011874302</c:v>
                </c:pt>
                <c:pt idx="12">
                  <c:v>851.1537569966895</c:v>
                </c:pt>
                <c:pt idx="13">
                  <c:v>889.7794191530947</c:v>
                </c:pt>
                <c:pt idx="14">
                  <c:v>948.599035770152</c:v>
                </c:pt>
                <c:pt idx="15">
                  <c:v>993.1018118727957</c:v>
                </c:pt>
                <c:pt idx="16">
                  <c:v>981.9430247515687</c:v>
                </c:pt>
                <c:pt idx="17">
                  <c:v>1025.013109818781</c:v>
                </c:pt>
                <c:pt idx="18">
                  <c:v>1061.634154299947</c:v>
                </c:pt>
                <c:pt idx="19">
                  <c:v>1102.989974752867</c:v>
                </c:pt>
                <c:pt idx="20">
                  <c:v>1141.035618951408</c:v>
                </c:pt>
                <c:pt idx="21">
                  <c:v>1159.711824556164</c:v>
                </c:pt>
                <c:pt idx="22">
                  <c:v>1171.066256807302</c:v>
                </c:pt>
                <c:pt idx="23">
                  <c:v>1199.376137509005</c:v>
                </c:pt>
                <c:pt idx="24">
                  <c:v>1214.151299927552</c:v>
                </c:pt>
                <c:pt idx="25">
                  <c:v>1232.298313810379</c:v>
                </c:pt>
                <c:pt idx="26">
                  <c:v>1252.141379242527</c:v>
                </c:pt>
                <c:pt idx="27">
                  <c:v>1280.389454256327</c:v>
                </c:pt>
                <c:pt idx="28">
                  <c:v>1310.970783019081</c:v>
                </c:pt>
                <c:pt idx="29">
                  <c:v>1372.162464823948</c:v>
                </c:pt>
                <c:pt idx="30">
                  <c:v>1429.625640560556</c:v>
                </c:pt>
                <c:pt idx="31">
                  <c:v>1467.084719134132</c:v>
                </c:pt>
                <c:pt idx="32">
                  <c:v>1482.333155692206</c:v>
                </c:pt>
                <c:pt idx="33">
                  <c:v>1504.241142425983</c:v>
                </c:pt>
                <c:pt idx="34">
                  <c:v>1494.202908516429</c:v>
                </c:pt>
                <c:pt idx="35">
                  <c:v>1527.783451089086</c:v>
                </c:pt>
                <c:pt idx="36">
                  <c:v>1559.061756596828</c:v>
                </c:pt>
                <c:pt idx="37">
                  <c:v>1575.706530582691</c:v>
                </c:pt>
                <c:pt idx="38">
                  <c:v>1610.117390396143</c:v>
                </c:pt>
                <c:pt idx="39">
                  <c:v>1664.51135247493</c:v>
                </c:pt>
                <c:pt idx="40">
                  <c:v>1719.306653920785</c:v>
                </c:pt>
                <c:pt idx="41">
                  <c:v>1782.57905937103</c:v>
                </c:pt>
                <c:pt idx="42">
                  <c:v>1815.301244520534</c:v>
                </c:pt>
                <c:pt idx="43">
                  <c:v>1832.162719151229</c:v>
                </c:pt>
                <c:pt idx="44">
                  <c:v>1848.642987116784</c:v>
                </c:pt>
                <c:pt idx="45">
                  <c:v>1895.684872630499</c:v>
                </c:pt>
                <c:pt idx="46">
                  <c:v>1930.309642392865</c:v>
                </c:pt>
                <c:pt idx="47">
                  <c:v>1977.927657312342</c:v>
                </c:pt>
                <c:pt idx="48">
                  <c:v>2023.127517436602</c:v>
                </c:pt>
                <c:pt idx="49">
                  <c:v>2021.495498180597</c:v>
                </c:pt>
                <c:pt idx="50">
                  <c:v>1957.87763014408</c:v>
                </c:pt>
                <c:pt idx="51">
                  <c:v>1991.646627645047</c:v>
                </c:pt>
                <c:pt idx="52">
                  <c:v>2032.014810601506</c:v>
                </c:pt>
                <c:pt idx="53">
                  <c:v>2032.29684</c:v>
                </c:pt>
              </c:numCache>
            </c:numRef>
          </c:val>
        </c:ser>
        <c:ser>
          <c:idx val="4"/>
          <c:order val="1"/>
          <c:tx>
            <c:strRef>
              <c:f>données!$X$724</c:f>
              <c:strCache>
                <c:ptCount val="1"/>
                <c:pt idx="0">
                  <c:v>cumul des intérêts</c:v>
                </c:pt>
              </c:strCache>
            </c:strRef>
          </c:tx>
          <c:spPr>
            <a:ln>
              <a:solidFill>
                <a:srgbClr val="FF0000"/>
              </a:solidFill>
            </a:ln>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données!$AK$727:$CL$727</c:f>
              <c:numCache>
                <c:formatCode>#.##0\.0</c:formatCode>
                <c:ptCount val="54"/>
                <c:pt idx="0">
                  <c:v>5.333742950227942</c:v>
                </c:pt>
                <c:pt idx="1">
                  <c:v>10.57778896963447</c:v>
                </c:pt>
                <c:pt idx="2">
                  <c:v>15.77184713390642</c:v>
                </c:pt>
                <c:pt idx="3">
                  <c:v>21.40343185456006</c:v>
                </c:pt>
                <c:pt idx="4">
                  <c:v>26.43627771758892</c:v>
                </c:pt>
                <c:pt idx="5">
                  <c:v>30.91049088107488</c:v>
                </c:pt>
                <c:pt idx="6">
                  <c:v>35.76244616108764</c:v>
                </c:pt>
                <c:pt idx="7">
                  <c:v>40.33674689254724</c:v>
                </c:pt>
                <c:pt idx="8">
                  <c:v>46.54854402299077</c:v>
                </c:pt>
                <c:pt idx="9">
                  <c:v>53.623988029569</c:v>
                </c:pt>
                <c:pt idx="10">
                  <c:v>61.03650379209016</c:v>
                </c:pt>
                <c:pt idx="11">
                  <c:v>67.62970062526695</c:v>
                </c:pt>
                <c:pt idx="12">
                  <c:v>73.41135106233556</c:v>
                </c:pt>
                <c:pt idx="13">
                  <c:v>78.06334172740176</c:v>
                </c:pt>
                <c:pt idx="14">
                  <c:v>82.62453196321837</c:v>
                </c:pt>
                <c:pt idx="15">
                  <c:v>88.12528896176384</c:v>
                </c:pt>
                <c:pt idx="16">
                  <c:v>96.62232192903417</c:v>
                </c:pt>
                <c:pt idx="17">
                  <c:v>104.6755974848939</c:v>
                </c:pt>
                <c:pt idx="18">
                  <c:v>114.3252962965405</c:v>
                </c:pt>
                <c:pt idx="19">
                  <c:v>125.6418718089906</c:v>
                </c:pt>
                <c:pt idx="20">
                  <c:v>138.5163285357815</c:v>
                </c:pt>
                <c:pt idx="21">
                  <c:v>152.5327675286084</c:v>
                </c:pt>
                <c:pt idx="22">
                  <c:v>172.3058097862902</c:v>
                </c:pt>
                <c:pt idx="23">
                  <c:v>193.1581455321589</c:v>
                </c:pt>
                <c:pt idx="24">
                  <c:v>219.851020087276</c:v>
                </c:pt>
                <c:pt idx="25">
                  <c:v>248.4333311605091</c:v>
                </c:pt>
                <c:pt idx="26">
                  <c:v>279.922996824746</c:v>
                </c:pt>
                <c:pt idx="27">
                  <c:v>312.5315226163917</c:v>
                </c:pt>
                <c:pt idx="28">
                  <c:v>344.8161038028385</c:v>
                </c:pt>
                <c:pt idx="29">
                  <c:v>377.2832657435383</c:v>
                </c:pt>
                <c:pt idx="30">
                  <c:v>412.2552404788207</c:v>
                </c:pt>
                <c:pt idx="31">
                  <c:v>451.1740536393514</c:v>
                </c:pt>
                <c:pt idx="32">
                  <c:v>492.4199439335287</c:v>
                </c:pt>
                <c:pt idx="33">
                  <c:v>537.0546572875454</c:v>
                </c:pt>
                <c:pt idx="34">
                  <c:v>585.4114183623821</c:v>
                </c:pt>
                <c:pt idx="35">
                  <c:v>636.0590427901932</c:v>
                </c:pt>
                <c:pt idx="36">
                  <c:v>689.6335374307475</c:v>
                </c:pt>
                <c:pt idx="37">
                  <c:v>745.9375458322417</c:v>
                </c:pt>
                <c:pt idx="38">
                  <c:v>801.482534492343</c:v>
                </c:pt>
                <c:pt idx="39">
                  <c:v>856.5832454324893</c:v>
                </c:pt>
                <c:pt idx="40">
                  <c:v>908.0138569674231</c:v>
                </c:pt>
                <c:pt idx="41">
                  <c:v>959.3436173399319</c:v>
                </c:pt>
                <c:pt idx="42">
                  <c:v>1014.136925169318</c:v>
                </c:pt>
                <c:pt idx="43">
                  <c:v>1068.238585260054</c:v>
                </c:pt>
                <c:pt idx="44">
                  <c:v>1120.381431782366</c:v>
                </c:pt>
                <c:pt idx="45">
                  <c:v>1172.858773134806</c:v>
                </c:pt>
                <c:pt idx="46">
                  <c:v>1225.007385701417</c:v>
                </c:pt>
                <c:pt idx="47">
                  <c:v>1276.346600608304</c:v>
                </c:pt>
                <c:pt idx="48">
                  <c:v>1331.062747183287</c:v>
                </c:pt>
                <c:pt idx="49">
                  <c:v>1390.25741645178</c:v>
                </c:pt>
                <c:pt idx="50">
                  <c:v>1437.764238211727</c:v>
                </c:pt>
                <c:pt idx="51">
                  <c:v>1486.050912279777</c:v>
                </c:pt>
                <c:pt idx="52">
                  <c:v>1539.462679025478</c:v>
                </c:pt>
                <c:pt idx="53">
                  <c:v>1591.531679025478</c:v>
                </c:pt>
              </c:numCache>
            </c:numRef>
          </c:val>
        </c:ser>
        <c:ser>
          <c:idx val="2"/>
          <c:order val="3"/>
          <c:tx>
            <c:strRef>
              <c:f>données!$Y$241</c:f>
              <c:strCache>
                <c:ptCount val="1"/>
                <c:pt idx="0">
                  <c:v>déficit</c:v>
                </c:pt>
              </c:strCache>
            </c:strRef>
          </c:tx>
          <c:spPr>
            <a:ln>
              <a:noFill/>
            </a:ln>
            <a:effectLst/>
          </c:spPr>
          <c:marker>
            <c:symbol val="circle"/>
            <c:size val="7"/>
            <c:spPr>
              <a:solidFill>
                <a:srgbClr val="0000FF"/>
              </a:solidFill>
              <a:ln>
                <a:solidFill>
                  <a:srgbClr val="0000FF"/>
                </a:solidFill>
              </a:ln>
              <a:effectLst/>
            </c:spPr>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données!$AK$241:$CL$241</c:f>
              <c:numCache>
                <c:formatCode>0\.0</c:formatCode>
                <c:ptCount val="54"/>
                <c:pt idx="0">
                  <c:v>-6.311561515013073</c:v>
                </c:pt>
                <c:pt idx="1">
                  <c:v>-5.145920692956504</c:v>
                </c:pt>
                <c:pt idx="2">
                  <c:v>-5.319585726518261</c:v>
                </c:pt>
                <c:pt idx="3">
                  <c:v>-0.646346738069206</c:v>
                </c:pt>
                <c:pt idx="4">
                  <c:v>-1.934186420600096</c:v>
                </c:pt>
                <c:pt idx="5">
                  <c:v>-5.05827249887962</c:v>
                </c:pt>
                <c:pt idx="6">
                  <c:v>-3.584250447259893</c:v>
                </c:pt>
                <c:pt idx="7">
                  <c:v>-1.656702005593179</c:v>
                </c:pt>
                <c:pt idx="8">
                  <c:v>3.266031270390662</c:v>
                </c:pt>
                <c:pt idx="9">
                  <c:v>9.77638461988026</c:v>
                </c:pt>
                <c:pt idx="10">
                  <c:v>0.249332441886172</c:v>
                </c:pt>
                <c:pt idx="11">
                  <c:v>-0.796397212483091</c:v>
                </c:pt>
                <c:pt idx="12">
                  <c:v>1.335143631020086</c:v>
                </c:pt>
                <c:pt idx="13">
                  <c:v>-3.165075301930036</c:v>
                </c:pt>
                <c:pt idx="14">
                  <c:v>-0.514144370461851</c:v>
                </c:pt>
                <c:pt idx="15">
                  <c:v>-2.144295881894548</c:v>
                </c:pt>
                <c:pt idx="16">
                  <c:v>27.86418224096268</c:v>
                </c:pt>
                <c:pt idx="17">
                  <c:v>15.62213191481109</c:v>
                </c:pt>
                <c:pt idx="18">
                  <c:v>11.17733395484736</c:v>
                </c:pt>
                <c:pt idx="19">
                  <c:v>19.05710970054343</c:v>
                </c:pt>
                <c:pt idx="20">
                  <c:v>4.083002944137998</c:v>
                </c:pt>
                <c:pt idx="21">
                  <c:v>3.089740774264492</c:v>
                </c:pt>
                <c:pt idx="22">
                  <c:v>27.95937261241962</c:v>
                </c:pt>
                <c:pt idx="23">
                  <c:v>34.88295864841668</c:v>
                </c:pt>
                <c:pt idx="24">
                  <c:v>31.2674418206693</c:v>
                </c:pt>
                <c:pt idx="25">
                  <c:v>34.50969442967506</c:v>
                </c:pt>
                <c:pt idx="26">
                  <c:v>38.5337718247188</c:v>
                </c:pt>
                <c:pt idx="27">
                  <c:v>42.27847319539435</c:v>
                </c:pt>
                <c:pt idx="28">
                  <c:v>27.87186010040533</c:v>
                </c:pt>
                <c:pt idx="29">
                  <c:v>37.03418923314435</c:v>
                </c:pt>
                <c:pt idx="30">
                  <c:v>27.20300841137835</c:v>
                </c:pt>
                <c:pt idx="31">
                  <c:v>36.31745636222767</c:v>
                </c:pt>
                <c:pt idx="32">
                  <c:v>44.22797058278407</c:v>
                </c:pt>
                <c:pt idx="33">
                  <c:v>69.25633339478834</c:v>
                </c:pt>
                <c:pt idx="34">
                  <c:v>96.52124821525699</c:v>
                </c:pt>
                <c:pt idx="35">
                  <c:v>83.50812639374834</c:v>
                </c:pt>
                <c:pt idx="36">
                  <c:v>85.17487944957061</c:v>
                </c:pt>
                <c:pt idx="37">
                  <c:v>63.47390633605237</c:v>
                </c:pt>
                <c:pt idx="38">
                  <c:v>53.31613172443959</c:v>
                </c:pt>
                <c:pt idx="39">
                  <c:v>43.77359693203104</c:v>
                </c:pt>
                <c:pt idx="40">
                  <c:v>31.10928169649633</c:v>
                </c:pt>
                <c:pt idx="41">
                  <c:v>27.16395926471968</c:v>
                </c:pt>
                <c:pt idx="42">
                  <c:v>30.03678780020294</c:v>
                </c:pt>
                <c:pt idx="43">
                  <c:v>60.2018698806684</c:v>
                </c:pt>
                <c:pt idx="44">
                  <c:v>75.61774500029504</c:v>
                </c:pt>
                <c:pt idx="45">
                  <c:v>68.56677897493064</c:v>
                </c:pt>
                <c:pt idx="46">
                  <c:v>57.25233238907552</c:v>
                </c:pt>
                <c:pt idx="47">
                  <c:v>46.99861364654757</c:v>
                </c:pt>
                <c:pt idx="48">
                  <c:v>55.64951481877052</c:v>
                </c:pt>
                <c:pt idx="49">
                  <c:v>67.57680760084785</c:v>
                </c:pt>
                <c:pt idx="50">
                  <c:v>148.0844021159871</c:v>
                </c:pt>
                <c:pt idx="51">
                  <c:v>141.2206538828451</c:v>
                </c:pt>
                <c:pt idx="52">
                  <c:v>107.4753546226353</c:v>
                </c:pt>
                <c:pt idx="53">
                  <c:v>98.801</c:v>
                </c:pt>
              </c:numCache>
            </c:numRef>
          </c:val>
        </c:ser>
        <c:ser>
          <c:idx val="3"/>
          <c:order val="4"/>
          <c:tx>
            <c:strRef>
              <c:f>données!$X$278</c:f>
              <c:strCache>
                <c:ptCount val="1"/>
                <c:pt idx="0">
                  <c:v>intérêts de la dette</c:v>
                </c:pt>
              </c:strCache>
            </c:strRef>
          </c:tx>
          <c:spPr>
            <a:ln>
              <a:solidFill>
                <a:srgbClr val="EB8492"/>
              </a:solidFill>
            </a:ln>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données!$AK$278:$CL$278</c:f>
              <c:numCache>
                <c:formatCode>#.##0\.0</c:formatCode>
                <c:ptCount val="54"/>
                <c:pt idx="0">
                  <c:v>5.333742950227942</c:v>
                </c:pt>
                <c:pt idx="1">
                  <c:v>5.244046019406526</c:v>
                </c:pt>
                <c:pt idx="2">
                  <c:v>5.194058164271946</c:v>
                </c:pt>
                <c:pt idx="3">
                  <c:v>5.631584720653646</c:v>
                </c:pt>
                <c:pt idx="4">
                  <c:v>5.032845863028862</c:v>
                </c:pt>
                <c:pt idx="5">
                  <c:v>4.474213163485957</c:v>
                </c:pt>
                <c:pt idx="6">
                  <c:v>4.851955280012762</c:v>
                </c:pt>
                <c:pt idx="7">
                  <c:v>4.574300731459599</c:v>
                </c:pt>
                <c:pt idx="8">
                  <c:v>6.211797130443533</c:v>
                </c:pt>
                <c:pt idx="9">
                  <c:v>7.075444006578232</c:v>
                </c:pt>
                <c:pt idx="10">
                  <c:v>7.41251576252115</c:v>
                </c:pt>
                <c:pt idx="11">
                  <c:v>6.59319683317679</c:v>
                </c:pt>
                <c:pt idx="12">
                  <c:v>5.781650437068622</c:v>
                </c:pt>
                <c:pt idx="13">
                  <c:v>4.651990665066192</c:v>
                </c:pt>
                <c:pt idx="14">
                  <c:v>4.561190235816609</c:v>
                </c:pt>
                <c:pt idx="15">
                  <c:v>5.500756998545469</c:v>
                </c:pt>
                <c:pt idx="16">
                  <c:v>8.497032967270335</c:v>
                </c:pt>
                <c:pt idx="17">
                  <c:v>8.05327555585977</c:v>
                </c:pt>
                <c:pt idx="18">
                  <c:v>9.64969881164652</c:v>
                </c:pt>
                <c:pt idx="19">
                  <c:v>11.31657551245012</c:v>
                </c:pt>
                <c:pt idx="20">
                  <c:v>12.87445672679092</c:v>
                </c:pt>
                <c:pt idx="21">
                  <c:v>14.0164389928269</c:v>
                </c:pt>
                <c:pt idx="22">
                  <c:v>19.77304225768179</c:v>
                </c:pt>
                <c:pt idx="23">
                  <c:v>20.85233574586872</c:v>
                </c:pt>
                <c:pt idx="24">
                  <c:v>26.69287455511701</c:v>
                </c:pt>
                <c:pt idx="25">
                  <c:v>28.58231107323314</c:v>
                </c:pt>
                <c:pt idx="26">
                  <c:v>31.48966566423687</c:v>
                </c:pt>
                <c:pt idx="27">
                  <c:v>32.60852579164574</c:v>
                </c:pt>
                <c:pt idx="28">
                  <c:v>32.28458118644681</c:v>
                </c:pt>
                <c:pt idx="29">
                  <c:v>32.46716194069975</c:v>
                </c:pt>
                <c:pt idx="30">
                  <c:v>34.97197473528234</c:v>
                </c:pt>
                <c:pt idx="31">
                  <c:v>38.91881316053077</c:v>
                </c:pt>
                <c:pt idx="32">
                  <c:v>41.2458902941773</c:v>
                </c:pt>
                <c:pt idx="33">
                  <c:v>44.63471335401669</c:v>
                </c:pt>
                <c:pt idx="34">
                  <c:v>48.35676107483673</c:v>
                </c:pt>
                <c:pt idx="35">
                  <c:v>50.64762442781102</c:v>
                </c:pt>
                <c:pt idx="36">
                  <c:v>53.57449464055438</c:v>
                </c:pt>
                <c:pt idx="37">
                  <c:v>56.30400840149416</c:v>
                </c:pt>
                <c:pt idx="38">
                  <c:v>55.54498866010134</c:v>
                </c:pt>
                <c:pt idx="39">
                  <c:v>55.10071094014631</c:v>
                </c:pt>
                <c:pt idx="40">
                  <c:v>51.43061153493384</c:v>
                </c:pt>
                <c:pt idx="41">
                  <c:v>51.32976037250872</c:v>
                </c:pt>
                <c:pt idx="42">
                  <c:v>54.79330782938568</c:v>
                </c:pt>
                <c:pt idx="43">
                  <c:v>54.10166009073604</c:v>
                </c:pt>
                <c:pt idx="44">
                  <c:v>52.14284652231275</c:v>
                </c:pt>
                <c:pt idx="45">
                  <c:v>52.47734135243974</c:v>
                </c:pt>
                <c:pt idx="46">
                  <c:v>52.14861256661104</c:v>
                </c:pt>
                <c:pt idx="47">
                  <c:v>51.33921490688735</c:v>
                </c:pt>
                <c:pt idx="48">
                  <c:v>54.71614657498235</c:v>
                </c:pt>
                <c:pt idx="49">
                  <c:v>59.19466926849356</c:v>
                </c:pt>
                <c:pt idx="50">
                  <c:v>47.50682175994686</c:v>
                </c:pt>
                <c:pt idx="51">
                  <c:v>48.28667406804968</c:v>
                </c:pt>
                <c:pt idx="52">
                  <c:v>53.41176674570146</c:v>
                </c:pt>
                <c:pt idx="53">
                  <c:v>52.069</c:v>
                </c:pt>
              </c:numCache>
            </c:numRef>
          </c:val>
        </c:ser>
        <c:marker val="1"/>
        <c:axId val="579499064"/>
        <c:axId val="579486488"/>
      </c:lineChart>
      <c:catAx>
        <c:axId val="57949906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9486488"/>
        <c:crosses val="autoZero"/>
        <c:auto val="1"/>
        <c:lblAlgn val="ctr"/>
        <c:lblOffset val="100"/>
        <c:tickLblSkip val="5"/>
        <c:tickMarkSkip val="5"/>
      </c:catAx>
      <c:valAx>
        <c:axId val="579486488"/>
        <c:scaling>
          <c:orientation val="minMax"/>
          <c:max val="205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9499064"/>
        <c:crosses val="autoZero"/>
        <c:crossBetween val="between"/>
        <c:majorUnit val="200.0"/>
      </c:val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tx1"/>
                </a:solidFill>
              </a:defRPr>
            </a:pPr>
            <a:endParaRPr lang="fr-FR"/>
          </a:p>
        </c:txPr>
      </c:legendEntry>
      <c:legendEntry>
        <c:idx val="2"/>
        <c:txPr>
          <a:bodyPr/>
          <a:lstStyle/>
          <a:p>
            <a:pPr>
              <a:defRPr sz="1600" b="1" i="0">
                <a:solidFill>
                  <a:srgbClr val="FF0000"/>
                </a:solidFill>
              </a:defRPr>
            </a:pPr>
            <a:endParaRPr lang="fr-FR"/>
          </a:p>
        </c:txPr>
      </c:legendEntry>
      <c:legendEntry>
        <c:idx val="3"/>
        <c:txPr>
          <a:bodyPr/>
          <a:lstStyle/>
          <a:p>
            <a:pPr>
              <a:defRPr sz="1600" b="1" i="0">
                <a:solidFill>
                  <a:srgbClr val="0000FF"/>
                </a:solidFill>
              </a:defRPr>
            </a:pPr>
            <a:endParaRPr lang="fr-FR"/>
          </a:p>
        </c:txPr>
      </c:legendEntry>
      <c:legendEntry>
        <c:idx val="4"/>
        <c:txPr>
          <a:bodyPr/>
          <a:lstStyle/>
          <a:p>
            <a:pPr>
              <a:defRPr sz="1600" b="1" i="0">
                <a:solidFill>
                  <a:srgbClr val="EB8492"/>
                </a:solidFill>
              </a:defRPr>
            </a:pPr>
            <a:endParaRPr lang="fr-FR"/>
          </a:p>
        </c:txPr>
      </c:legendEntry>
      <c:layout>
        <c:manualLayout>
          <c:xMode val="edge"/>
          <c:yMode val="edge"/>
          <c:x val="0.0762781137164484"/>
          <c:y val="0.241534451050761"/>
          <c:w val="0.230892569713316"/>
          <c:h val="0.242581820129627"/>
        </c:manualLayout>
      </c:layout>
      <c:spPr>
        <a:solidFill>
          <a:sysClr val="window" lastClr="FFFFFF">
            <a:alpha val="80000"/>
          </a:sysClr>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1"/>
          <c:tx>
            <c:strRef>
              <c:f>données!$Y$187</c:f>
              <c:strCache>
                <c:ptCount val="1"/>
                <c:pt idx="0">
                  <c:v>dette</c:v>
                </c:pt>
              </c:strCache>
            </c:strRef>
          </c:tx>
          <c:spPr>
            <a:gradFill rotWithShape="0">
              <a:gsLst>
                <a:gs pos="0">
                  <a:srgbClr val="9BC1FF"/>
                </a:gs>
                <a:gs pos="100000">
                  <a:srgbClr val="3F80CD"/>
                </a:gs>
              </a:gsLst>
              <a:lin ang="5400000"/>
            </a:gradFill>
            <a:ln w="25400">
              <a:no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gapWidth val="20"/>
        <c:overlap val="100"/>
        <c:axId val="579457800"/>
        <c:axId val="579612312"/>
      </c:barChart>
      <c:lineChart>
        <c:grouping val="standard"/>
        <c:ser>
          <c:idx val="4"/>
          <c:order val="0"/>
          <c:tx>
            <c:strRef>
              <c:f>données!$X$725</c:f>
              <c:strCache>
                <c:ptCount val="1"/>
                <c:pt idx="0">
                  <c:v>cumul des intérêts</c:v>
                </c:pt>
              </c:strCache>
            </c:strRef>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données!$BD$725:$CL$725</c:f>
              <c:numCache>
                <c:formatCode>#.##0\.0</c:formatCode>
                <c:ptCount val="35"/>
                <c:pt idx="0">
                  <c:v>1.025990786089029</c:v>
                </c:pt>
                <c:pt idx="1">
                  <c:v>2.120094398233789</c:v>
                </c:pt>
                <c:pt idx="2">
                  <c:v>3.294565979500159</c:v>
                </c:pt>
                <c:pt idx="3">
                  <c:v>4.951087366125894</c:v>
                </c:pt>
                <c:pt idx="4">
                  <c:v>6.572821216815862</c:v>
                </c:pt>
                <c:pt idx="5">
                  <c:v>8.691315801995367</c:v>
                </c:pt>
                <c:pt idx="6">
                  <c:v>10.88275731298327</c:v>
                </c:pt>
                <c:pt idx="7">
                  <c:v>13.22515997581539</c:v>
                </c:pt>
                <c:pt idx="8">
                  <c:v>15.48015142275386</c:v>
                </c:pt>
                <c:pt idx="9">
                  <c:v>17.5816891186158</c:v>
                </c:pt>
                <c:pt idx="10">
                  <c:v>19.16376348924076</c:v>
                </c:pt>
                <c:pt idx="11">
                  <c:v>20.83971745676455</c:v>
                </c:pt>
                <c:pt idx="12">
                  <c:v>22.96041618793616</c:v>
                </c:pt>
                <c:pt idx="13">
                  <c:v>25.5067254068421</c:v>
                </c:pt>
                <c:pt idx="14">
                  <c:v>28.10249959718846</c:v>
                </c:pt>
                <c:pt idx="15">
                  <c:v>31.52758700848573</c:v>
                </c:pt>
                <c:pt idx="16">
                  <c:v>34.14971841210433</c:v>
                </c:pt>
                <c:pt idx="17">
                  <c:v>36.90092702870276</c:v>
                </c:pt>
                <c:pt idx="18">
                  <c:v>40.08438356234603</c:v>
                </c:pt>
                <c:pt idx="19">
                  <c:v>42.67746204683489</c:v>
                </c:pt>
                <c:pt idx="20">
                  <c:v>44.59314429020266</c:v>
                </c:pt>
                <c:pt idx="21">
                  <c:v>46.16329256104018</c:v>
                </c:pt>
                <c:pt idx="22">
                  <c:v>47.40425489692166</c:v>
                </c:pt>
                <c:pt idx="23">
                  <c:v>49.5681712106378</c:v>
                </c:pt>
                <c:pt idx="24">
                  <c:v>52.06487824429834</c:v>
                </c:pt>
                <c:pt idx="25">
                  <c:v>54.42133189031324</c:v>
                </c:pt>
                <c:pt idx="26">
                  <c:v>55.83910554550233</c:v>
                </c:pt>
                <c:pt idx="27">
                  <c:v>57.53906342342281</c:v>
                </c:pt>
                <c:pt idx="28">
                  <c:v>58.74943403596205</c:v>
                </c:pt>
                <c:pt idx="29">
                  <c:v>60.14141176965502</c:v>
                </c:pt>
                <c:pt idx="30">
                  <c:v>63.11822713944279</c:v>
                </c:pt>
                <c:pt idx="31">
                  <c:v>67.5955903238853</c:v>
                </c:pt>
                <c:pt idx="32">
                  <c:v>68.87394565597138</c:v>
                </c:pt>
                <c:pt idx="33">
                  <c:v>70.1342025310867</c:v>
                </c:pt>
                <c:pt idx="34">
                  <c:v>72.68654625910541</c:v>
                </c:pt>
              </c:numCache>
            </c:numRef>
          </c:val>
        </c:ser>
        <c:ser>
          <c:idx val="2"/>
          <c:order val="2"/>
          <c:tx>
            <c:strRef>
              <c:f>données!$Y$248</c:f>
              <c:strCache>
                <c:ptCount val="1"/>
                <c:pt idx="0">
                  <c:v>déficit</c:v>
                </c:pt>
              </c:strCache>
            </c:strRef>
          </c:tx>
          <c:spPr>
            <a:ln>
              <a:noFill/>
            </a:ln>
            <a:effectLst/>
          </c:spPr>
          <c:marker>
            <c:symbol val="circle"/>
            <c:size val="7"/>
            <c:spPr>
              <a:solidFill>
                <a:srgbClr val="0000FF"/>
              </a:solidFill>
              <a:ln>
                <a:solidFill>
                  <a:srgbClr val="0000FF"/>
                </a:solidFill>
              </a:ln>
              <a:effectLst/>
            </c:spPr>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données!$BD$248:$CL$248</c:f>
              <c:numCache>
                <c:formatCode>0\.0</c:formatCode>
                <c:ptCount val="35"/>
                <c:pt idx="0">
                  <c:v>1.727768169861501</c:v>
                </c:pt>
                <c:pt idx="1">
                  <c:v>0.357833083939151</c:v>
                </c:pt>
                <c:pt idx="2">
                  <c:v>0.266423150030998</c:v>
                </c:pt>
                <c:pt idx="3">
                  <c:v>2.387514152157858</c:v>
                </c:pt>
                <c:pt idx="4">
                  <c:v>2.908425268562156</c:v>
                </c:pt>
                <c:pt idx="5">
                  <c:v>2.575250862271862</c:v>
                </c:pt>
                <c:pt idx="6">
                  <c:v>2.800433469958091</c:v>
                </c:pt>
                <c:pt idx="7">
                  <c:v>3.077429790558434</c:v>
                </c:pt>
                <c:pt idx="8">
                  <c:v>3.302001047794512</c:v>
                </c:pt>
                <c:pt idx="9">
                  <c:v>2.126047388807418</c:v>
                </c:pt>
                <c:pt idx="10">
                  <c:v>2.698965332643459</c:v>
                </c:pt>
                <c:pt idx="11">
                  <c:v>1.902806415860872</c:v>
                </c:pt>
                <c:pt idx="12">
                  <c:v>2.475484604846958</c:v>
                </c:pt>
                <c:pt idx="13">
                  <c:v>2.983672760266292</c:v>
                </c:pt>
                <c:pt idx="14">
                  <c:v>4.604071211820091</c:v>
                </c:pt>
                <c:pt idx="15">
                  <c:v>6.459714919916161</c:v>
                </c:pt>
                <c:pt idx="16">
                  <c:v>5.465966157325455</c:v>
                </c:pt>
                <c:pt idx="17">
                  <c:v>5.46321395475014</c:v>
                </c:pt>
                <c:pt idx="18">
                  <c:v>4.028282240639056</c:v>
                </c:pt>
                <c:pt idx="19">
                  <c:v>3.311319537473103</c:v>
                </c:pt>
                <c:pt idx="20">
                  <c:v>2.629816664629228</c:v>
                </c:pt>
                <c:pt idx="21">
                  <c:v>1.809408555800869</c:v>
                </c:pt>
                <c:pt idx="22">
                  <c:v>1.523857195669307</c:v>
                </c:pt>
                <c:pt idx="23">
                  <c:v>1.654644808450863</c:v>
                </c:pt>
                <c:pt idx="24">
                  <c:v>3.285836418970342</c:v>
                </c:pt>
                <c:pt idx="25">
                  <c:v>4.090446101668956</c:v>
                </c:pt>
                <c:pt idx="26">
                  <c:v>3.61699246350928</c:v>
                </c:pt>
                <c:pt idx="27">
                  <c:v>2.965966243535102</c:v>
                </c:pt>
                <c:pt idx="28">
                  <c:v>2.376154328637605</c:v>
                </c:pt>
                <c:pt idx="29">
                  <c:v>2.750667683531934</c:v>
                </c:pt>
                <c:pt idx="30">
                  <c:v>3.342911604882074</c:v>
                </c:pt>
                <c:pt idx="31">
                  <c:v>7.563516730363254</c:v>
                </c:pt>
                <c:pt idx="32">
                  <c:v>7.090648106076252</c:v>
                </c:pt>
                <c:pt idx="33">
                  <c:v>5.289102917060974</c:v>
                </c:pt>
                <c:pt idx="34">
                  <c:v>4.861543749681763</c:v>
                </c:pt>
              </c:numCache>
            </c:numRef>
          </c:val>
        </c:ser>
        <c:ser>
          <c:idx val="3"/>
          <c:order val="3"/>
          <c:tx>
            <c:strRef>
              <c:f>données!$X$284</c:f>
              <c:strCache>
                <c:ptCount val="1"/>
                <c:pt idx="0">
                  <c:v>intérêts de la dette</c:v>
                </c:pt>
              </c:strCache>
            </c:strRef>
          </c:tx>
          <c:spPr>
            <a:ln>
              <a:solidFill>
                <a:srgbClr val="EB8492"/>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données!$BD$284:$CL$284</c:f>
              <c:numCache>
                <c:formatCode>#.##0\.0</c:formatCode>
                <c:ptCount val="35"/>
                <c:pt idx="0">
                  <c:v>1.025990786089029</c:v>
                </c:pt>
                <c:pt idx="1">
                  <c:v>1.12831330704841</c:v>
                </c:pt>
                <c:pt idx="2">
                  <c:v>1.208613958747137</c:v>
                </c:pt>
                <c:pt idx="3">
                  <c:v>1.688464862064199</c:v>
                </c:pt>
                <c:pt idx="4">
                  <c:v>1.738598517490695</c:v>
                </c:pt>
                <c:pt idx="5">
                  <c:v>2.198480087013025</c:v>
                </c:pt>
                <c:pt idx="6">
                  <c:v>2.319431159883195</c:v>
                </c:pt>
                <c:pt idx="7">
                  <c:v>2.514865029321712</c:v>
                </c:pt>
                <c:pt idx="8">
                  <c:v>2.546766195492086</c:v>
                </c:pt>
                <c:pt idx="9">
                  <c:v>2.462646887682539</c:v>
                </c:pt>
                <c:pt idx="10">
                  <c:v>2.366131035719985</c:v>
                </c:pt>
                <c:pt idx="11">
                  <c:v>2.44623303773216</c:v>
                </c:pt>
                <c:pt idx="12">
                  <c:v>2.652799300063633</c:v>
                </c:pt>
                <c:pt idx="13">
                  <c:v>2.782497992154583</c:v>
                </c:pt>
                <c:pt idx="14">
                  <c:v>2.967257848168647</c:v>
                </c:pt>
                <c:pt idx="15">
                  <c:v>3.236291456750637</c:v>
                </c:pt>
                <c:pt idx="16">
                  <c:v>3.315104924831242</c:v>
                </c:pt>
                <c:pt idx="17">
                  <c:v>3.436329216201066</c:v>
                </c:pt>
                <c:pt idx="18">
                  <c:v>3.573254746914904</c:v>
                </c:pt>
                <c:pt idx="19">
                  <c:v>3.449747763201004</c:v>
                </c:pt>
                <c:pt idx="20">
                  <c:v>3.310323528777269</c:v>
                </c:pt>
                <c:pt idx="21">
                  <c:v>2.991357674190879</c:v>
                </c:pt>
                <c:pt idx="22">
                  <c:v>2.879522235082244</c:v>
                </c:pt>
                <c:pt idx="23">
                  <c:v>3.018414050823722</c:v>
                </c:pt>
                <c:pt idx="24">
                  <c:v>2.952885108141447</c:v>
                </c:pt>
                <c:pt idx="25">
                  <c:v>2.820601213197837</c:v>
                </c:pt>
                <c:pt idx="26">
                  <c:v>2.768252366735453</c:v>
                </c:pt>
                <c:pt idx="27">
                  <c:v>2.701567221203235</c:v>
                </c:pt>
                <c:pt idx="28">
                  <c:v>2.595606301225818</c:v>
                </c:pt>
                <c:pt idx="29">
                  <c:v>2.704532764415674</c:v>
                </c:pt>
                <c:pt idx="30">
                  <c:v>2.928261246278828</c:v>
                </c:pt>
                <c:pt idx="31">
                  <c:v>2.42644489259785</c:v>
                </c:pt>
                <c:pt idx="32">
                  <c:v>2.424459911603123</c:v>
                </c:pt>
                <c:pt idx="33">
                  <c:v>2.628512669643919</c:v>
                </c:pt>
                <c:pt idx="34">
                  <c:v>2.56207651240554</c:v>
                </c:pt>
              </c:numCache>
            </c:numRef>
          </c:val>
        </c:ser>
        <c:marker val="1"/>
        <c:axId val="579457800"/>
        <c:axId val="579612312"/>
      </c:lineChart>
      <c:catAx>
        <c:axId val="579457800"/>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9612312"/>
        <c:crosses val="autoZero"/>
        <c:auto val="1"/>
        <c:lblAlgn val="ctr"/>
        <c:lblOffset val="100"/>
        <c:tickLblSkip val="4"/>
        <c:tickMarkSkip val="4"/>
      </c:catAx>
      <c:valAx>
        <c:axId val="579612312"/>
        <c:scaling>
          <c:orientation val="minMax"/>
          <c:max val="95.0"/>
          <c:min val="-1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9457800"/>
        <c:crosses val="autoZero"/>
        <c:crossBetween val="between"/>
        <c:majorUnit val="10.0"/>
      </c:val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0000"/>
                </a:solidFill>
              </a:defRPr>
            </a:pPr>
            <a:endParaRPr lang="fr-FR"/>
          </a:p>
        </c:txPr>
      </c:legendEntry>
      <c:legendEntry>
        <c:idx val="2"/>
        <c:txPr>
          <a:bodyPr/>
          <a:lstStyle/>
          <a:p>
            <a:pPr>
              <a:defRPr sz="1600" b="1" i="0">
                <a:solidFill>
                  <a:srgbClr val="0000FF"/>
                </a:solidFill>
              </a:defRPr>
            </a:pPr>
            <a:endParaRPr lang="fr-FR"/>
          </a:p>
        </c:txPr>
      </c:legendEntry>
      <c:legendEntry>
        <c:idx val="3"/>
        <c:txPr>
          <a:bodyPr/>
          <a:lstStyle/>
          <a:p>
            <a:pPr>
              <a:defRPr sz="1600" b="1" i="0">
                <a:solidFill>
                  <a:srgbClr val="EB8492"/>
                </a:solidFill>
              </a:defRPr>
            </a:pPr>
            <a:endParaRPr lang="fr-FR"/>
          </a:p>
        </c:txPr>
      </c:legendEntry>
      <c:layout>
        <c:manualLayout>
          <c:xMode val="edge"/>
          <c:yMode val="edge"/>
          <c:x val="0.084565406534128"/>
          <c:y val="0.257407466923777"/>
          <c:w val="0.233655000652543"/>
          <c:h val="0.235779099041191"/>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1"/>
          <c:tx>
            <c:strRef>
              <c:f>données!$Y$187</c:f>
              <c:strCache>
                <c:ptCount val="1"/>
                <c:pt idx="0">
                  <c:v>dette</c:v>
                </c:pt>
              </c:strCache>
            </c:strRef>
          </c:tx>
          <c:spPr>
            <a:gradFill rotWithShape="0">
              <a:gsLst>
                <a:gs pos="0">
                  <a:srgbClr val="9BC1FF"/>
                </a:gs>
                <a:gs pos="100000">
                  <a:srgbClr val="3F80CD"/>
                </a:gs>
              </a:gsLst>
              <a:lin ang="5400000"/>
            </a:gradFill>
            <a:ln w="25400">
              <a:noFill/>
            </a:ln>
            <a:effectLst/>
          </c:spP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données!$AK$187:$CL$187</c:f>
              <c:numCache>
                <c:formatCode>General</c:formatCode>
                <c:ptCount val="54"/>
                <c:pt idx="19" formatCode="0\.0">
                  <c:v>21.16002267145286</c:v>
                </c:pt>
                <c:pt idx="20" formatCode="0\.0">
                  <c:v>21.09997105124745</c:v>
                </c:pt>
                <c:pt idx="21" formatCode="0\.0">
                  <c:v>20.73279408580184</c:v>
                </c:pt>
                <c:pt idx="22" formatCode="0\.0">
                  <c:v>21.95740821215044</c:v>
                </c:pt>
                <c:pt idx="23" formatCode="0\.0">
                  <c:v>25.27419022276202</c:v>
                </c:pt>
                <c:pt idx="24" formatCode="0\.0">
                  <c:v>26.58557544869023</c:v>
                </c:pt>
                <c:pt idx="25" formatCode="0\.0">
                  <c:v>28.97664948210354</c:v>
                </c:pt>
                <c:pt idx="26" formatCode="0\.0">
                  <c:v>30.58570619937475</c:v>
                </c:pt>
                <c:pt idx="27" formatCode="0\.0">
                  <c:v>31.12668874459934</c:v>
                </c:pt>
                <c:pt idx="28" formatCode="0\.0">
                  <c:v>33.43368988802091</c:v>
                </c:pt>
                <c:pt idx="29" formatCode="0\.0">
                  <c:v>33.30575818941626</c:v>
                </c:pt>
                <c:pt idx="30" formatCode="0\.0">
                  <c:v>34.03046609894769</c:v>
                </c:pt>
                <c:pt idx="31" formatCode="0\.0">
                  <c:v>35.205962627457</c:v>
                </c:pt>
                <c:pt idx="32" formatCode="0\.0">
                  <c:v>35.95123888006523</c:v>
                </c:pt>
                <c:pt idx="33" formatCode="0\.0">
                  <c:v>39.720768682164</c:v>
                </c:pt>
                <c:pt idx="34" formatCode="0\.0">
                  <c:v>46.02473208721266</c:v>
                </c:pt>
                <c:pt idx="35" formatCode="0\.0">
                  <c:v>49.227843994026</c:v>
                </c:pt>
                <c:pt idx="36" formatCode="0\.0">
                  <c:v>55.46821738023652</c:v>
                </c:pt>
                <c:pt idx="37" formatCode="0\.0">
                  <c:v>58.10336022811541</c:v>
                </c:pt>
                <c:pt idx="38" formatCode="0\.0">
                  <c:v>59.49354038508488</c:v>
                </c:pt>
                <c:pt idx="39" formatCode="0\.0">
                  <c:v>59.60168904253149</c:v>
                </c:pt>
                <c:pt idx="40" formatCode="0\.0">
                  <c:v>58.9537109857779</c:v>
                </c:pt>
                <c:pt idx="41" formatCode="0\.0">
                  <c:v>57.4672163180498</c:v>
                </c:pt>
                <c:pt idx="42" formatCode="0\.0">
                  <c:v>57.05579525869216</c:v>
                </c:pt>
                <c:pt idx="43" formatCode="0\.0">
                  <c:v>59.10838501050242</c:v>
                </c:pt>
                <c:pt idx="44" formatCode="0\.0">
                  <c:v>63.28473799337566</c:v>
                </c:pt>
                <c:pt idx="45" formatCode="0\.0">
                  <c:v>65.20406607603078</c:v>
                </c:pt>
                <c:pt idx="46" formatCode="0\.0">
                  <c:v>66.79676786528331</c:v>
                </c:pt>
                <c:pt idx="47" formatCode="0\.0">
                  <c:v>64.07819635482488</c:v>
                </c:pt>
                <c:pt idx="48" formatCode="0\.0">
                  <c:v>64.21481268884697</c:v>
                </c:pt>
                <c:pt idx="49" formatCode="0\.0">
                  <c:v>68.20832869938108</c:v>
                </c:pt>
                <c:pt idx="50" formatCode="0\.0">
                  <c:v>79.19340871572939</c:v>
                </c:pt>
                <c:pt idx="51" formatCode="0\.0">
                  <c:v>82.35573547027964</c:v>
                </c:pt>
                <c:pt idx="52" formatCode="0\.0">
                  <c:v>85.78503625965449</c:v>
                </c:pt>
                <c:pt idx="53" formatCode="0\.0">
                  <c:v>90.23288153122354</c:v>
                </c:pt>
              </c:numCache>
            </c:numRef>
          </c:val>
        </c:ser>
        <c:gapWidth val="20"/>
        <c:overlap val="100"/>
        <c:axId val="579554152"/>
        <c:axId val="579562600"/>
      </c:barChart>
      <c:lineChart>
        <c:grouping val="standard"/>
        <c:ser>
          <c:idx val="4"/>
          <c:order val="0"/>
          <c:tx>
            <c:strRef>
              <c:f>données!$X$725</c:f>
              <c:strCache>
                <c:ptCount val="1"/>
                <c:pt idx="0">
                  <c:v>cumul des intérêts</c:v>
                </c:pt>
              </c:strCache>
            </c:strRef>
          </c:tx>
          <c:spPr>
            <a:ln>
              <a:solidFill>
                <a:srgbClr val="FF0000"/>
              </a:solidFill>
            </a:ln>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données!$AK$728:$CL$728</c:f>
              <c:numCache>
                <c:formatCode>#.##0\.0</c:formatCode>
                <c:ptCount val="54"/>
                <c:pt idx="0">
                  <c:v>1.243306013551124</c:v>
                </c:pt>
                <c:pt idx="1">
                  <c:v>2.277535456125056</c:v>
                </c:pt>
                <c:pt idx="2">
                  <c:v>3.240194551527178</c:v>
                </c:pt>
                <c:pt idx="3">
                  <c:v>4.114411970180212</c:v>
                </c:pt>
                <c:pt idx="4">
                  <c:v>4.785194978684557</c:v>
                </c:pt>
                <c:pt idx="5">
                  <c:v>5.257202691113532</c:v>
                </c:pt>
                <c:pt idx="6">
                  <c:v>5.803367507437475</c:v>
                </c:pt>
                <c:pt idx="7">
                  <c:v>6.221456809279324</c:v>
                </c:pt>
                <c:pt idx="8">
                  <c:v>6.844423728424076</c:v>
                </c:pt>
                <c:pt idx="9">
                  <c:v>7.548844007643883</c:v>
                </c:pt>
                <c:pt idx="10">
                  <c:v>8.021669185296464</c:v>
                </c:pt>
                <c:pt idx="11">
                  <c:v>8.369245840291535</c:v>
                </c:pt>
                <c:pt idx="12">
                  <c:v>8.624922401960459</c:v>
                </c:pt>
                <c:pt idx="13">
                  <c:v>8.773336407545098</c:v>
                </c:pt>
                <c:pt idx="14">
                  <c:v>8.710164025850698</c:v>
                </c:pt>
                <c:pt idx="15">
                  <c:v>8.873741635369366</c:v>
                </c:pt>
                <c:pt idx="16">
                  <c:v>9.839911226364645</c:v>
                </c:pt>
                <c:pt idx="17">
                  <c:v>10.21212279942451</c:v>
                </c:pt>
                <c:pt idx="18">
                  <c:v>10.76880353118705</c:v>
                </c:pt>
                <c:pt idx="19">
                  <c:v>11.39102572869183</c:v>
                </c:pt>
                <c:pt idx="20">
                  <c:v>12.13952713089497</c:v>
                </c:pt>
                <c:pt idx="21">
                  <c:v>13.15264398437815</c:v>
                </c:pt>
                <c:pt idx="22">
                  <c:v>14.71358335061677</c:v>
                </c:pt>
                <c:pt idx="23">
                  <c:v>16.10488482231528</c:v>
                </c:pt>
                <c:pt idx="24">
                  <c:v>18.1073825066443</c:v>
                </c:pt>
                <c:pt idx="25">
                  <c:v>20.16016157583876</c:v>
                </c:pt>
                <c:pt idx="26">
                  <c:v>22.35554239043542</c:v>
                </c:pt>
                <c:pt idx="27">
                  <c:v>24.40909846433526</c:v>
                </c:pt>
                <c:pt idx="28">
                  <c:v>26.30234847864034</c:v>
                </c:pt>
                <c:pt idx="29">
                  <c:v>27.49552443062526</c:v>
                </c:pt>
                <c:pt idx="30">
                  <c:v>28.83658692055743</c:v>
                </c:pt>
                <c:pt idx="31">
                  <c:v>30.75310155950863</c:v>
                </c:pt>
                <c:pt idx="32">
                  <c:v>33.21924913050892</c:v>
                </c:pt>
                <c:pt idx="33">
                  <c:v>35.70269700384635</c:v>
                </c:pt>
                <c:pt idx="34">
                  <c:v>39.17884345062801</c:v>
                </c:pt>
                <c:pt idx="35">
                  <c:v>41.6328009271717</c:v>
                </c:pt>
                <c:pt idx="36">
                  <c:v>44.23388198143622</c:v>
                </c:pt>
                <c:pt idx="37">
                  <c:v>47.33987778526224</c:v>
                </c:pt>
                <c:pt idx="38">
                  <c:v>49.77789441148456</c:v>
                </c:pt>
                <c:pt idx="39">
                  <c:v>51.46154420388017</c:v>
                </c:pt>
                <c:pt idx="40">
                  <c:v>52.81279258105278</c:v>
                </c:pt>
                <c:pt idx="41">
                  <c:v>53.81773180250583</c:v>
                </c:pt>
                <c:pt idx="42">
                  <c:v>55.86604031867869</c:v>
                </c:pt>
                <c:pt idx="43">
                  <c:v>58.30478778407454</c:v>
                </c:pt>
                <c:pt idx="44">
                  <c:v>60.60561393358904</c:v>
                </c:pt>
                <c:pt idx="45">
                  <c:v>61.86992311160444</c:v>
                </c:pt>
                <c:pt idx="46">
                  <c:v>63.46170369759248</c:v>
                </c:pt>
                <c:pt idx="47">
                  <c:v>64.52948852247894</c:v>
                </c:pt>
                <c:pt idx="48">
                  <c:v>65.79233072118983</c:v>
                </c:pt>
                <c:pt idx="49">
                  <c:v>68.77370826217773</c:v>
                </c:pt>
                <c:pt idx="50">
                  <c:v>73.43483658403728</c:v>
                </c:pt>
                <c:pt idx="51">
                  <c:v>74.61418565184456</c:v>
                </c:pt>
                <c:pt idx="52">
                  <c:v>75.76040641995986</c:v>
                </c:pt>
                <c:pt idx="53">
                  <c:v>78.3119693787192</c:v>
                </c:pt>
              </c:numCache>
            </c:numRef>
          </c:val>
        </c:ser>
        <c:ser>
          <c:idx val="2"/>
          <c:order val="2"/>
          <c:tx>
            <c:strRef>
              <c:f>données!$Y$248</c:f>
              <c:strCache>
                <c:ptCount val="1"/>
                <c:pt idx="0">
                  <c:v>déficit</c:v>
                </c:pt>
              </c:strCache>
            </c:strRef>
          </c:tx>
          <c:spPr>
            <a:ln>
              <a:noFill/>
            </a:ln>
            <a:effectLst/>
          </c:spPr>
          <c:marker>
            <c:symbol val="circle"/>
            <c:size val="7"/>
            <c:spPr>
              <a:solidFill>
                <a:srgbClr val="0000FF"/>
              </a:solidFill>
              <a:ln>
                <a:solidFill>
                  <a:srgbClr val="0000FF"/>
                </a:solidFill>
              </a:ln>
              <a:effectLst/>
            </c:spPr>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données!$AK$248:$CL$248</c:f>
              <c:numCache>
                <c:formatCode>0\.0</c:formatCode>
                <c:ptCount val="54"/>
                <c:pt idx="0">
                  <c:v>-1.471237451774506</c:v>
                </c:pt>
                <c:pt idx="1">
                  <c:v>-1.107983612289919</c:v>
                </c:pt>
                <c:pt idx="2">
                  <c:v>-1.092864554234177</c:v>
                </c:pt>
                <c:pt idx="3">
                  <c:v>-0.12424814740316</c:v>
                </c:pt>
                <c:pt idx="4">
                  <c:v>-0.350104475621296</c:v>
                </c:pt>
                <c:pt idx="5">
                  <c:v>-0.860302215704275</c:v>
                </c:pt>
                <c:pt idx="6">
                  <c:v>-0.581635900700191</c:v>
                </c:pt>
                <c:pt idx="7">
                  <c:v>-0.255526307094159</c:v>
                </c:pt>
                <c:pt idx="8">
                  <c:v>0.480232032903026</c:v>
                </c:pt>
                <c:pt idx="9">
                  <c:v>1.376257252882989</c:v>
                </c:pt>
                <c:pt idx="10">
                  <c:v>0.0327682983413644</c:v>
                </c:pt>
                <c:pt idx="11">
                  <c:v>-0.0985549839223109</c:v>
                </c:pt>
                <c:pt idx="12">
                  <c:v>0.156862801819869</c:v>
                </c:pt>
                <c:pt idx="13">
                  <c:v>-0.355714600023296</c:v>
                </c:pt>
                <c:pt idx="14">
                  <c:v>-0.0542003893188048</c:v>
                </c:pt>
                <c:pt idx="15">
                  <c:v>-0.215919038336142</c:v>
                </c:pt>
                <c:pt idx="16">
                  <c:v>2.837657739664916</c:v>
                </c:pt>
                <c:pt idx="17">
                  <c:v>1.524090937487914</c:v>
                </c:pt>
                <c:pt idx="18">
                  <c:v>1.052842347768833</c:v>
                </c:pt>
                <c:pt idx="19">
                  <c:v>1.727768169861501</c:v>
                </c:pt>
                <c:pt idx="20">
                  <c:v>0.357833083939151</c:v>
                </c:pt>
                <c:pt idx="21">
                  <c:v>0.266423150030998</c:v>
                </c:pt>
                <c:pt idx="22">
                  <c:v>2.387514152157858</c:v>
                </c:pt>
                <c:pt idx="23">
                  <c:v>2.908425268562156</c:v>
                </c:pt>
                <c:pt idx="24">
                  <c:v>2.575250862271862</c:v>
                </c:pt>
                <c:pt idx="25">
                  <c:v>2.800433469958091</c:v>
                </c:pt>
                <c:pt idx="26">
                  <c:v>3.077429790558434</c:v>
                </c:pt>
                <c:pt idx="27">
                  <c:v>3.302001047794512</c:v>
                </c:pt>
                <c:pt idx="28">
                  <c:v>2.126047388807418</c:v>
                </c:pt>
                <c:pt idx="29">
                  <c:v>2.698965332643459</c:v>
                </c:pt>
                <c:pt idx="30">
                  <c:v>1.902806415860872</c:v>
                </c:pt>
                <c:pt idx="31">
                  <c:v>2.475484604846958</c:v>
                </c:pt>
                <c:pt idx="32">
                  <c:v>2.983672760266292</c:v>
                </c:pt>
                <c:pt idx="33">
                  <c:v>4.604071211820091</c:v>
                </c:pt>
                <c:pt idx="34">
                  <c:v>6.459714919916161</c:v>
                </c:pt>
                <c:pt idx="35">
                  <c:v>5.465966157325455</c:v>
                </c:pt>
                <c:pt idx="36">
                  <c:v>5.46321395475014</c:v>
                </c:pt>
                <c:pt idx="37">
                  <c:v>4.028282240639056</c:v>
                </c:pt>
                <c:pt idx="38">
                  <c:v>3.311319537473103</c:v>
                </c:pt>
                <c:pt idx="39">
                  <c:v>2.629816664629228</c:v>
                </c:pt>
                <c:pt idx="40">
                  <c:v>1.809408555800869</c:v>
                </c:pt>
                <c:pt idx="41">
                  <c:v>1.523857195669307</c:v>
                </c:pt>
                <c:pt idx="42">
                  <c:v>1.654644808450863</c:v>
                </c:pt>
                <c:pt idx="43">
                  <c:v>3.285836418970342</c:v>
                </c:pt>
                <c:pt idx="44">
                  <c:v>4.090446101668956</c:v>
                </c:pt>
                <c:pt idx="45">
                  <c:v>3.61699246350928</c:v>
                </c:pt>
                <c:pt idx="46">
                  <c:v>2.965966243535102</c:v>
                </c:pt>
                <c:pt idx="47">
                  <c:v>2.376154328637605</c:v>
                </c:pt>
                <c:pt idx="48">
                  <c:v>2.750667683531934</c:v>
                </c:pt>
                <c:pt idx="49">
                  <c:v>3.342911604882074</c:v>
                </c:pt>
                <c:pt idx="50">
                  <c:v>7.563516730363254</c:v>
                </c:pt>
                <c:pt idx="51">
                  <c:v>7.090648106076252</c:v>
                </c:pt>
                <c:pt idx="52">
                  <c:v>5.289102917060974</c:v>
                </c:pt>
                <c:pt idx="53">
                  <c:v>4.861543749681763</c:v>
                </c:pt>
              </c:numCache>
            </c:numRef>
          </c:val>
        </c:ser>
        <c:ser>
          <c:idx val="3"/>
          <c:order val="3"/>
          <c:tx>
            <c:strRef>
              <c:f>données!$X$284</c:f>
              <c:strCache>
                <c:ptCount val="1"/>
                <c:pt idx="0">
                  <c:v>intérêts de la dette</c:v>
                </c:pt>
              </c:strCache>
            </c:strRef>
          </c:tx>
          <c:spPr>
            <a:ln>
              <a:solidFill>
                <a:srgbClr val="EB8492"/>
              </a:solidFill>
            </a:ln>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données!$AK$284:$CL$284</c:f>
              <c:numCache>
                <c:formatCode>#.##0\.0</c:formatCode>
                <c:ptCount val="54"/>
                <c:pt idx="0">
                  <c:v>1.243306013551124</c:v>
                </c:pt>
                <c:pt idx="1">
                  <c:v>1.129111270515596</c:v>
                </c:pt>
                <c:pt idx="2">
                  <c:v>1.067075962713872</c:v>
                </c:pt>
                <c:pt idx="3">
                  <c:v>1.082567493997687</c:v>
                </c:pt>
                <c:pt idx="4">
                  <c:v>0.910988642558999</c:v>
                </c:pt>
                <c:pt idx="5">
                  <c:v>0.760966416683319</c:v>
                </c:pt>
                <c:pt idx="6">
                  <c:v>0.787353289334093</c:v>
                </c:pt>
                <c:pt idx="7">
                  <c:v>0.705530728822578</c:v>
                </c:pt>
                <c:pt idx="8">
                  <c:v>0.913372750279045</c:v>
                </c:pt>
                <c:pt idx="9">
                  <c:v>0.996036010246499</c:v>
                </c:pt>
                <c:pt idx="10">
                  <c:v>0.974183408018954</c:v>
                </c:pt>
                <c:pt idx="11">
                  <c:v>0.815914970199831</c:v>
                </c:pt>
                <c:pt idx="12">
                  <c:v>0.679272151422943</c:v>
                </c:pt>
                <c:pt idx="13">
                  <c:v>0.522825159239357</c:v>
                </c:pt>
                <c:pt idx="14">
                  <c:v>0.48083437404229</c:v>
                </c:pt>
                <c:pt idx="15">
                  <c:v>0.553896582684923</c:v>
                </c:pt>
                <c:pt idx="16">
                  <c:v>0.865328512254576</c:v>
                </c:pt>
                <c:pt idx="17">
                  <c:v>0.78567537124316</c:v>
                </c:pt>
                <c:pt idx="18">
                  <c:v>0.908947660789006</c:v>
                </c:pt>
                <c:pt idx="19">
                  <c:v>1.025990786089029</c:v>
                </c:pt>
                <c:pt idx="20">
                  <c:v>1.12831330704841</c:v>
                </c:pt>
                <c:pt idx="21">
                  <c:v>1.208613958747137</c:v>
                </c:pt>
                <c:pt idx="22">
                  <c:v>1.688464862064199</c:v>
                </c:pt>
                <c:pt idx="23">
                  <c:v>1.738598517490695</c:v>
                </c:pt>
                <c:pt idx="24">
                  <c:v>2.198480087013025</c:v>
                </c:pt>
                <c:pt idx="25">
                  <c:v>2.319431159883195</c:v>
                </c:pt>
                <c:pt idx="26">
                  <c:v>2.514865029321712</c:v>
                </c:pt>
                <c:pt idx="27">
                  <c:v>2.546766195492086</c:v>
                </c:pt>
                <c:pt idx="28">
                  <c:v>2.462646887682539</c:v>
                </c:pt>
                <c:pt idx="29">
                  <c:v>2.366131035719985</c:v>
                </c:pt>
                <c:pt idx="30">
                  <c:v>2.44623303773216</c:v>
                </c:pt>
                <c:pt idx="31">
                  <c:v>2.652799300063633</c:v>
                </c:pt>
                <c:pt idx="32">
                  <c:v>2.782497992154583</c:v>
                </c:pt>
                <c:pt idx="33">
                  <c:v>2.967257848168647</c:v>
                </c:pt>
                <c:pt idx="34">
                  <c:v>3.236291456750637</c:v>
                </c:pt>
                <c:pt idx="35">
                  <c:v>3.315104924831242</c:v>
                </c:pt>
                <c:pt idx="36">
                  <c:v>3.436329216201066</c:v>
                </c:pt>
                <c:pt idx="37">
                  <c:v>3.573254746914904</c:v>
                </c:pt>
                <c:pt idx="38">
                  <c:v>3.449747763201004</c:v>
                </c:pt>
                <c:pt idx="39">
                  <c:v>3.310323528777269</c:v>
                </c:pt>
                <c:pt idx="40">
                  <c:v>2.991357674190879</c:v>
                </c:pt>
                <c:pt idx="41">
                  <c:v>2.879522235082244</c:v>
                </c:pt>
                <c:pt idx="42">
                  <c:v>3.018414050823722</c:v>
                </c:pt>
                <c:pt idx="43">
                  <c:v>2.952885108141447</c:v>
                </c:pt>
                <c:pt idx="44">
                  <c:v>2.820601213197837</c:v>
                </c:pt>
                <c:pt idx="45">
                  <c:v>2.768252366735453</c:v>
                </c:pt>
                <c:pt idx="46">
                  <c:v>2.701567221203235</c:v>
                </c:pt>
                <c:pt idx="47">
                  <c:v>2.595606301225818</c:v>
                </c:pt>
                <c:pt idx="48">
                  <c:v>2.704532764415674</c:v>
                </c:pt>
                <c:pt idx="49">
                  <c:v>2.928261246278828</c:v>
                </c:pt>
                <c:pt idx="50">
                  <c:v>2.42644489259785</c:v>
                </c:pt>
                <c:pt idx="51">
                  <c:v>2.424459911603123</c:v>
                </c:pt>
                <c:pt idx="52">
                  <c:v>2.628512669643919</c:v>
                </c:pt>
                <c:pt idx="53">
                  <c:v>2.56207651240554</c:v>
                </c:pt>
              </c:numCache>
            </c:numRef>
          </c:val>
        </c:ser>
        <c:marker val="1"/>
        <c:axId val="579554152"/>
        <c:axId val="579562600"/>
      </c:lineChart>
      <c:catAx>
        <c:axId val="57955415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9562600"/>
        <c:crosses val="autoZero"/>
        <c:auto val="1"/>
        <c:lblAlgn val="ctr"/>
        <c:lblOffset val="100"/>
        <c:tickLblSkip val="5"/>
        <c:tickMarkSkip val="5"/>
      </c:catAx>
      <c:valAx>
        <c:axId val="579562600"/>
        <c:scaling>
          <c:orientation val="minMax"/>
          <c:max val="95.0"/>
          <c:min val="-1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9554152"/>
        <c:crosses val="autoZero"/>
        <c:crossBetween val="between"/>
        <c:majorUnit val="10.0"/>
      </c:val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0000"/>
                </a:solidFill>
              </a:defRPr>
            </a:pPr>
            <a:endParaRPr lang="fr-FR"/>
          </a:p>
        </c:txPr>
      </c:legendEntry>
      <c:legendEntry>
        <c:idx val="2"/>
        <c:txPr>
          <a:bodyPr/>
          <a:lstStyle/>
          <a:p>
            <a:pPr>
              <a:defRPr sz="1600" b="1" i="0">
                <a:solidFill>
                  <a:srgbClr val="0000FF"/>
                </a:solidFill>
              </a:defRPr>
            </a:pPr>
            <a:endParaRPr lang="fr-FR"/>
          </a:p>
        </c:txPr>
      </c:legendEntry>
      <c:legendEntry>
        <c:idx val="3"/>
        <c:txPr>
          <a:bodyPr/>
          <a:lstStyle/>
          <a:p>
            <a:pPr>
              <a:defRPr sz="1600" b="1" i="0">
                <a:solidFill>
                  <a:srgbClr val="EB8492"/>
                </a:solidFill>
              </a:defRPr>
            </a:pPr>
            <a:endParaRPr lang="fr-FR"/>
          </a:p>
        </c:txPr>
      </c:legendEntry>
      <c:layout>
        <c:manualLayout>
          <c:xMode val="edge"/>
          <c:yMode val="edge"/>
          <c:x val="0.084565406534128"/>
          <c:y val="0.295956219758245"/>
          <c:w val="0.233655000652543"/>
          <c:h val="0.235779099041191"/>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2"/>
          <c:order val="0"/>
          <c:tx>
            <c:strRef>
              <c:f>données!$Y$73</c:f>
              <c:strCache>
                <c:ptCount val="1"/>
                <c:pt idx="0">
                  <c:v>PIB en volume (€ 2012)</c:v>
                </c:pt>
              </c:strCache>
            </c:strRef>
          </c:tx>
          <c:spPr>
            <a:ln w="38100">
              <a:solidFill>
                <a:srgbClr val="0000FF"/>
              </a:solidFill>
              <a:prstDash val="sysDash"/>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ser>
          <c:idx val="4"/>
          <c:order val="2"/>
          <c:tx>
            <c:strRef>
              <c:f>données!$Y$71</c:f>
              <c:strCache>
                <c:ptCount val="1"/>
                <c:pt idx="0">
                  <c:v>PIB (€ courant)</c:v>
                </c:pt>
              </c:strCache>
            </c:strRef>
          </c:tx>
          <c:spPr>
            <a:ln w="50800">
              <a:solidFill>
                <a:srgbClr val="0000FF"/>
              </a:solidFill>
              <a:prstDash val="solid"/>
            </a:ln>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données!$AA$71:$CL$71</c:f>
              <c:numCache>
                <c:formatCode>#.##0\.0</c:formatCode>
                <c:ptCount val="64"/>
                <c:pt idx="0">
                  <c:v>13.0297</c:v>
                </c:pt>
                <c:pt idx="1">
                  <c:v>15.3174</c:v>
                </c:pt>
                <c:pt idx="2">
                  <c:v>19.3016</c:v>
                </c:pt>
                <c:pt idx="3">
                  <c:v>22.4749</c:v>
                </c:pt>
                <c:pt idx="4">
                  <c:v>23.3179</c:v>
                </c:pt>
                <c:pt idx="5">
                  <c:v>24.7449</c:v>
                </c:pt>
                <c:pt idx="6">
                  <c:v>26.5839</c:v>
                </c:pt>
                <c:pt idx="7">
                  <c:v>29.3079</c:v>
                </c:pt>
                <c:pt idx="8">
                  <c:v>33.0648</c:v>
                </c:pt>
                <c:pt idx="9">
                  <c:v>38.2269</c:v>
                </c:pt>
                <c:pt idx="10">
                  <c:v>41.67920000000001</c:v>
                </c:pt>
                <c:pt idx="11">
                  <c:v>46.3274</c:v>
                </c:pt>
                <c:pt idx="12">
                  <c:v>50.116</c:v>
                </c:pt>
                <c:pt idx="13">
                  <c:v>56.1779</c:v>
                </c:pt>
                <c:pt idx="14">
                  <c:v>62.98120000000001</c:v>
                </c:pt>
                <c:pt idx="15">
                  <c:v>69.8243</c:v>
                </c:pt>
                <c:pt idx="16">
                  <c:v>75.40799999999998</c:v>
                </c:pt>
                <c:pt idx="17">
                  <c:v>81.7137</c:v>
                </c:pt>
                <c:pt idx="18">
                  <c:v>88.33229999999998</c:v>
                </c:pt>
                <c:pt idx="19">
                  <c:v>96.341</c:v>
                </c:pt>
                <c:pt idx="20">
                  <c:v>110.7778</c:v>
                </c:pt>
                <c:pt idx="21">
                  <c:v>123.9917</c:v>
                </c:pt>
                <c:pt idx="22">
                  <c:v>138.2737</c:v>
                </c:pt>
                <c:pt idx="23">
                  <c:v>154.534</c:v>
                </c:pt>
                <c:pt idx="24">
                  <c:v>177.4895</c:v>
                </c:pt>
                <c:pt idx="25">
                  <c:v>206.8831</c:v>
                </c:pt>
                <c:pt idx="26">
                  <c:v>232.4558</c:v>
                </c:pt>
                <c:pt idx="27">
                  <c:v>268.9144</c:v>
                </c:pt>
                <c:pt idx="28">
                  <c:v>303.1507999999999</c:v>
                </c:pt>
                <c:pt idx="29">
                  <c:v>344.045</c:v>
                </c:pt>
                <c:pt idx="30">
                  <c:v>392.4175999999999</c:v>
                </c:pt>
                <c:pt idx="31">
                  <c:v>444.7061</c:v>
                </c:pt>
                <c:pt idx="32">
                  <c:v>501.4253</c:v>
                </c:pt>
                <c:pt idx="33">
                  <c:v>575.6861</c:v>
                </c:pt>
                <c:pt idx="34">
                  <c:v>639.4444999999999</c:v>
                </c:pt>
                <c:pt idx="35">
                  <c:v>695.0424</c:v>
                </c:pt>
                <c:pt idx="36">
                  <c:v>744.4653999999999</c:v>
                </c:pt>
                <c:pt idx="37">
                  <c:v>800.9204</c:v>
                </c:pt>
                <c:pt idx="38">
                  <c:v>841.0678</c:v>
                </c:pt>
                <c:pt idx="39">
                  <c:v>909.1521000000002</c:v>
                </c:pt>
                <c:pt idx="40">
                  <c:v>979.4165</c:v>
                </c:pt>
                <c:pt idx="41">
                  <c:v>1032.7796</c:v>
                </c:pt>
                <c:pt idx="42">
                  <c:v>1071.1731</c:v>
                </c:pt>
                <c:pt idx="43">
                  <c:v>1107.9846</c:v>
                </c:pt>
                <c:pt idx="44">
                  <c:v>1119.8327</c:v>
                </c:pt>
                <c:pt idx="45">
                  <c:v>1157.8813</c:v>
                </c:pt>
                <c:pt idx="46">
                  <c:v>1196.1805</c:v>
                </c:pt>
                <c:pt idx="47">
                  <c:v>1226.6072</c:v>
                </c:pt>
                <c:pt idx="48">
                  <c:v>1264.8432</c:v>
                </c:pt>
                <c:pt idx="49">
                  <c:v>1321.1035</c:v>
                </c:pt>
                <c:pt idx="50">
                  <c:v>1367.0047</c:v>
                </c:pt>
                <c:pt idx="51">
                  <c:v>1439.6034</c:v>
                </c:pt>
                <c:pt idx="52">
                  <c:v>1495.5536</c:v>
                </c:pt>
                <c:pt idx="53">
                  <c:v>1542.9283</c:v>
                </c:pt>
                <c:pt idx="54">
                  <c:v>1587.9026</c:v>
                </c:pt>
                <c:pt idx="55">
                  <c:v>1655.5716</c:v>
                </c:pt>
                <c:pt idx="56">
                  <c:v>1718.0472</c:v>
                </c:pt>
                <c:pt idx="57">
                  <c:v>1798.11553</c:v>
                </c:pt>
                <c:pt idx="58">
                  <c:v>1886.79208</c:v>
                </c:pt>
                <c:pt idx="59">
                  <c:v>1933.195</c:v>
                </c:pt>
                <c:pt idx="60">
                  <c:v>1885.763</c:v>
                </c:pt>
                <c:pt idx="61">
                  <c:v>1936.72</c:v>
                </c:pt>
                <c:pt idx="62">
                  <c:v>2001.398</c:v>
                </c:pt>
                <c:pt idx="63">
                  <c:v>2032.29684</c:v>
                </c:pt>
              </c:numCache>
            </c:numRef>
          </c:val>
        </c:ser>
        <c:marker val="1"/>
        <c:axId val="579461736"/>
        <c:axId val="579665144"/>
      </c:lineChart>
      <c:lineChart>
        <c:grouping val="standard"/>
        <c:ser>
          <c:idx val="3"/>
          <c:order val="1"/>
          <c:tx>
            <c:strRef>
              <c:f>données!$Y$74</c:f>
              <c:strCache>
                <c:ptCount val="1"/>
                <c:pt idx="0">
                  <c:v>inflation (valeur en € courant d'un euro 2012)</c:v>
                </c:pt>
              </c:strCache>
            </c:strRef>
          </c:tx>
          <c:spPr>
            <a:ln w="38100">
              <a:solidFill>
                <a:srgbClr val="FF0000"/>
              </a:solidFill>
              <a:prstDash val="solid"/>
            </a:ln>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données!$AA$74:$CL$74</c:f>
              <c:numCache>
                <c:formatCode>0\.000</c:formatCode>
                <c:ptCount val="64"/>
                <c:pt idx="0">
                  <c:v>0.0480052227690485</c:v>
                </c:pt>
                <c:pt idx="1">
                  <c:v>0.0520330688857896</c:v>
                </c:pt>
                <c:pt idx="2">
                  <c:v>0.062060278218251</c:v>
                </c:pt>
                <c:pt idx="3">
                  <c:v>0.0702224256328921</c:v>
                </c:pt>
                <c:pt idx="4">
                  <c:v>0.0704147852286991</c:v>
                </c:pt>
                <c:pt idx="5">
                  <c:v>0.0707952989816161</c:v>
                </c:pt>
                <c:pt idx="6">
                  <c:v>0.0722179578981667</c:v>
                </c:pt>
                <c:pt idx="7">
                  <c:v>0.0758671687404695</c:v>
                </c:pt>
                <c:pt idx="8">
                  <c:v>0.0811920120198819</c:v>
                </c:pt>
                <c:pt idx="9">
                  <c:v>0.0913990511272292</c:v>
                </c:pt>
                <c:pt idx="10">
                  <c:v>0.0971550381853055</c:v>
                </c:pt>
                <c:pt idx="11">
                  <c:v>0.099748913873193</c:v>
                </c:pt>
                <c:pt idx="12">
                  <c:v>0.102959145346545</c:v>
                </c:pt>
                <c:pt idx="13">
                  <c:v>0.107991571534049</c:v>
                </c:pt>
                <c:pt idx="14">
                  <c:v>0.114001420779073</c:v>
                </c:pt>
                <c:pt idx="15">
                  <c:v>0.118755958705873</c:v>
                </c:pt>
                <c:pt idx="16">
                  <c:v>0.122368681110245</c:v>
                </c:pt>
                <c:pt idx="17">
                  <c:v>0.126033528839267</c:v>
                </c:pt>
                <c:pt idx="18">
                  <c:v>0.129882406162406</c:v>
                </c:pt>
                <c:pt idx="19">
                  <c:v>0.135622732896963</c:v>
                </c:pt>
                <c:pt idx="20">
                  <c:v>0.145588755820921</c:v>
                </c:pt>
                <c:pt idx="21">
                  <c:v>0.153441019235856</c:v>
                </c:pt>
                <c:pt idx="22">
                  <c:v>0.16245443183838</c:v>
                </c:pt>
                <c:pt idx="23">
                  <c:v>0.173676752545128</c:v>
                </c:pt>
                <c:pt idx="24">
                  <c:v>0.187106979142035</c:v>
                </c:pt>
                <c:pt idx="25">
                  <c:v>0.208320131457478</c:v>
                </c:pt>
                <c:pt idx="26">
                  <c:v>0.236730435616477</c:v>
                </c:pt>
                <c:pt idx="27">
                  <c:v>0.262352156693433</c:v>
                </c:pt>
                <c:pt idx="28">
                  <c:v>0.285551099474471</c:v>
                </c:pt>
                <c:pt idx="29">
                  <c:v>0.31192033280002</c:v>
                </c:pt>
                <c:pt idx="30">
                  <c:v>0.343913540894214</c:v>
                </c:pt>
                <c:pt idx="31">
                  <c:v>0.383462590088011</c:v>
                </c:pt>
                <c:pt idx="32">
                  <c:v>0.42817842037994</c:v>
                </c:pt>
                <c:pt idx="33">
                  <c:v>0.479987955401254</c:v>
                </c:pt>
                <c:pt idx="34">
                  <c:v>0.526659651097977</c:v>
                </c:pt>
                <c:pt idx="35">
                  <c:v>0.564021221331437</c:v>
                </c:pt>
                <c:pt idx="36">
                  <c:v>0.59455378788804</c:v>
                </c:pt>
                <c:pt idx="37">
                  <c:v>0.625528738414351</c:v>
                </c:pt>
                <c:pt idx="38">
                  <c:v>0.641561056046631</c:v>
                </c:pt>
                <c:pt idx="39">
                  <c:v>0.662568845385701</c:v>
                </c:pt>
                <c:pt idx="40">
                  <c:v>0.685085991893634</c:v>
                </c:pt>
                <c:pt idx="41">
                  <c:v>0.703967253240524</c:v>
                </c:pt>
                <c:pt idx="42">
                  <c:v>0.722626418957615</c:v>
                </c:pt>
                <c:pt idx="43">
                  <c:v>0.736573790431689</c:v>
                </c:pt>
                <c:pt idx="44">
                  <c:v>0.749451559501959</c:v>
                </c:pt>
                <c:pt idx="45">
                  <c:v>0.757883127464563</c:v>
                </c:pt>
                <c:pt idx="46">
                  <c:v>0.767243821444932</c:v>
                </c:pt>
                <c:pt idx="47">
                  <c:v>0.778449017118946</c:v>
                </c:pt>
                <c:pt idx="48">
                  <c:v>0.785559616674164</c:v>
                </c:pt>
                <c:pt idx="49">
                  <c:v>0.793688488838287</c:v>
                </c:pt>
                <c:pt idx="50">
                  <c:v>0.795090681980797</c:v>
                </c:pt>
                <c:pt idx="51">
                  <c:v>0.807595821588948</c:v>
                </c:pt>
                <c:pt idx="52">
                  <c:v>0.82385973375731</c:v>
                </c:pt>
                <c:pt idx="53">
                  <c:v>0.84213497189528</c:v>
                </c:pt>
                <c:pt idx="54">
                  <c:v>0.858955791391909</c:v>
                </c:pt>
                <c:pt idx="55">
                  <c:v>0.873336926354583</c:v>
                </c:pt>
                <c:pt idx="56">
                  <c:v>0.890037101959591</c:v>
                </c:pt>
                <c:pt idx="57">
                  <c:v>0.90909064512669</c:v>
                </c:pt>
                <c:pt idx="58">
                  <c:v>0.932611545114395</c:v>
                </c:pt>
                <c:pt idx="59">
                  <c:v>0.956319220962861</c:v>
                </c:pt>
                <c:pt idx="60">
                  <c:v>0.963166936976151</c:v>
                </c:pt>
                <c:pt idx="61">
                  <c:v>0.972421499435373</c:v>
                </c:pt>
                <c:pt idx="62" formatCode="0.00">
                  <c:v>0.984932781768238</c:v>
                </c:pt>
                <c:pt idx="63" formatCode="0.00">
                  <c:v>1.0</c:v>
                </c:pt>
              </c:numCache>
            </c:numRef>
          </c:val>
        </c:ser>
        <c:marker val="1"/>
        <c:axId val="579801960"/>
        <c:axId val="579793080"/>
      </c:lineChart>
      <c:catAx>
        <c:axId val="579461736"/>
        <c:scaling>
          <c:orientation val="minMax"/>
        </c:scaling>
        <c:axPos val="b"/>
        <c:numFmt formatCode="General" sourceLinked="1"/>
        <c:minorTickMark val="in"/>
        <c:tickLblPos val="nextTo"/>
        <c:spPr>
          <a:ln w="3175">
            <a:solidFill>
              <a:srgbClr val="808080"/>
            </a:solidFill>
            <a:prstDash val="solid"/>
          </a:ln>
        </c:spPr>
        <c:crossAx val="579665144"/>
        <c:crosses val="autoZero"/>
        <c:auto val="1"/>
        <c:lblAlgn val="ctr"/>
        <c:lblOffset val="100"/>
        <c:tickLblSkip val="5"/>
        <c:tickMarkSkip val="5"/>
      </c:catAx>
      <c:valAx>
        <c:axId val="579665144"/>
        <c:scaling>
          <c:orientation val="minMax"/>
          <c:max val="21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a:solidFill>
                  <a:srgbClr val="0000FF"/>
                </a:solidFill>
              </a:defRPr>
            </a:pPr>
            <a:endParaRPr lang="fr-FR"/>
          </a:p>
        </c:txPr>
        <c:crossAx val="579461736"/>
        <c:crosses val="autoZero"/>
        <c:crossBetween val="between"/>
        <c:majorUnit val="200.0"/>
      </c:valAx>
      <c:valAx>
        <c:axId val="579793080"/>
        <c:scaling>
          <c:orientation val="minMax"/>
          <c:max val="2.1"/>
          <c:min val="0.0"/>
        </c:scaling>
        <c:axPos val="r"/>
        <c:numFmt formatCode="0.0" sourceLinked="0"/>
        <c:tickLblPos val="nextTo"/>
        <c:txPr>
          <a:bodyPr/>
          <a:lstStyle/>
          <a:p>
            <a:pPr>
              <a:defRPr>
                <a:solidFill>
                  <a:srgbClr val="FF0000"/>
                </a:solidFill>
              </a:defRPr>
            </a:pPr>
            <a:endParaRPr lang="fr-FR"/>
          </a:p>
        </c:txPr>
        <c:crossAx val="579801960"/>
        <c:crosses val="max"/>
        <c:crossBetween val="between"/>
        <c:majorUnit val="0.2"/>
      </c:valAx>
      <c:catAx>
        <c:axId val="579801960"/>
        <c:scaling>
          <c:orientation val="minMax"/>
        </c:scaling>
        <c:delete val="1"/>
        <c:axPos val="b"/>
        <c:numFmt formatCode="General" sourceLinked="1"/>
        <c:tickLblPos val="nextTo"/>
        <c:crossAx val="579793080"/>
        <c:crosses val="autoZero"/>
        <c:auto val="1"/>
        <c:lblAlgn val="ctr"/>
        <c:lblOffset val="100"/>
      </c:catAx>
      <c:spPr>
        <a:solidFill>
          <a:srgbClr val="FFFFFF"/>
        </a:solidFill>
        <a:ln w="25400">
          <a:noFill/>
        </a:ln>
      </c:spPr>
    </c:plotArea>
    <c:legend>
      <c:legendPos val="r"/>
      <c:legendEntry>
        <c:idx val="0"/>
        <c:txPr>
          <a:bodyPr/>
          <a:lstStyle/>
          <a:p>
            <a:pPr>
              <a:defRPr>
                <a:solidFill>
                  <a:srgbClr val="0000FF"/>
                </a:solidFill>
              </a:defRPr>
            </a:pPr>
            <a:endParaRPr lang="fr-FR"/>
          </a:p>
        </c:txPr>
      </c:legendEntry>
      <c:legendEntry>
        <c:idx val="1"/>
        <c:txPr>
          <a:bodyPr/>
          <a:lstStyle/>
          <a:p>
            <a:pPr>
              <a:defRPr>
                <a:solidFill>
                  <a:srgbClr val="0000FF"/>
                </a:solidFill>
              </a:defRPr>
            </a:pPr>
            <a:endParaRPr lang="fr-FR"/>
          </a:p>
        </c:txPr>
      </c:legendEntry>
      <c:legendEntry>
        <c:idx val="2"/>
        <c:txPr>
          <a:bodyPr/>
          <a:lstStyle/>
          <a:p>
            <a:pPr>
              <a:defRPr>
                <a:solidFill>
                  <a:srgbClr val="FF0000"/>
                </a:solidFill>
              </a:defRPr>
            </a:pPr>
            <a:endParaRPr lang="fr-FR"/>
          </a:p>
        </c:txPr>
      </c:legendEntry>
      <c:layout>
        <c:manualLayout>
          <c:xMode val="edge"/>
          <c:yMode val="edge"/>
          <c:x val="0.0818029755949014"/>
          <c:y val="0.166704519077972"/>
          <c:w val="0.436693674685692"/>
          <c:h val="0.201765493599014"/>
        </c:manualLayout>
      </c:layout>
      <c:spPr>
        <a:solidFill>
          <a:sysClr val="window" lastClr="FFFFFF">
            <a:alpha val="15000"/>
          </a:sysClr>
        </a:solidFill>
        <a:ln>
          <a:solidFill>
            <a:schemeClr val="tx1"/>
          </a:solidFill>
        </a:ln>
      </c:spPr>
    </c:legend>
    <c:plotVisOnly val="1"/>
    <c:dispBlanksAs val="gap"/>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areaChart>
        <c:grouping val="stacked"/>
        <c:ser>
          <c:idx val="4"/>
          <c:order val="1"/>
          <c:tx>
            <c:strRef>
              <c:f>données!$X$57</c:f>
              <c:strCache>
                <c:ptCount val="1"/>
                <c:pt idx="0">
                  <c:v>VA sociétés non financières</c:v>
                </c:pt>
              </c:strCache>
            </c:strRef>
          </c:tx>
          <c:spPr>
            <a:solidFill>
              <a:sysClr val="window" lastClr="FFFFFF">
                <a:alpha val="0"/>
              </a:sysClr>
            </a:solidFill>
            <a:ln w="50800">
              <a:noFill/>
              <a:prstDash val="solid"/>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données!$AA$57:$CL$57</c:f>
              <c:numCache>
                <c:formatCode>0\.0</c:formatCode>
                <c:ptCount val="64"/>
                <c:pt idx="0">
                  <c:v>100.0120345883598</c:v>
                </c:pt>
                <c:pt idx="1">
                  <c:v>108.6578232087339</c:v>
                </c:pt>
                <c:pt idx="2">
                  <c:v>119.5950165401815</c:v>
                </c:pt>
                <c:pt idx="3">
                  <c:v>123.7268567938838</c:v>
                </c:pt>
                <c:pt idx="4">
                  <c:v>127.1693149516326</c:v>
                </c:pt>
                <c:pt idx="5">
                  <c:v>135.1897673669733</c:v>
                </c:pt>
                <c:pt idx="6">
                  <c:v>146.7045082462648</c:v>
                </c:pt>
                <c:pt idx="7">
                  <c:v>157.5793613822158</c:v>
                </c:pt>
                <c:pt idx="8">
                  <c:v>166.187530821331</c:v>
                </c:pt>
                <c:pt idx="9">
                  <c:v>170.6593209407301</c:v>
                </c:pt>
                <c:pt idx="10">
                  <c:v>177.5193579472912</c:v>
                </c:pt>
                <c:pt idx="11">
                  <c:v>195.4848353014535</c:v>
                </c:pt>
                <c:pt idx="12">
                  <c:v>208.5108605723327</c:v>
                </c:pt>
                <c:pt idx="13">
                  <c:v>219.6689951170908</c:v>
                </c:pt>
                <c:pt idx="14">
                  <c:v>236.4733686279527</c:v>
                </c:pt>
                <c:pt idx="15">
                  <c:v>256.7029084873401</c:v>
                </c:pt>
                <c:pt idx="16">
                  <c:v>271.4420037760707</c:v>
                </c:pt>
                <c:pt idx="17">
                  <c:v>285.4089727652913</c:v>
                </c:pt>
                <c:pt idx="18">
                  <c:v>299.7696235417406</c:v>
                </c:pt>
                <c:pt idx="19">
                  <c:v>314.8867382907326</c:v>
                </c:pt>
                <c:pt idx="20">
                  <c:v>339.0481615264047</c:v>
                </c:pt>
                <c:pt idx="21">
                  <c:v>368.5396530967887</c:v>
                </c:pt>
                <c:pt idx="22">
                  <c:v>393.9683225365811</c:v>
                </c:pt>
                <c:pt idx="23">
                  <c:v>410.176370504679</c:v>
                </c:pt>
                <c:pt idx="24">
                  <c:v>450.311369390664</c:v>
                </c:pt>
                <c:pt idx="25">
                  <c:v>473.667615845094</c:v>
                </c:pt>
                <c:pt idx="26">
                  <c:v>469.6949917337151</c:v>
                </c:pt>
                <c:pt idx="27">
                  <c:v>491.4306847138154</c:v>
                </c:pt>
                <c:pt idx="28">
                  <c:v>518.582839542661</c:v>
                </c:pt>
                <c:pt idx="29">
                  <c:v>528.0274566313534</c:v>
                </c:pt>
                <c:pt idx="30">
                  <c:v>543.9622979472724</c:v>
                </c:pt>
                <c:pt idx="31">
                  <c:v>553.658963058878</c:v>
                </c:pt>
                <c:pt idx="32">
                  <c:v>560.0847417466793</c:v>
                </c:pt>
                <c:pt idx="33">
                  <c:v>567.8840415321138</c:v>
                </c:pt>
                <c:pt idx="34">
                  <c:v>570.2261401151667</c:v>
                </c:pt>
                <c:pt idx="35">
                  <c:v>578.3550115897358</c:v>
                </c:pt>
                <c:pt idx="36">
                  <c:v>588.2870601875039</c:v>
                </c:pt>
                <c:pt idx="37">
                  <c:v>615.7296641179603</c:v>
                </c:pt>
                <c:pt idx="38">
                  <c:v>636.505124728642</c:v>
                </c:pt>
                <c:pt idx="39">
                  <c:v>675.842824664246</c:v>
                </c:pt>
                <c:pt idx="40">
                  <c:v>703.9152831997661</c:v>
                </c:pt>
                <c:pt idx="41">
                  <c:v>731.2141262686342</c:v>
                </c:pt>
                <c:pt idx="42">
                  <c:v>739.356721514132</c:v>
                </c:pt>
                <c:pt idx="43">
                  <c:v>751.5378733141855</c:v>
                </c:pt>
                <c:pt idx="44">
                  <c:v>732.6232003104733</c:v>
                </c:pt>
                <c:pt idx="45">
                  <c:v>741.8736209116752</c:v>
                </c:pt>
                <c:pt idx="46">
                  <c:v>764.838091357791</c:v>
                </c:pt>
                <c:pt idx="47">
                  <c:v>762.4170458799792</c:v>
                </c:pt>
                <c:pt idx="48">
                  <c:v>789.7331874397044</c:v>
                </c:pt>
                <c:pt idx="49">
                  <c:v>827.7251204204548</c:v>
                </c:pt>
                <c:pt idx="50">
                  <c:v>854.5540972852324</c:v>
                </c:pt>
                <c:pt idx="51">
                  <c:v>893.4685899938474</c:v>
                </c:pt>
                <c:pt idx="52">
                  <c:v>917.4039815649553</c:v>
                </c:pt>
                <c:pt idx="53">
                  <c:v>925.7711958516628</c:v>
                </c:pt>
                <c:pt idx="54">
                  <c:v>935.4849318821052</c:v>
                </c:pt>
                <c:pt idx="55">
                  <c:v>960.6950933612</c:v>
                </c:pt>
                <c:pt idx="56">
                  <c:v>980.9793300500413</c:v>
                </c:pt>
                <c:pt idx="57">
                  <c:v>1003.296068317689</c:v>
                </c:pt>
                <c:pt idx="58">
                  <c:v>1035.622693134825</c:v>
                </c:pt>
                <c:pt idx="59">
                  <c:v>1040.587785110142</c:v>
                </c:pt>
                <c:pt idx="60">
                  <c:v>990.5264325156364</c:v>
                </c:pt>
                <c:pt idx="61">
                  <c:v>1003.448569953024</c:v>
                </c:pt>
                <c:pt idx="62">
                  <c:v>1021.922059689189</c:v>
                </c:pt>
                <c:pt idx="63">
                  <c:v>1018.305</c:v>
                </c:pt>
              </c:numCache>
            </c:numRef>
          </c:val>
        </c:ser>
        <c:ser>
          <c:idx val="0"/>
          <c:order val="2"/>
          <c:tx>
            <c:strRef>
              <c:f>données!$X$58</c:f>
              <c:strCache>
                <c:ptCount val="1"/>
                <c:pt idx="0">
                  <c:v>VA sociétés financières</c:v>
                </c:pt>
              </c:strCache>
            </c:strRef>
          </c:tx>
          <c:spPr>
            <a:solidFill>
              <a:sysClr val="window" lastClr="FFFFFF">
                <a:alpha val="0"/>
              </a:sysClr>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données!$AA$58:$CL$58</c:f>
              <c:numCache>
                <c:formatCode>0\.0</c:formatCode>
                <c:ptCount val="64"/>
                <c:pt idx="0">
                  <c:v>6.140998478817037</c:v>
                </c:pt>
                <c:pt idx="1">
                  <c:v>6.653461104896474</c:v>
                </c:pt>
                <c:pt idx="2">
                  <c:v>7.320302342221804</c:v>
                </c:pt>
                <c:pt idx="3">
                  <c:v>7.219915795140544</c:v>
                </c:pt>
                <c:pt idx="4">
                  <c:v>8.783666640339573</c:v>
                </c:pt>
                <c:pt idx="5">
                  <c:v>9.155975175248892</c:v>
                </c:pt>
                <c:pt idx="6">
                  <c:v>9.571026654819695</c:v>
                </c:pt>
                <c:pt idx="7">
                  <c:v>9.84615628079357</c:v>
                </c:pt>
                <c:pt idx="8">
                  <c:v>11.67356216973546</c:v>
                </c:pt>
                <c:pt idx="9">
                  <c:v>12.82617254273391</c:v>
                </c:pt>
                <c:pt idx="10">
                  <c:v>12.8372138315791</c:v>
                </c:pt>
                <c:pt idx="11">
                  <c:v>13.41869247520413</c:v>
                </c:pt>
                <c:pt idx="12">
                  <c:v>14.27556527448701</c:v>
                </c:pt>
                <c:pt idx="13">
                  <c:v>14.3261180296113</c:v>
                </c:pt>
                <c:pt idx="14">
                  <c:v>15.38928188798552</c:v>
                </c:pt>
                <c:pt idx="15">
                  <c:v>16.63411269233694</c:v>
                </c:pt>
                <c:pt idx="16">
                  <c:v>18.02912297479429</c:v>
                </c:pt>
                <c:pt idx="17">
                  <c:v>18.87037538267365</c:v>
                </c:pt>
                <c:pt idx="18">
                  <c:v>20.22983772501524</c:v>
                </c:pt>
                <c:pt idx="19">
                  <c:v>22.89955329509173</c:v>
                </c:pt>
                <c:pt idx="20">
                  <c:v>27.14838778388696</c:v>
                </c:pt>
                <c:pt idx="21">
                  <c:v>29.82709592775257</c:v>
                </c:pt>
                <c:pt idx="22">
                  <c:v>33.96891015869636</c:v>
                </c:pt>
                <c:pt idx="23">
                  <c:v>35.71347292659858</c:v>
                </c:pt>
                <c:pt idx="24">
                  <c:v>41.421757945847</c:v>
                </c:pt>
                <c:pt idx="25">
                  <c:v>49.66394715487125</c:v>
                </c:pt>
                <c:pt idx="26">
                  <c:v>45.95818012021915</c:v>
                </c:pt>
                <c:pt idx="27">
                  <c:v>47.32951372116854</c:v>
                </c:pt>
                <c:pt idx="28">
                  <c:v>43.75118857182664</c:v>
                </c:pt>
                <c:pt idx="29">
                  <c:v>44.13178158804243</c:v>
                </c:pt>
                <c:pt idx="30">
                  <c:v>46.01708894290951</c:v>
                </c:pt>
                <c:pt idx="31">
                  <c:v>49.91908075206646</c:v>
                </c:pt>
                <c:pt idx="32">
                  <c:v>53.38709031556539</c:v>
                </c:pt>
                <c:pt idx="33">
                  <c:v>55.33618021268087</c:v>
                </c:pt>
                <c:pt idx="34">
                  <c:v>60.908026527425</c:v>
                </c:pt>
                <c:pt idx="35">
                  <c:v>64.91936582379645</c:v>
                </c:pt>
                <c:pt idx="36">
                  <c:v>67.84398791450604</c:v>
                </c:pt>
                <c:pt idx="37">
                  <c:v>68.92920716847878</c:v>
                </c:pt>
                <c:pt idx="38">
                  <c:v>69.92896401233423</c:v>
                </c:pt>
                <c:pt idx="39">
                  <c:v>74.34140669763377</c:v>
                </c:pt>
                <c:pt idx="40">
                  <c:v>83.2187501636315</c:v>
                </c:pt>
                <c:pt idx="41">
                  <c:v>79.76067031745247</c:v>
                </c:pt>
                <c:pt idx="42">
                  <c:v>79.88069420886443</c:v>
                </c:pt>
                <c:pt idx="43">
                  <c:v>77.38640817859289</c:v>
                </c:pt>
                <c:pt idx="44">
                  <c:v>82.57545029478089</c:v>
                </c:pt>
                <c:pt idx="45">
                  <c:v>79.88408476982601</c:v>
                </c:pt>
                <c:pt idx="46">
                  <c:v>72.40696952811795</c:v>
                </c:pt>
                <c:pt idx="47">
                  <c:v>71.60635927873838</c:v>
                </c:pt>
                <c:pt idx="48">
                  <c:v>69.03091611249761</c:v>
                </c:pt>
                <c:pt idx="49">
                  <c:v>68.57526695349301</c:v>
                </c:pt>
                <c:pt idx="50">
                  <c:v>73.47702761961302</c:v>
                </c:pt>
                <c:pt idx="51">
                  <c:v>82.18863721880894</c:v>
                </c:pt>
                <c:pt idx="52">
                  <c:v>74.5538317789585</c:v>
                </c:pt>
                <c:pt idx="53">
                  <c:v>75.38031564837305</c:v>
                </c:pt>
                <c:pt idx="54">
                  <c:v>78.45130177282225</c:v>
                </c:pt>
                <c:pt idx="55">
                  <c:v>78.27769322128035</c:v>
                </c:pt>
                <c:pt idx="56">
                  <c:v>77.46148991790025</c:v>
                </c:pt>
                <c:pt idx="57">
                  <c:v>80.46502336387575</c:v>
                </c:pt>
                <c:pt idx="58">
                  <c:v>80.13947542417828</c:v>
                </c:pt>
                <c:pt idx="59">
                  <c:v>71.75428297980937</c:v>
                </c:pt>
                <c:pt idx="60">
                  <c:v>83.69058042323134</c:v>
                </c:pt>
                <c:pt idx="61">
                  <c:v>90.73123131402312</c:v>
                </c:pt>
                <c:pt idx="62">
                  <c:v>91.58391483128204</c:v>
                </c:pt>
                <c:pt idx="63">
                  <c:v>92.115</c:v>
                </c:pt>
              </c:numCache>
            </c:numRef>
          </c:val>
        </c:ser>
        <c:ser>
          <c:idx val="1"/>
          <c:order val="3"/>
          <c:tx>
            <c:strRef>
              <c:f>données!$X$59</c:f>
              <c:strCache>
                <c:ptCount val="1"/>
                <c:pt idx="0">
                  <c:v>VA administrations publiques</c:v>
                </c:pt>
              </c:strCache>
            </c:strRef>
          </c:tx>
          <c:spPr>
            <a:solidFill>
              <a:sysClr val="window" lastClr="FFFFFF">
                <a:alpha val="0"/>
              </a:sys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données!$AA$59:$CL$59</c:f>
              <c:numCache>
                <c:formatCode>0\.0</c:formatCode>
                <c:ptCount val="64"/>
                <c:pt idx="0">
                  <c:v>25.74719850684484</c:v>
                </c:pt>
                <c:pt idx="1">
                  <c:v>28.82397736893048</c:v>
                </c:pt>
                <c:pt idx="2">
                  <c:v>30.66212486685862</c:v>
                </c:pt>
                <c:pt idx="3">
                  <c:v>32.91825907701555</c:v>
                </c:pt>
                <c:pt idx="4">
                  <c:v>35.01111296431552</c:v>
                </c:pt>
                <c:pt idx="5">
                  <c:v>36.96996887716589</c:v>
                </c:pt>
                <c:pt idx="6">
                  <c:v>37.9947049163191</c:v>
                </c:pt>
                <c:pt idx="7">
                  <c:v>41.94963451037968</c:v>
                </c:pt>
                <c:pt idx="8">
                  <c:v>43.51905947514588</c:v>
                </c:pt>
                <c:pt idx="9">
                  <c:v>44.93591508168767</c:v>
                </c:pt>
                <c:pt idx="10">
                  <c:v>47.6959310248191</c:v>
                </c:pt>
                <c:pt idx="11">
                  <c:v>49.68374900101917</c:v>
                </c:pt>
                <c:pt idx="12">
                  <c:v>53.19197222904857</c:v>
                </c:pt>
                <c:pt idx="13">
                  <c:v>58.25639825989956</c:v>
                </c:pt>
                <c:pt idx="14">
                  <c:v>63.2228962651936</c:v>
                </c:pt>
                <c:pt idx="15">
                  <c:v>66.71917844243863</c:v>
                </c:pt>
                <c:pt idx="16">
                  <c:v>69.16312183159914</c:v>
                </c:pt>
                <c:pt idx="17">
                  <c:v>72.17761879540248</c:v>
                </c:pt>
                <c:pt idx="18">
                  <c:v>75.70617368841193</c:v>
                </c:pt>
                <c:pt idx="19">
                  <c:v>84.6981900057052</c:v>
                </c:pt>
                <c:pt idx="20">
                  <c:v>89.16553978912804</c:v>
                </c:pt>
                <c:pt idx="21">
                  <c:v>94.87619459580684</c:v>
                </c:pt>
                <c:pt idx="22">
                  <c:v>102.5438322087335</c:v>
                </c:pt>
                <c:pt idx="23">
                  <c:v>107.9603327746926</c:v>
                </c:pt>
                <c:pt idx="24">
                  <c:v>112.600289399183</c:v>
                </c:pt>
                <c:pt idx="25">
                  <c:v>123.7513620005669</c:v>
                </c:pt>
                <c:pt idx="26">
                  <c:v>133.3964511904189</c:v>
                </c:pt>
                <c:pt idx="27">
                  <c:v>143.9126724775465</c:v>
                </c:pt>
                <c:pt idx="28">
                  <c:v>154.0789024485388</c:v>
                </c:pt>
                <c:pt idx="29">
                  <c:v>164.4035178459411</c:v>
                </c:pt>
                <c:pt idx="30">
                  <c:v>170.085480926128</c:v>
                </c:pt>
                <c:pt idx="31">
                  <c:v>178.0666530842763</c:v>
                </c:pt>
                <c:pt idx="32">
                  <c:v>183.1456146958914</c:v>
                </c:pt>
                <c:pt idx="33">
                  <c:v>192.047527365432</c:v>
                </c:pt>
                <c:pt idx="34">
                  <c:v>195.7079867142225</c:v>
                </c:pt>
                <c:pt idx="35">
                  <c:v>199.9325481651248</c:v>
                </c:pt>
                <c:pt idx="36">
                  <c:v>200.988207348706</c:v>
                </c:pt>
                <c:pt idx="37">
                  <c:v>203.2875425073876</c:v>
                </c:pt>
                <c:pt idx="38">
                  <c:v>204.19973869249</c:v>
                </c:pt>
                <c:pt idx="39">
                  <c:v>205.8936229043288</c:v>
                </c:pt>
                <c:pt idx="40">
                  <c:v>209.7866570045329</c:v>
                </c:pt>
                <c:pt idx="41">
                  <c:v>215.9323452905885</c:v>
                </c:pt>
                <c:pt idx="42">
                  <c:v>222.5587049972402</c:v>
                </c:pt>
                <c:pt idx="43">
                  <c:v>232.9474687110971</c:v>
                </c:pt>
                <c:pt idx="44">
                  <c:v>239.745314719744</c:v>
                </c:pt>
                <c:pt idx="45">
                  <c:v>246.9409770687247</c:v>
                </c:pt>
                <c:pt idx="46">
                  <c:v>252.4682435828553</c:v>
                </c:pt>
                <c:pt idx="47">
                  <c:v>261.2106837164008</c:v>
                </c:pt>
                <c:pt idx="48">
                  <c:v>266.4580708542476</c:v>
                </c:pt>
                <c:pt idx="49">
                  <c:v>270.0204211272942</c:v>
                </c:pt>
                <c:pt idx="50">
                  <c:v>278.8137315956546</c:v>
                </c:pt>
                <c:pt idx="51">
                  <c:v>283.0524798286405</c:v>
                </c:pt>
                <c:pt idx="52">
                  <c:v>288.2472467940213</c:v>
                </c:pt>
                <c:pt idx="53">
                  <c:v>295.1967419670501</c:v>
                </c:pt>
                <c:pt idx="54">
                  <c:v>299.1325078367942</c:v>
                </c:pt>
                <c:pt idx="55">
                  <c:v>304.5387089152069</c:v>
                </c:pt>
                <c:pt idx="56">
                  <c:v>310.0442660114281</c:v>
                </c:pt>
                <c:pt idx="57">
                  <c:v>313.4670910185055</c:v>
                </c:pt>
                <c:pt idx="58">
                  <c:v>316.4643967213574</c:v>
                </c:pt>
                <c:pt idx="59">
                  <c:v>318.8161372444488</c:v>
                </c:pt>
                <c:pt idx="60">
                  <c:v>324.9426324605548</c:v>
                </c:pt>
                <c:pt idx="61">
                  <c:v>328.4409077601089</c:v>
                </c:pt>
                <c:pt idx="62">
                  <c:v>331.6825331100325</c:v>
                </c:pt>
                <c:pt idx="63">
                  <c:v>333.098</c:v>
                </c:pt>
              </c:numCache>
            </c:numRef>
          </c:val>
        </c:ser>
        <c:ser>
          <c:idx val="3"/>
          <c:order val="4"/>
          <c:tx>
            <c:strRef>
              <c:f>données!$X$60</c:f>
              <c:strCache>
                <c:ptCount val="1"/>
                <c:pt idx="0">
                  <c:v>VA ménages et entrepr. individuels</c:v>
                </c:pt>
              </c:strCache>
            </c:strRef>
          </c:tx>
          <c:spPr>
            <a:solidFill>
              <a:sysClr val="window" lastClr="FFFFFF">
                <a:alpha val="0"/>
              </a:sysClr>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données!$AA$60:$CL$60</c:f>
              <c:numCache>
                <c:formatCode>0\.0</c:formatCode>
                <c:ptCount val="64"/>
                <c:pt idx="0">
                  <c:v>103.1783567348326</c:v>
                </c:pt>
                <c:pt idx="1">
                  <c:v>109.9185599172296</c:v>
                </c:pt>
                <c:pt idx="2">
                  <c:v>109.7916444402305</c:v>
                </c:pt>
                <c:pt idx="3">
                  <c:v>110.0617065039097</c:v>
                </c:pt>
                <c:pt idx="4">
                  <c:v>112.4749578412698</c:v>
                </c:pt>
                <c:pt idx="5">
                  <c:v>118.4217048391455</c:v>
                </c:pt>
                <c:pt idx="6">
                  <c:v>122.6772434148945</c:v>
                </c:pt>
                <c:pt idx="7">
                  <c:v>124.1986508318681</c:v>
                </c:pt>
                <c:pt idx="8">
                  <c:v>129.8021780445506</c:v>
                </c:pt>
                <c:pt idx="9">
                  <c:v>132.6468913022242</c:v>
                </c:pt>
                <c:pt idx="10">
                  <c:v>130.0303127451267</c:v>
                </c:pt>
                <c:pt idx="11">
                  <c:v>142.1539287939126</c:v>
                </c:pt>
                <c:pt idx="12">
                  <c:v>143.889112036973</c:v>
                </c:pt>
                <c:pt idx="13">
                  <c:v>156.6566701426877</c:v>
                </c:pt>
                <c:pt idx="14">
                  <c:v>160.3348438562213</c:v>
                </c:pt>
                <c:pt idx="15">
                  <c:v>164.7588905282645</c:v>
                </c:pt>
                <c:pt idx="16">
                  <c:v>172.0448386710392</c:v>
                </c:pt>
                <c:pt idx="17">
                  <c:v>182.3728987967423</c:v>
                </c:pt>
                <c:pt idx="18">
                  <c:v>192.9037253026496</c:v>
                </c:pt>
                <c:pt idx="19">
                  <c:v>199.2542063027922</c:v>
                </c:pt>
                <c:pt idx="20">
                  <c:v>201.2868358875612</c:v>
                </c:pt>
                <c:pt idx="21">
                  <c:v>209.1181364657013</c:v>
                </c:pt>
                <c:pt idx="22">
                  <c:v>210.5839749206382</c:v>
                </c:pt>
                <c:pt idx="23">
                  <c:v>219.9862643681824</c:v>
                </c:pt>
                <c:pt idx="24">
                  <c:v>227.1620235380698</c:v>
                </c:pt>
                <c:pt idx="25">
                  <c:v>224.1113217112661</c:v>
                </c:pt>
                <c:pt idx="26">
                  <c:v>215.0682478466081</c:v>
                </c:pt>
                <c:pt idx="27">
                  <c:v>215.4542989560828</c:v>
                </c:pt>
                <c:pt idx="28">
                  <c:v>222.0096512206485</c:v>
                </c:pt>
                <c:pt idx="29">
                  <c:v>233.92607767824</c:v>
                </c:pt>
                <c:pt idx="30">
                  <c:v>237.6646752188846</c:v>
                </c:pt>
                <c:pt idx="31">
                  <c:v>237.6570814354628</c:v>
                </c:pt>
                <c:pt idx="32">
                  <c:v>234.1418792451989</c:v>
                </c:pt>
                <c:pt idx="33">
                  <c:v>239.1062082048658</c:v>
                </c:pt>
                <c:pt idx="34">
                  <c:v>240.6506739898738</c:v>
                </c:pt>
                <c:pt idx="35">
                  <c:v>240.4929014546632</c:v>
                </c:pt>
                <c:pt idx="36">
                  <c:v>242.2044950912282</c:v>
                </c:pt>
                <c:pt idx="37">
                  <c:v>239.6757987171647</c:v>
                </c:pt>
                <c:pt idx="38">
                  <c:v>243.0746045605755</c:v>
                </c:pt>
                <c:pt idx="39">
                  <c:v>250.407336770291</c:v>
                </c:pt>
                <c:pt idx="40">
                  <c:v>263.4889665471751</c:v>
                </c:pt>
                <c:pt idx="41">
                  <c:v>269.5828522227565</c:v>
                </c:pt>
                <c:pt idx="42">
                  <c:v>270.3731760621663</c:v>
                </c:pt>
                <c:pt idx="43">
                  <c:v>276.0969812417736</c:v>
                </c:pt>
                <c:pt idx="44">
                  <c:v>272.837646953306</c:v>
                </c:pt>
                <c:pt idx="45">
                  <c:v>279.5673796154105</c:v>
                </c:pt>
                <c:pt idx="46">
                  <c:v>284.6410670192337</c:v>
                </c:pt>
                <c:pt idx="47">
                  <c:v>287.157405410204</c:v>
                </c:pt>
                <c:pt idx="48">
                  <c:v>288.0510851079777</c:v>
                </c:pt>
                <c:pt idx="49">
                  <c:v>294.8886159890965</c:v>
                </c:pt>
                <c:pt idx="50">
                  <c:v>302.780934874312</c:v>
                </c:pt>
                <c:pt idx="51">
                  <c:v>313.0032291433284</c:v>
                </c:pt>
                <c:pt idx="52">
                  <c:v>324.4230650538559</c:v>
                </c:pt>
                <c:pt idx="53">
                  <c:v>324.6687397207383</c:v>
                </c:pt>
                <c:pt idx="54">
                  <c:v>323.7735897319426</c:v>
                </c:pt>
                <c:pt idx="55">
                  <c:v>331.479399603977</c:v>
                </c:pt>
                <c:pt idx="56">
                  <c:v>335.2020936465919</c:v>
                </c:pt>
                <c:pt idx="57">
                  <c:v>342.1542743481344</c:v>
                </c:pt>
                <c:pt idx="58">
                  <c:v>351.6791655841765</c:v>
                </c:pt>
                <c:pt idx="59">
                  <c:v>355.1417691448758</c:v>
                </c:pt>
                <c:pt idx="60">
                  <c:v>337.732315668197</c:v>
                </c:pt>
                <c:pt idx="61">
                  <c:v>337.304106491322</c:v>
                </c:pt>
                <c:pt idx="62">
                  <c:v>344.6646373070769</c:v>
                </c:pt>
                <c:pt idx="63">
                  <c:v>345.547</c:v>
                </c:pt>
              </c:numCache>
            </c:numRef>
          </c:val>
        </c:ser>
        <c:ser>
          <c:idx val="5"/>
          <c:order val="5"/>
          <c:tx>
            <c:strRef>
              <c:f>données!$X$61</c:f>
              <c:strCache>
                <c:ptCount val="1"/>
                <c:pt idx="0">
                  <c:v>VA inst. sans but lucratif au serv. ménages</c:v>
                </c:pt>
              </c:strCache>
            </c:strRef>
          </c:tx>
          <c:spPr>
            <a:solidFill>
              <a:sysClr val="window" lastClr="FFFFFF">
                <a:alpha val="0"/>
              </a:sys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données!$AA$61:$CL$61</c:f>
              <c:numCache>
                <c:formatCode>0\.0</c:formatCode>
                <c:ptCount val="64"/>
                <c:pt idx="0">
                  <c:v>5.270259888537008</c:v>
                </c:pt>
                <c:pt idx="1">
                  <c:v>5.300475368949877</c:v>
                </c:pt>
                <c:pt idx="2">
                  <c:v>5.15466590199594</c:v>
                </c:pt>
                <c:pt idx="3">
                  <c:v>5.145080033105087</c:v>
                </c:pt>
                <c:pt idx="4">
                  <c:v>5.101201385949837</c:v>
                </c:pt>
                <c:pt idx="5">
                  <c:v>5.586529129606505</c:v>
                </c:pt>
                <c:pt idx="6">
                  <c:v>5.861423007791054</c:v>
                </c:pt>
                <c:pt idx="7">
                  <c:v>6.04345736913501</c:v>
                </c:pt>
                <c:pt idx="8">
                  <c:v>5.929154704062724</c:v>
                </c:pt>
                <c:pt idx="9">
                  <c:v>5.570079707844268</c:v>
                </c:pt>
                <c:pt idx="10">
                  <c:v>5.709431135645387</c:v>
                </c:pt>
                <c:pt idx="11">
                  <c:v>6.076256637445816</c:v>
                </c:pt>
                <c:pt idx="12">
                  <c:v>6.350091561069269</c:v>
                </c:pt>
                <c:pt idx="13">
                  <c:v>6.65977899741222</c:v>
                </c:pt>
                <c:pt idx="14">
                  <c:v>7.192892811301943</c:v>
                </c:pt>
                <c:pt idx="15">
                  <c:v>7.686351151951584</c:v>
                </c:pt>
                <c:pt idx="16">
                  <c:v>7.962004584508239</c:v>
                </c:pt>
                <c:pt idx="17">
                  <c:v>8.336670485041923</c:v>
                </c:pt>
                <c:pt idx="18">
                  <c:v>8.598547201254813</c:v>
                </c:pt>
                <c:pt idx="19">
                  <c:v>9.092133550625497</c:v>
                </c:pt>
                <c:pt idx="20">
                  <c:v>9.742510621800195</c:v>
                </c:pt>
                <c:pt idx="21">
                  <c:v>10.27235095184819</c:v>
                </c:pt>
                <c:pt idx="22">
                  <c:v>10.51987305400335</c:v>
                </c:pt>
                <c:pt idx="23">
                  <c:v>10.90531675796887</c:v>
                </c:pt>
                <c:pt idx="24">
                  <c:v>11.84776757213961</c:v>
                </c:pt>
                <c:pt idx="25">
                  <c:v>12.67760336709984</c:v>
                </c:pt>
                <c:pt idx="26">
                  <c:v>11.81639358165106</c:v>
                </c:pt>
                <c:pt idx="27">
                  <c:v>12.37573207295563</c:v>
                </c:pt>
                <c:pt idx="28">
                  <c:v>12.99347124500115</c:v>
                </c:pt>
                <c:pt idx="29">
                  <c:v>13.33353283726597</c:v>
                </c:pt>
                <c:pt idx="30">
                  <c:v>13.44291355315396</c:v>
                </c:pt>
                <c:pt idx="31">
                  <c:v>13.85272028434587</c:v>
                </c:pt>
                <c:pt idx="32">
                  <c:v>14.00070558128681</c:v>
                </c:pt>
                <c:pt idx="33">
                  <c:v>14.11472917968621</c:v>
                </c:pt>
                <c:pt idx="34">
                  <c:v>14.16018862362521</c:v>
                </c:pt>
                <c:pt idx="35">
                  <c:v>14.06347793310927</c:v>
                </c:pt>
                <c:pt idx="36">
                  <c:v>13.79976070650317</c:v>
                </c:pt>
                <c:pt idx="37">
                  <c:v>13.67978715365074</c:v>
                </c:pt>
                <c:pt idx="38">
                  <c:v>14.09468345183152</c:v>
                </c:pt>
                <c:pt idx="39">
                  <c:v>14.81913927643889</c:v>
                </c:pt>
                <c:pt idx="40">
                  <c:v>15.32128831154041</c:v>
                </c:pt>
                <c:pt idx="41">
                  <c:v>16.03838807562031</c:v>
                </c:pt>
                <c:pt idx="42">
                  <c:v>16.48085329786225</c:v>
                </c:pt>
                <c:pt idx="43">
                  <c:v>16.8618543876248</c:v>
                </c:pt>
                <c:pt idx="44">
                  <c:v>18.66911853422253</c:v>
                </c:pt>
                <c:pt idx="45">
                  <c:v>19.37792182962497</c:v>
                </c:pt>
                <c:pt idx="46">
                  <c:v>20.25874899940866</c:v>
                </c:pt>
                <c:pt idx="47">
                  <c:v>21.17428327034731</c:v>
                </c:pt>
                <c:pt idx="48">
                  <c:v>21.83882627856094</c:v>
                </c:pt>
                <c:pt idx="49">
                  <c:v>22.75716512713608</c:v>
                </c:pt>
                <c:pt idx="50">
                  <c:v>23.68949910603392</c:v>
                </c:pt>
                <c:pt idx="51">
                  <c:v>24.46421770871429</c:v>
                </c:pt>
                <c:pt idx="52">
                  <c:v>25.64781252705873</c:v>
                </c:pt>
                <c:pt idx="53">
                  <c:v>26.05532454093179</c:v>
                </c:pt>
                <c:pt idx="54">
                  <c:v>25.66313682369991</c:v>
                </c:pt>
                <c:pt idx="55">
                  <c:v>26.23798365614561</c:v>
                </c:pt>
                <c:pt idx="56">
                  <c:v>26.44878505420865</c:v>
                </c:pt>
                <c:pt idx="57">
                  <c:v>27.50220798555874</c:v>
                </c:pt>
                <c:pt idx="58">
                  <c:v>28.02881879056477</c:v>
                </c:pt>
                <c:pt idx="59">
                  <c:v>28.02934356271918</c:v>
                </c:pt>
                <c:pt idx="60">
                  <c:v>29.37808485083061</c:v>
                </c:pt>
                <c:pt idx="61">
                  <c:v>30.40039737620455</c:v>
                </c:pt>
                <c:pt idx="62">
                  <c:v>31.34630156646049</c:v>
                </c:pt>
                <c:pt idx="63">
                  <c:v>31.835</c:v>
                </c:pt>
              </c:numCache>
            </c:numRef>
          </c:val>
        </c:ser>
        <c:ser>
          <c:idx val="6"/>
          <c:order val="6"/>
          <c:tx>
            <c:strRef>
              <c:f>données!$X$62</c:f>
              <c:strCache>
                <c:ptCount val="1"/>
                <c:pt idx="0">
                  <c:v>impôts - subventions sur les produits</c:v>
                </c:pt>
              </c:strCache>
            </c:strRef>
          </c:tx>
          <c:spPr>
            <a:solidFill>
              <a:schemeClr val="bg1">
                <a:alpha val="0"/>
              </a:scheme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données!$AA$62:$CL$62</c:f>
              <c:numCache>
                <c:formatCode>0\.0</c:formatCode>
                <c:ptCount val="64"/>
                <c:pt idx="0">
                  <c:v>31.07786848896587</c:v>
                </c:pt>
                <c:pt idx="1">
                  <c:v>35.02388075552667</c:v>
                </c:pt>
                <c:pt idx="2">
                  <c:v>38.48838691312129</c:v>
                </c:pt>
                <c:pt idx="3">
                  <c:v>40.98121040484311</c:v>
                </c:pt>
                <c:pt idx="4">
                  <c:v>42.60894910430206</c:v>
                </c:pt>
                <c:pt idx="5">
                  <c:v>44.20208749754144</c:v>
                </c:pt>
                <c:pt idx="6">
                  <c:v>45.29621295319181</c:v>
                </c:pt>
                <c:pt idx="7">
                  <c:v>46.68817960133723</c:v>
                </c:pt>
                <c:pt idx="8">
                  <c:v>50.1293156647397</c:v>
                </c:pt>
                <c:pt idx="9">
                  <c:v>51.60447446477759</c:v>
                </c:pt>
                <c:pt idx="10">
                  <c:v>55.20043118887005</c:v>
                </c:pt>
                <c:pt idx="11">
                  <c:v>57.62168004462517</c:v>
                </c:pt>
                <c:pt idx="12">
                  <c:v>60.5395468175296</c:v>
                </c:pt>
                <c:pt idx="13">
                  <c:v>64.639303797881</c:v>
                </c:pt>
                <c:pt idx="14">
                  <c:v>69.84562074389233</c:v>
                </c:pt>
                <c:pt idx="15">
                  <c:v>75.46231867148259</c:v>
                </c:pt>
                <c:pt idx="16">
                  <c:v>77.59338348548263</c:v>
                </c:pt>
                <c:pt idx="17">
                  <c:v>81.1815720326972</c:v>
                </c:pt>
                <c:pt idx="18">
                  <c:v>82.88574502183789</c:v>
                </c:pt>
                <c:pt idx="19">
                  <c:v>79.52722799203746</c:v>
                </c:pt>
                <c:pt idx="20">
                  <c:v>94.5031772709392</c:v>
                </c:pt>
                <c:pt idx="21">
                  <c:v>95.44188426883083</c:v>
                </c:pt>
                <c:pt idx="22">
                  <c:v>99.56945967526692</c:v>
                </c:pt>
                <c:pt idx="23">
                  <c:v>105.0382376032728</c:v>
                </c:pt>
                <c:pt idx="24">
                  <c:v>105.2568968314639</c:v>
                </c:pt>
                <c:pt idx="25">
                  <c:v>109.2299617938976</c:v>
                </c:pt>
                <c:pt idx="26">
                  <c:v>106.0083378575648</c:v>
                </c:pt>
                <c:pt idx="27">
                  <c:v>114.5094455430942</c:v>
                </c:pt>
                <c:pt idx="28">
                  <c:v>110.2174008712362</c:v>
                </c:pt>
                <c:pt idx="29">
                  <c:v>119.1685699560705</c:v>
                </c:pt>
                <c:pt idx="30">
                  <c:v>129.8646162168353</c:v>
                </c:pt>
                <c:pt idx="31">
                  <c:v>126.5586298492935</c:v>
                </c:pt>
                <c:pt idx="32">
                  <c:v>126.3076265076849</c:v>
                </c:pt>
                <c:pt idx="33">
                  <c:v>130.8882843684704</c:v>
                </c:pt>
                <c:pt idx="34">
                  <c:v>132.4990434610266</c:v>
                </c:pt>
                <c:pt idx="35">
                  <c:v>134.5357180371232</c:v>
                </c:pt>
                <c:pt idx="36">
                  <c:v>139.0190453476087</c:v>
                </c:pt>
                <c:pt idx="37">
                  <c:v>139.0884137802291</c:v>
                </c:pt>
                <c:pt idx="38">
                  <c:v>143.1684469222582</c:v>
                </c:pt>
                <c:pt idx="39">
                  <c:v>150.85888914957</c:v>
                </c:pt>
                <c:pt idx="40">
                  <c:v>153.8955711363739</c:v>
                </c:pt>
                <c:pt idx="41">
                  <c:v>154.556905167328</c:v>
                </c:pt>
                <c:pt idx="42">
                  <c:v>153.6836975323952</c:v>
                </c:pt>
                <c:pt idx="43">
                  <c:v>149.4113711750466</c:v>
                </c:pt>
                <c:pt idx="44">
                  <c:v>147.7528448584282</c:v>
                </c:pt>
                <c:pt idx="45">
                  <c:v>160.1401266261531</c:v>
                </c:pt>
                <c:pt idx="46">
                  <c:v>164.4494181294047</c:v>
                </c:pt>
                <c:pt idx="47">
                  <c:v>172.1413953298428</c:v>
                </c:pt>
                <c:pt idx="48">
                  <c:v>175.0059410920855</c:v>
                </c:pt>
                <c:pt idx="49">
                  <c:v>180.5453928275335</c:v>
                </c:pt>
                <c:pt idx="50">
                  <c:v>185.9923696144783</c:v>
                </c:pt>
                <c:pt idx="51">
                  <c:v>186.4019054776894</c:v>
                </c:pt>
                <c:pt idx="52">
                  <c:v>185.0245785223722</c:v>
                </c:pt>
                <c:pt idx="53">
                  <c:v>185.0894514559864</c:v>
                </c:pt>
                <c:pt idx="54">
                  <c:v>186.1370533877118</c:v>
                </c:pt>
                <c:pt idx="55">
                  <c:v>194.4554213559605</c:v>
                </c:pt>
                <c:pt idx="56">
                  <c:v>200.1732282932277</c:v>
                </c:pt>
                <c:pt idx="57">
                  <c:v>211.0427612785114</c:v>
                </c:pt>
                <c:pt idx="58">
                  <c:v>211.1933323491513</c:v>
                </c:pt>
                <c:pt idx="59">
                  <c:v>207.1661801386023</c:v>
                </c:pt>
                <c:pt idx="60">
                  <c:v>191.6064525422653</c:v>
                </c:pt>
                <c:pt idx="61">
                  <c:v>201.3211350362691</c:v>
                </c:pt>
                <c:pt idx="62">
                  <c:v>210.8154016634803</c:v>
                </c:pt>
                <c:pt idx="63">
                  <c:v>211.39645</c:v>
                </c:pt>
              </c:numCache>
            </c:numRef>
          </c:val>
        </c:ser>
        <c:axId val="579734664"/>
        <c:axId val="579865864"/>
      </c:areaChart>
      <c:lineChart>
        <c:grouping val="standard"/>
        <c:ser>
          <c:idx val="2"/>
          <c:order val="0"/>
          <c:tx>
            <c:strRef>
              <c:f>données!$X$73</c:f>
              <c:strCache>
                <c:ptCount val="1"/>
                <c:pt idx="0">
                  <c:v>PIB</c:v>
                </c:pt>
              </c:strCache>
            </c:strRef>
          </c:tx>
          <c:spPr>
            <a:ln w="38100">
              <a:solidFill>
                <a:schemeClr val="tx1"/>
              </a:solidFill>
              <a:prstDash val="solid"/>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79734664"/>
        <c:axId val="579865864"/>
      </c:lineChart>
      <c:catAx>
        <c:axId val="579734664"/>
        <c:scaling>
          <c:orientation val="minMax"/>
        </c:scaling>
        <c:axPos val="b"/>
        <c:numFmt formatCode="General" sourceLinked="1"/>
        <c:minorTickMark val="in"/>
        <c:tickLblPos val="nextTo"/>
        <c:spPr>
          <a:ln w="3175">
            <a:solidFill>
              <a:srgbClr val="808080"/>
            </a:solidFill>
            <a:prstDash val="solid"/>
          </a:ln>
        </c:spPr>
        <c:crossAx val="579865864"/>
        <c:crosses val="autoZero"/>
        <c:auto val="1"/>
        <c:lblAlgn val="ctr"/>
        <c:lblOffset val="100"/>
        <c:tickLblSkip val="5"/>
        <c:tickMarkSkip val="5"/>
      </c:catAx>
      <c:valAx>
        <c:axId val="579865864"/>
        <c:scaling>
          <c:orientation val="minMax"/>
          <c:max val="21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a:solidFill>
                  <a:schemeClr val="tx1"/>
                </a:solidFill>
              </a:defRPr>
            </a:pPr>
            <a:endParaRPr lang="fr-FR"/>
          </a:p>
        </c:txPr>
        <c:crossAx val="579734664"/>
        <c:crosses val="autoZero"/>
        <c:crossBetween val="between"/>
        <c:majorUnit val="200.0"/>
      </c:valAx>
      <c:spPr>
        <a:solidFill>
          <a:srgbClr val="FFFFFF"/>
        </a:solidFill>
        <a:ln w="25400">
          <a:noFill/>
        </a:ln>
      </c:spPr>
    </c:plotArea>
    <c:legend>
      <c:legendPos val="r"/>
      <c:legendEntry>
        <c:idx val="5"/>
        <c:txPr>
          <a:bodyPr/>
          <a:lstStyle/>
          <a:p>
            <a:pPr>
              <a:defRPr>
                <a:solidFill>
                  <a:srgbClr val="FFFFFF"/>
                </a:solidFill>
              </a:defRPr>
            </a:pPr>
            <a:endParaRPr lang="fr-FR"/>
          </a:p>
        </c:txPr>
      </c:legendEntry>
      <c:legendEntry>
        <c:idx val="4"/>
        <c:txPr>
          <a:bodyPr/>
          <a:lstStyle/>
          <a:p>
            <a:pPr>
              <a:defRPr>
                <a:solidFill>
                  <a:srgbClr val="FFFFFF"/>
                </a:solidFill>
              </a:defRPr>
            </a:pPr>
            <a:endParaRPr lang="fr-FR"/>
          </a:p>
        </c:txPr>
      </c:legendEntry>
      <c:legendEntry>
        <c:idx val="3"/>
        <c:txPr>
          <a:bodyPr/>
          <a:lstStyle/>
          <a:p>
            <a:pPr>
              <a:defRPr>
                <a:solidFill>
                  <a:srgbClr val="FFFFFF"/>
                </a:solidFill>
              </a:defRPr>
            </a:pPr>
            <a:endParaRPr lang="fr-FR"/>
          </a:p>
        </c:txPr>
      </c:legendEntry>
      <c:legendEntry>
        <c:idx val="2"/>
        <c:txPr>
          <a:bodyPr/>
          <a:lstStyle/>
          <a:p>
            <a:pPr>
              <a:defRPr>
                <a:solidFill>
                  <a:srgbClr val="FFFFFF"/>
                </a:solidFill>
              </a:defRPr>
            </a:pPr>
            <a:endParaRPr lang="fr-FR"/>
          </a:p>
        </c:txPr>
      </c:legendEntry>
      <c:legendEntry>
        <c:idx val="1"/>
        <c:txPr>
          <a:bodyPr/>
          <a:lstStyle/>
          <a:p>
            <a:pPr>
              <a:defRPr>
                <a:solidFill>
                  <a:srgbClr val="FFFFFF"/>
                </a:solidFill>
              </a:defRPr>
            </a:pPr>
            <a:endParaRPr lang="fr-FR"/>
          </a:p>
        </c:txPr>
      </c:legendEntry>
      <c:legendEntry>
        <c:idx val="0"/>
        <c:txPr>
          <a:bodyPr/>
          <a:lstStyle/>
          <a:p>
            <a:pPr>
              <a:defRPr>
                <a:solidFill>
                  <a:schemeClr val="bg1"/>
                </a:solidFill>
              </a:defRPr>
            </a:pPr>
            <a:endParaRPr lang="fr-FR"/>
          </a:p>
        </c:txPr>
      </c:legendEntry>
      <c:legendEntry>
        <c:idx val="6"/>
        <c:txPr>
          <a:bodyPr/>
          <a:lstStyle/>
          <a:p>
            <a:pPr>
              <a:defRPr>
                <a:solidFill>
                  <a:schemeClr val="tx1"/>
                </a:solidFill>
              </a:defRPr>
            </a:pPr>
            <a:endParaRPr lang="fr-FR"/>
          </a:p>
        </c:txPr>
      </c:legendEntry>
      <c:layout>
        <c:manualLayout>
          <c:xMode val="edge"/>
          <c:yMode val="edge"/>
          <c:x val="0.0818029755949014"/>
          <c:y val="0.139493634724231"/>
          <c:w val="0.377301409492322"/>
          <c:h val="0.317411752102416"/>
        </c:manualLayout>
      </c:layout>
      <c:spPr>
        <a:solidFill>
          <a:sysClr val="window" lastClr="FFFFFF">
            <a:alpha val="15000"/>
          </a:sysClr>
        </a:solidFill>
        <a:ln>
          <a:solidFill>
            <a:schemeClr val="tx1"/>
          </a:solidFill>
        </a:ln>
      </c:spPr>
    </c:legend>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données!$X$177</c:f>
              <c:strCache>
                <c:ptCount val="1"/>
                <c:pt idx="0">
                  <c:v>total</c:v>
                </c:pt>
              </c:strCache>
            </c:strRef>
          </c:tx>
          <c:spPr>
            <a:gradFill rotWithShape="0">
              <a:gsLst>
                <a:gs pos="0">
                  <a:srgbClr val="9BC1FF"/>
                </a:gs>
                <a:gs pos="100000">
                  <a:srgbClr val="3F80CD"/>
                </a:gs>
              </a:gsLst>
              <a:lin ang="5400000"/>
            </a:gradFill>
            <a:ln w="25400">
              <a:noFill/>
            </a:ln>
          </c:spPr>
          <c:dPt>
            <c:idx val="3"/>
            <c:spPr>
              <a:solidFill>
                <a:srgbClr val="FF37A7"/>
              </a:solidFill>
              <a:effectLst/>
            </c:spPr>
          </c:dPt>
          <c:dPt>
            <c:idx val="4"/>
            <c:spPr>
              <a:solidFill>
                <a:srgbClr val="FF37A7"/>
              </a:solidFill>
              <a:effectLst/>
            </c:spPr>
          </c:dPt>
          <c:dPt>
            <c:idx val="5"/>
            <c:spPr>
              <a:solidFill>
                <a:srgbClr val="FF37A7"/>
              </a:solidFill>
              <a:effectLst/>
            </c:spPr>
          </c:dPt>
          <c:dPt>
            <c:idx val="6"/>
            <c:spPr>
              <a:solidFill>
                <a:srgbClr val="FF37A7"/>
              </a:solidFill>
              <a:effectLst/>
            </c:spPr>
          </c:dPt>
          <c:dPt>
            <c:idx val="7"/>
            <c:spPr>
              <a:solidFill>
                <a:srgbClr val="FF37A7"/>
              </a:solidFill>
              <a:effectLst/>
            </c:spPr>
          </c:dPt>
          <c:dPt>
            <c:idx val="10"/>
            <c:spPr>
              <a:solidFill>
                <a:srgbClr val="FF37A7"/>
              </a:solidFill>
              <a:effectLst/>
            </c:spPr>
          </c:dPt>
          <c:dPt>
            <c:idx val="11"/>
            <c:spPr>
              <a:solidFill>
                <a:srgbClr val="FF37A7"/>
              </a:solidFill>
              <a:effectLst/>
            </c:spPr>
          </c:dPt>
          <c:dPt>
            <c:idx val="12"/>
            <c:spPr>
              <a:solidFill>
                <a:srgbClr val="FF37A7"/>
              </a:solidFill>
              <a:effectLst/>
            </c:spPr>
          </c:dPt>
          <c:dPt>
            <c:idx val="13"/>
            <c:spPr>
              <a:solidFill>
                <a:srgbClr val="FF37A7"/>
              </a:solidFill>
              <a:effectLst/>
            </c:spPr>
          </c:dPt>
          <c:dPt>
            <c:idx val="14"/>
            <c:spPr>
              <a:solidFill>
                <a:srgbClr val="FF37A7"/>
              </a:solidFill>
              <a:effectLst/>
            </c:spPr>
          </c:dPt>
          <c:dPt>
            <c:idx val="19"/>
            <c:spPr>
              <a:solidFill>
                <a:srgbClr val="FF37A7"/>
              </a:solidFill>
              <a:effectLst/>
            </c:spPr>
          </c:dPt>
          <c:dPt>
            <c:idx val="20"/>
            <c:spPr>
              <a:solidFill>
                <a:srgbClr val="FF37A7"/>
              </a:solidFill>
              <a:effectLst/>
            </c:spPr>
          </c:dPt>
          <c:dPt>
            <c:idx val="21"/>
            <c:spPr>
              <a:solidFill>
                <a:srgbClr val="FF37A7"/>
              </a:solidFill>
              <a:effectLst/>
            </c:spPr>
          </c:dPt>
          <c:dPt>
            <c:idx val="22"/>
            <c:spPr>
              <a:solidFill>
                <a:srgbClr val="FF37A7"/>
              </a:solidFill>
              <a:effectLst/>
            </c:spPr>
          </c:dPt>
          <c:dPt>
            <c:idx val="23"/>
            <c:spPr>
              <a:solidFill>
                <a:srgbClr val="FF37A7"/>
              </a:solidFill>
              <a:effectLst/>
            </c:spPr>
          </c:dPt>
          <c:dPt>
            <c:idx val="34"/>
            <c:spPr>
              <a:solidFill>
                <a:srgbClr val="FF50BE"/>
              </a:solidFill>
              <a:ln w="25400">
                <a:noFill/>
              </a:ln>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gapWidth val="20"/>
        <c:overlap val="100"/>
        <c:axId val="569226296"/>
        <c:axId val="569229848"/>
      </c:barChart>
      <c:catAx>
        <c:axId val="56922629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229848"/>
        <c:crosses val="autoZero"/>
        <c:auto val="1"/>
        <c:lblAlgn val="ctr"/>
        <c:lblOffset val="100"/>
        <c:tickLblSkip val="4"/>
        <c:tickMarkSkip val="4"/>
      </c:catAx>
      <c:valAx>
        <c:axId val="569229848"/>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22629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areaChart>
        <c:grouping val="stacked"/>
        <c:ser>
          <c:idx val="4"/>
          <c:order val="1"/>
          <c:tx>
            <c:strRef>
              <c:f>données!$X$57</c:f>
              <c:strCache>
                <c:ptCount val="1"/>
                <c:pt idx="0">
                  <c:v>VA sociétés non financières</c:v>
                </c:pt>
              </c:strCache>
            </c:strRef>
          </c:tx>
          <c:spPr>
            <a:ln w="50800">
              <a:noFill/>
              <a:prstDash val="solid"/>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données!$AA$57:$CL$57</c:f>
              <c:numCache>
                <c:formatCode>0\.0</c:formatCode>
                <c:ptCount val="64"/>
                <c:pt idx="0">
                  <c:v>100.0120345883598</c:v>
                </c:pt>
                <c:pt idx="1">
                  <c:v>108.6578232087339</c:v>
                </c:pt>
                <c:pt idx="2">
                  <c:v>119.5950165401815</c:v>
                </c:pt>
                <c:pt idx="3">
                  <c:v>123.7268567938838</c:v>
                </c:pt>
                <c:pt idx="4">
                  <c:v>127.1693149516326</c:v>
                </c:pt>
                <c:pt idx="5">
                  <c:v>135.1897673669733</c:v>
                </c:pt>
                <c:pt idx="6">
                  <c:v>146.7045082462648</c:v>
                </c:pt>
                <c:pt idx="7">
                  <c:v>157.5793613822158</c:v>
                </c:pt>
                <c:pt idx="8">
                  <c:v>166.187530821331</c:v>
                </c:pt>
                <c:pt idx="9">
                  <c:v>170.6593209407301</c:v>
                </c:pt>
                <c:pt idx="10">
                  <c:v>177.5193579472912</c:v>
                </c:pt>
                <c:pt idx="11">
                  <c:v>195.4848353014535</c:v>
                </c:pt>
                <c:pt idx="12">
                  <c:v>208.5108605723327</c:v>
                </c:pt>
                <c:pt idx="13">
                  <c:v>219.6689951170908</c:v>
                </c:pt>
                <c:pt idx="14">
                  <c:v>236.4733686279527</c:v>
                </c:pt>
                <c:pt idx="15">
                  <c:v>256.7029084873401</c:v>
                </c:pt>
                <c:pt idx="16">
                  <c:v>271.4420037760707</c:v>
                </c:pt>
                <c:pt idx="17">
                  <c:v>285.4089727652913</c:v>
                </c:pt>
                <c:pt idx="18">
                  <c:v>299.7696235417406</c:v>
                </c:pt>
                <c:pt idx="19">
                  <c:v>314.8867382907326</c:v>
                </c:pt>
                <c:pt idx="20">
                  <c:v>339.0481615264047</c:v>
                </c:pt>
                <c:pt idx="21">
                  <c:v>368.5396530967887</c:v>
                </c:pt>
                <c:pt idx="22">
                  <c:v>393.9683225365811</c:v>
                </c:pt>
                <c:pt idx="23">
                  <c:v>410.176370504679</c:v>
                </c:pt>
                <c:pt idx="24">
                  <c:v>450.311369390664</c:v>
                </c:pt>
                <c:pt idx="25">
                  <c:v>473.667615845094</c:v>
                </c:pt>
                <c:pt idx="26">
                  <c:v>469.6949917337151</c:v>
                </c:pt>
                <c:pt idx="27">
                  <c:v>491.4306847138154</c:v>
                </c:pt>
                <c:pt idx="28">
                  <c:v>518.582839542661</c:v>
                </c:pt>
                <c:pt idx="29">
                  <c:v>528.0274566313534</c:v>
                </c:pt>
                <c:pt idx="30">
                  <c:v>543.9622979472724</c:v>
                </c:pt>
                <c:pt idx="31">
                  <c:v>553.658963058878</c:v>
                </c:pt>
                <c:pt idx="32">
                  <c:v>560.0847417466793</c:v>
                </c:pt>
                <c:pt idx="33">
                  <c:v>567.8840415321138</c:v>
                </c:pt>
                <c:pt idx="34">
                  <c:v>570.2261401151667</c:v>
                </c:pt>
                <c:pt idx="35">
                  <c:v>578.3550115897358</c:v>
                </c:pt>
                <c:pt idx="36">
                  <c:v>588.2870601875039</c:v>
                </c:pt>
                <c:pt idx="37">
                  <c:v>615.7296641179603</c:v>
                </c:pt>
                <c:pt idx="38">
                  <c:v>636.505124728642</c:v>
                </c:pt>
                <c:pt idx="39">
                  <c:v>675.842824664246</c:v>
                </c:pt>
                <c:pt idx="40">
                  <c:v>703.9152831997661</c:v>
                </c:pt>
                <c:pt idx="41">
                  <c:v>731.2141262686342</c:v>
                </c:pt>
                <c:pt idx="42">
                  <c:v>739.356721514132</c:v>
                </c:pt>
                <c:pt idx="43">
                  <c:v>751.5378733141855</c:v>
                </c:pt>
                <c:pt idx="44">
                  <c:v>732.6232003104733</c:v>
                </c:pt>
                <c:pt idx="45">
                  <c:v>741.8736209116752</c:v>
                </c:pt>
                <c:pt idx="46">
                  <c:v>764.838091357791</c:v>
                </c:pt>
                <c:pt idx="47">
                  <c:v>762.4170458799792</c:v>
                </c:pt>
                <c:pt idx="48">
                  <c:v>789.7331874397044</c:v>
                </c:pt>
                <c:pt idx="49">
                  <c:v>827.7251204204548</c:v>
                </c:pt>
                <c:pt idx="50">
                  <c:v>854.5540972852324</c:v>
                </c:pt>
                <c:pt idx="51">
                  <c:v>893.4685899938474</c:v>
                </c:pt>
                <c:pt idx="52">
                  <c:v>917.4039815649553</c:v>
                </c:pt>
                <c:pt idx="53">
                  <c:v>925.7711958516628</c:v>
                </c:pt>
                <c:pt idx="54">
                  <c:v>935.4849318821052</c:v>
                </c:pt>
                <c:pt idx="55">
                  <c:v>960.6950933612</c:v>
                </c:pt>
                <c:pt idx="56">
                  <c:v>980.9793300500413</c:v>
                </c:pt>
                <c:pt idx="57">
                  <c:v>1003.296068317689</c:v>
                </c:pt>
                <c:pt idx="58">
                  <c:v>1035.622693134825</c:v>
                </c:pt>
                <c:pt idx="59">
                  <c:v>1040.587785110142</c:v>
                </c:pt>
                <c:pt idx="60">
                  <c:v>990.5264325156364</c:v>
                </c:pt>
                <c:pt idx="61">
                  <c:v>1003.448569953024</c:v>
                </c:pt>
                <c:pt idx="62">
                  <c:v>1021.922059689189</c:v>
                </c:pt>
                <c:pt idx="63">
                  <c:v>1018.305</c:v>
                </c:pt>
              </c:numCache>
            </c:numRef>
          </c:val>
        </c:ser>
        <c:ser>
          <c:idx val="0"/>
          <c:order val="2"/>
          <c:tx>
            <c:strRef>
              <c:f>données!$X$58</c:f>
              <c:strCache>
                <c:ptCount val="1"/>
                <c:pt idx="0">
                  <c:v>VA sociétés financières</c:v>
                </c:pt>
              </c:strCache>
            </c:strRef>
          </c:tx>
          <c:spPr>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données!$AA$58:$CL$58</c:f>
              <c:numCache>
                <c:formatCode>0\.0</c:formatCode>
                <c:ptCount val="64"/>
                <c:pt idx="0">
                  <c:v>6.140998478817037</c:v>
                </c:pt>
                <c:pt idx="1">
                  <c:v>6.653461104896474</c:v>
                </c:pt>
                <c:pt idx="2">
                  <c:v>7.320302342221804</c:v>
                </c:pt>
                <c:pt idx="3">
                  <c:v>7.219915795140544</c:v>
                </c:pt>
                <c:pt idx="4">
                  <c:v>8.783666640339573</c:v>
                </c:pt>
                <c:pt idx="5">
                  <c:v>9.155975175248892</c:v>
                </c:pt>
                <c:pt idx="6">
                  <c:v>9.571026654819695</c:v>
                </c:pt>
                <c:pt idx="7">
                  <c:v>9.84615628079357</c:v>
                </c:pt>
                <c:pt idx="8">
                  <c:v>11.67356216973546</c:v>
                </c:pt>
                <c:pt idx="9">
                  <c:v>12.82617254273391</c:v>
                </c:pt>
                <c:pt idx="10">
                  <c:v>12.8372138315791</c:v>
                </c:pt>
                <c:pt idx="11">
                  <c:v>13.41869247520413</c:v>
                </c:pt>
                <c:pt idx="12">
                  <c:v>14.27556527448701</c:v>
                </c:pt>
                <c:pt idx="13">
                  <c:v>14.3261180296113</c:v>
                </c:pt>
                <c:pt idx="14">
                  <c:v>15.38928188798552</c:v>
                </c:pt>
                <c:pt idx="15">
                  <c:v>16.63411269233694</c:v>
                </c:pt>
                <c:pt idx="16">
                  <c:v>18.02912297479429</c:v>
                </c:pt>
                <c:pt idx="17">
                  <c:v>18.87037538267365</c:v>
                </c:pt>
                <c:pt idx="18">
                  <c:v>20.22983772501524</c:v>
                </c:pt>
                <c:pt idx="19">
                  <c:v>22.89955329509173</c:v>
                </c:pt>
                <c:pt idx="20">
                  <c:v>27.14838778388696</c:v>
                </c:pt>
                <c:pt idx="21">
                  <c:v>29.82709592775257</c:v>
                </c:pt>
                <c:pt idx="22">
                  <c:v>33.96891015869636</c:v>
                </c:pt>
                <c:pt idx="23">
                  <c:v>35.71347292659858</c:v>
                </c:pt>
                <c:pt idx="24">
                  <c:v>41.421757945847</c:v>
                </c:pt>
                <c:pt idx="25">
                  <c:v>49.66394715487125</c:v>
                </c:pt>
                <c:pt idx="26">
                  <c:v>45.95818012021915</c:v>
                </c:pt>
                <c:pt idx="27">
                  <c:v>47.32951372116854</c:v>
                </c:pt>
                <c:pt idx="28">
                  <c:v>43.75118857182664</c:v>
                </c:pt>
                <c:pt idx="29">
                  <c:v>44.13178158804243</c:v>
                </c:pt>
                <c:pt idx="30">
                  <c:v>46.01708894290951</c:v>
                </c:pt>
                <c:pt idx="31">
                  <c:v>49.91908075206646</c:v>
                </c:pt>
                <c:pt idx="32">
                  <c:v>53.38709031556539</c:v>
                </c:pt>
                <c:pt idx="33">
                  <c:v>55.33618021268087</c:v>
                </c:pt>
                <c:pt idx="34">
                  <c:v>60.908026527425</c:v>
                </c:pt>
                <c:pt idx="35">
                  <c:v>64.91936582379645</c:v>
                </c:pt>
                <c:pt idx="36">
                  <c:v>67.84398791450604</c:v>
                </c:pt>
                <c:pt idx="37">
                  <c:v>68.92920716847878</c:v>
                </c:pt>
                <c:pt idx="38">
                  <c:v>69.92896401233423</c:v>
                </c:pt>
                <c:pt idx="39">
                  <c:v>74.34140669763377</c:v>
                </c:pt>
                <c:pt idx="40">
                  <c:v>83.2187501636315</c:v>
                </c:pt>
                <c:pt idx="41">
                  <c:v>79.76067031745247</c:v>
                </c:pt>
                <c:pt idx="42">
                  <c:v>79.88069420886443</c:v>
                </c:pt>
                <c:pt idx="43">
                  <c:v>77.38640817859289</c:v>
                </c:pt>
                <c:pt idx="44">
                  <c:v>82.57545029478089</c:v>
                </c:pt>
                <c:pt idx="45">
                  <c:v>79.88408476982601</c:v>
                </c:pt>
                <c:pt idx="46">
                  <c:v>72.40696952811795</c:v>
                </c:pt>
                <c:pt idx="47">
                  <c:v>71.60635927873838</c:v>
                </c:pt>
                <c:pt idx="48">
                  <c:v>69.03091611249761</c:v>
                </c:pt>
                <c:pt idx="49">
                  <c:v>68.57526695349301</c:v>
                </c:pt>
                <c:pt idx="50">
                  <c:v>73.47702761961302</c:v>
                </c:pt>
                <c:pt idx="51">
                  <c:v>82.18863721880894</c:v>
                </c:pt>
                <c:pt idx="52">
                  <c:v>74.5538317789585</c:v>
                </c:pt>
                <c:pt idx="53">
                  <c:v>75.38031564837305</c:v>
                </c:pt>
                <c:pt idx="54">
                  <c:v>78.45130177282225</c:v>
                </c:pt>
                <c:pt idx="55">
                  <c:v>78.27769322128035</c:v>
                </c:pt>
                <c:pt idx="56">
                  <c:v>77.46148991790025</c:v>
                </c:pt>
                <c:pt idx="57">
                  <c:v>80.46502336387575</c:v>
                </c:pt>
                <c:pt idx="58">
                  <c:v>80.13947542417828</c:v>
                </c:pt>
                <c:pt idx="59">
                  <c:v>71.75428297980937</c:v>
                </c:pt>
                <c:pt idx="60">
                  <c:v>83.69058042323134</c:v>
                </c:pt>
                <c:pt idx="61">
                  <c:v>90.73123131402312</c:v>
                </c:pt>
                <c:pt idx="62">
                  <c:v>91.58391483128204</c:v>
                </c:pt>
                <c:pt idx="63">
                  <c:v>92.115</c:v>
                </c:pt>
              </c:numCache>
            </c:numRef>
          </c:val>
        </c:ser>
        <c:ser>
          <c:idx val="1"/>
          <c:order val="3"/>
          <c:tx>
            <c:strRef>
              <c:f>données!$X$59</c:f>
              <c:strCache>
                <c:ptCount val="1"/>
                <c:pt idx="0">
                  <c:v>VA administrations publiques</c:v>
                </c:pt>
              </c:strCache>
            </c:strRef>
          </c:tx>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données!$AA$59:$CL$59</c:f>
              <c:numCache>
                <c:formatCode>0\.0</c:formatCode>
                <c:ptCount val="64"/>
                <c:pt idx="0">
                  <c:v>25.74719850684484</c:v>
                </c:pt>
                <c:pt idx="1">
                  <c:v>28.82397736893048</c:v>
                </c:pt>
                <c:pt idx="2">
                  <c:v>30.66212486685862</c:v>
                </c:pt>
                <c:pt idx="3">
                  <c:v>32.91825907701555</c:v>
                </c:pt>
                <c:pt idx="4">
                  <c:v>35.01111296431552</c:v>
                </c:pt>
                <c:pt idx="5">
                  <c:v>36.96996887716589</c:v>
                </c:pt>
                <c:pt idx="6">
                  <c:v>37.9947049163191</c:v>
                </c:pt>
                <c:pt idx="7">
                  <c:v>41.94963451037968</c:v>
                </c:pt>
                <c:pt idx="8">
                  <c:v>43.51905947514588</c:v>
                </c:pt>
                <c:pt idx="9">
                  <c:v>44.93591508168767</c:v>
                </c:pt>
                <c:pt idx="10">
                  <c:v>47.6959310248191</c:v>
                </c:pt>
                <c:pt idx="11">
                  <c:v>49.68374900101917</c:v>
                </c:pt>
                <c:pt idx="12">
                  <c:v>53.19197222904857</c:v>
                </c:pt>
                <c:pt idx="13">
                  <c:v>58.25639825989956</c:v>
                </c:pt>
                <c:pt idx="14">
                  <c:v>63.2228962651936</c:v>
                </c:pt>
                <c:pt idx="15">
                  <c:v>66.71917844243863</c:v>
                </c:pt>
                <c:pt idx="16">
                  <c:v>69.16312183159914</c:v>
                </c:pt>
                <c:pt idx="17">
                  <c:v>72.17761879540248</c:v>
                </c:pt>
                <c:pt idx="18">
                  <c:v>75.70617368841193</c:v>
                </c:pt>
                <c:pt idx="19">
                  <c:v>84.6981900057052</c:v>
                </c:pt>
                <c:pt idx="20">
                  <c:v>89.16553978912804</c:v>
                </c:pt>
                <c:pt idx="21">
                  <c:v>94.87619459580684</c:v>
                </c:pt>
                <c:pt idx="22">
                  <c:v>102.5438322087335</c:v>
                </c:pt>
                <c:pt idx="23">
                  <c:v>107.9603327746926</c:v>
                </c:pt>
                <c:pt idx="24">
                  <c:v>112.600289399183</c:v>
                </c:pt>
                <c:pt idx="25">
                  <c:v>123.7513620005669</c:v>
                </c:pt>
                <c:pt idx="26">
                  <c:v>133.3964511904189</c:v>
                </c:pt>
                <c:pt idx="27">
                  <c:v>143.9126724775465</c:v>
                </c:pt>
                <c:pt idx="28">
                  <c:v>154.0789024485388</c:v>
                </c:pt>
                <c:pt idx="29">
                  <c:v>164.4035178459411</c:v>
                </c:pt>
                <c:pt idx="30">
                  <c:v>170.085480926128</c:v>
                </c:pt>
                <c:pt idx="31">
                  <c:v>178.0666530842763</c:v>
                </c:pt>
                <c:pt idx="32">
                  <c:v>183.1456146958914</c:v>
                </c:pt>
                <c:pt idx="33">
                  <c:v>192.047527365432</c:v>
                </c:pt>
                <c:pt idx="34">
                  <c:v>195.7079867142225</c:v>
                </c:pt>
                <c:pt idx="35">
                  <c:v>199.9325481651248</c:v>
                </c:pt>
                <c:pt idx="36">
                  <c:v>200.988207348706</c:v>
                </c:pt>
                <c:pt idx="37">
                  <c:v>203.2875425073876</c:v>
                </c:pt>
                <c:pt idx="38">
                  <c:v>204.19973869249</c:v>
                </c:pt>
                <c:pt idx="39">
                  <c:v>205.8936229043288</c:v>
                </c:pt>
                <c:pt idx="40">
                  <c:v>209.7866570045329</c:v>
                </c:pt>
                <c:pt idx="41">
                  <c:v>215.9323452905885</c:v>
                </c:pt>
                <c:pt idx="42">
                  <c:v>222.5587049972402</c:v>
                </c:pt>
                <c:pt idx="43">
                  <c:v>232.9474687110971</c:v>
                </c:pt>
                <c:pt idx="44">
                  <c:v>239.745314719744</c:v>
                </c:pt>
                <c:pt idx="45">
                  <c:v>246.9409770687247</c:v>
                </c:pt>
                <c:pt idx="46">
                  <c:v>252.4682435828553</c:v>
                </c:pt>
                <c:pt idx="47">
                  <c:v>261.2106837164008</c:v>
                </c:pt>
                <c:pt idx="48">
                  <c:v>266.4580708542476</c:v>
                </c:pt>
                <c:pt idx="49">
                  <c:v>270.0204211272942</c:v>
                </c:pt>
                <c:pt idx="50">
                  <c:v>278.8137315956546</c:v>
                </c:pt>
                <c:pt idx="51">
                  <c:v>283.0524798286405</c:v>
                </c:pt>
                <c:pt idx="52">
                  <c:v>288.2472467940213</c:v>
                </c:pt>
                <c:pt idx="53">
                  <c:v>295.1967419670501</c:v>
                </c:pt>
                <c:pt idx="54">
                  <c:v>299.1325078367942</c:v>
                </c:pt>
                <c:pt idx="55">
                  <c:v>304.5387089152069</c:v>
                </c:pt>
                <c:pt idx="56">
                  <c:v>310.0442660114281</c:v>
                </c:pt>
                <c:pt idx="57">
                  <c:v>313.4670910185055</c:v>
                </c:pt>
                <c:pt idx="58">
                  <c:v>316.4643967213574</c:v>
                </c:pt>
                <c:pt idx="59">
                  <c:v>318.8161372444488</c:v>
                </c:pt>
                <c:pt idx="60">
                  <c:v>324.9426324605548</c:v>
                </c:pt>
                <c:pt idx="61">
                  <c:v>328.4409077601089</c:v>
                </c:pt>
                <c:pt idx="62">
                  <c:v>331.6825331100325</c:v>
                </c:pt>
                <c:pt idx="63">
                  <c:v>333.098</c:v>
                </c:pt>
              </c:numCache>
            </c:numRef>
          </c:val>
        </c:ser>
        <c:ser>
          <c:idx val="3"/>
          <c:order val="4"/>
          <c:tx>
            <c:strRef>
              <c:f>données!$X$60</c:f>
              <c:strCache>
                <c:ptCount val="1"/>
                <c:pt idx="0">
                  <c:v>VA ménages et entrepr. individuels</c:v>
                </c:pt>
              </c:strCache>
            </c:strRef>
          </c:tx>
          <c:spPr>
            <a:solidFill>
              <a:srgbClr val="CCFFCC"/>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données!$AA$60:$CL$60</c:f>
              <c:numCache>
                <c:formatCode>0\.0</c:formatCode>
                <c:ptCount val="64"/>
                <c:pt idx="0">
                  <c:v>103.1783567348326</c:v>
                </c:pt>
                <c:pt idx="1">
                  <c:v>109.9185599172296</c:v>
                </c:pt>
                <c:pt idx="2">
                  <c:v>109.7916444402305</c:v>
                </c:pt>
                <c:pt idx="3">
                  <c:v>110.0617065039097</c:v>
                </c:pt>
                <c:pt idx="4">
                  <c:v>112.4749578412698</c:v>
                </c:pt>
                <c:pt idx="5">
                  <c:v>118.4217048391455</c:v>
                </c:pt>
                <c:pt idx="6">
                  <c:v>122.6772434148945</c:v>
                </c:pt>
                <c:pt idx="7">
                  <c:v>124.1986508318681</c:v>
                </c:pt>
                <c:pt idx="8">
                  <c:v>129.8021780445506</c:v>
                </c:pt>
                <c:pt idx="9">
                  <c:v>132.6468913022242</c:v>
                </c:pt>
                <c:pt idx="10">
                  <c:v>130.0303127451267</c:v>
                </c:pt>
                <c:pt idx="11">
                  <c:v>142.1539287939126</c:v>
                </c:pt>
                <c:pt idx="12">
                  <c:v>143.889112036973</c:v>
                </c:pt>
                <c:pt idx="13">
                  <c:v>156.6566701426877</c:v>
                </c:pt>
                <c:pt idx="14">
                  <c:v>160.3348438562213</c:v>
                </c:pt>
                <c:pt idx="15">
                  <c:v>164.7588905282645</c:v>
                </c:pt>
                <c:pt idx="16">
                  <c:v>172.0448386710392</c:v>
                </c:pt>
                <c:pt idx="17">
                  <c:v>182.3728987967423</c:v>
                </c:pt>
                <c:pt idx="18">
                  <c:v>192.9037253026496</c:v>
                </c:pt>
                <c:pt idx="19">
                  <c:v>199.2542063027922</c:v>
                </c:pt>
                <c:pt idx="20">
                  <c:v>201.2868358875612</c:v>
                </c:pt>
                <c:pt idx="21">
                  <c:v>209.1181364657013</c:v>
                </c:pt>
                <c:pt idx="22">
                  <c:v>210.5839749206382</c:v>
                </c:pt>
                <c:pt idx="23">
                  <c:v>219.9862643681824</c:v>
                </c:pt>
                <c:pt idx="24">
                  <c:v>227.1620235380698</c:v>
                </c:pt>
                <c:pt idx="25">
                  <c:v>224.1113217112661</c:v>
                </c:pt>
                <c:pt idx="26">
                  <c:v>215.0682478466081</c:v>
                </c:pt>
                <c:pt idx="27">
                  <c:v>215.4542989560828</c:v>
                </c:pt>
                <c:pt idx="28">
                  <c:v>222.0096512206485</c:v>
                </c:pt>
                <c:pt idx="29">
                  <c:v>233.92607767824</c:v>
                </c:pt>
                <c:pt idx="30">
                  <c:v>237.6646752188846</c:v>
                </c:pt>
                <c:pt idx="31">
                  <c:v>237.6570814354628</c:v>
                </c:pt>
                <c:pt idx="32">
                  <c:v>234.1418792451989</c:v>
                </c:pt>
                <c:pt idx="33">
                  <c:v>239.1062082048658</c:v>
                </c:pt>
                <c:pt idx="34">
                  <c:v>240.6506739898738</c:v>
                </c:pt>
                <c:pt idx="35">
                  <c:v>240.4929014546632</c:v>
                </c:pt>
                <c:pt idx="36">
                  <c:v>242.2044950912282</c:v>
                </c:pt>
                <c:pt idx="37">
                  <c:v>239.6757987171647</c:v>
                </c:pt>
                <c:pt idx="38">
                  <c:v>243.0746045605755</c:v>
                </c:pt>
                <c:pt idx="39">
                  <c:v>250.407336770291</c:v>
                </c:pt>
                <c:pt idx="40">
                  <c:v>263.4889665471751</c:v>
                </c:pt>
                <c:pt idx="41">
                  <c:v>269.5828522227565</c:v>
                </c:pt>
                <c:pt idx="42">
                  <c:v>270.3731760621663</c:v>
                </c:pt>
                <c:pt idx="43">
                  <c:v>276.0969812417736</c:v>
                </c:pt>
                <c:pt idx="44">
                  <c:v>272.837646953306</c:v>
                </c:pt>
                <c:pt idx="45">
                  <c:v>279.5673796154105</c:v>
                </c:pt>
                <c:pt idx="46">
                  <c:v>284.6410670192337</c:v>
                </c:pt>
                <c:pt idx="47">
                  <c:v>287.157405410204</c:v>
                </c:pt>
                <c:pt idx="48">
                  <c:v>288.0510851079777</c:v>
                </c:pt>
                <c:pt idx="49">
                  <c:v>294.8886159890965</c:v>
                </c:pt>
                <c:pt idx="50">
                  <c:v>302.780934874312</c:v>
                </c:pt>
                <c:pt idx="51">
                  <c:v>313.0032291433284</c:v>
                </c:pt>
                <c:pt idx="52">
                  <c:v>324.4230650538559</c:v>
                </c:pt>
                <c:pt idx="53">
                  <c:v>324.6687397207383</c:v>
                </c:pt>
                <c:pt idx="54">
                  <c:v>323.7735897319426</c:v>
                </c:pt>
                <c:pt idx="55">
                  <c:v>331.479399603977</c:v>
                </c:pt>
                <c:pt idx="56">
                  <c:v>335.2020936465919</c:v>
                </c:pt>
                <c:pt idx="57">
                  <c:v>342.1542743481344</c:v>
                </c:pt>
                <c:pt idx="58">
                  <c:v>351.6791655841765</c:v>
                </c:pt>
                <c:pt idx="59">
                  <c:v>355.1417691448758</c:v>
                </c:pt>
                <c:pt idx="60">
                  <c:v>337.732315668197</c:v>
                </c:pt>
                <c:pt idx="61">
                  <c:v>337.304106491322</c:v>
                </c:pt>
                <c:pt idx="62">
                  <c:v>344.6646373070769</c:v>
                </c:pt>
                <c:pt idx="63">
                  <c:v>345.547</c:v>
                </c:pt>
              </c:numCache>
            </c:numRef>
          </c:val>
        </c:ser>
        <c:ser>
          <c:idx val="5"/>
          <c:order val="5"/>
          <c:tx>
            <c:strRef>
              <c:f>données!$X$61</c:f>
              <c:strCache>
                <c:ptCount val="1"/>
                <c:pt idx="0">
                  <c:v>VA inst. sans but lucratif au serv. ménages</c:v>
                </c:pt>
              </c:strCache>
            </c:strRef>
          </c:tx>
          <c:spPr>
            <a:solidFill>
              <a:srgbClr val="FFFF00"/>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données!$AA$61:$CL$61</c:f>
              <c:numCache>
                <c:formatCode>0\.0</c:formatCode>
                <c:ptCount val="64"/>
                <c:pt idx="0">
                  <c:v>5.270259888537008</c:v>
                </c:pt>
                <c:pt idx="1">
                  <c:v>5.300475368949877</c:v>
                </c:pt>
                <c:pt idx="2">
                  <c:v>5.15466590199594</c:v>
                </c:pt>
                <c:pt idx="3">
                  <c:v>5.145080033105087</c:v>
                </c:pt>
                <c:pt idx="4">
                  <c:v>5.101201385949837</c:v>
                </c:pt>
                <c:pt idx="5">
                  <c:v>5.586529129606505</c:v>
                </c:pt>
                <c:pt idx="6">
                  <c:v>5.861423007791054</c:v>
                </c:pt>
                <c:pt idx="7">
                  <c:v>6.04345736913501</c:v>
                </c:pt>
                <c:pt idx="8">
                  <c:v>5.929154704062724</c:v>
                </c:pt>
                <c:pt idx="9">
                  <c:v>5.570079707844268</c:v>
                </c:pt>
                <c:pt idx="10">
                  <c:v>5.709431135645387</c:v>
                </c:pt>
                <c:pt idx="11">
                  <c:v>6.076256637445816</c:v>
                </c:pt>
                <c:pt idx="12">
                  <c:v>6.350091561069269</c:v>
                </c:pt>
                <c:pt idx="13">
                  <c:v>6.65977899741222</c:v>
                </c:pt>
                <c:pt idx="14">
                  <c:v>7.192892811301943</c:v>
                </c:pt>
                <c:pt idx="15">
                  <c:v>7.686351151951584</c:v>
                </c:pt>
                <c:pt idx="16">
                  <c:v>7.962004584508239</c:v>
                </c:pt>
                <c:pt idx="17">
                  <c:v>8.336670485041923</c:v>
                </c:pt>
                <c:pt idx="18">
                  <c:v>8.598547201254813</c:v>
                </c:pt>
                <c:pt idx="19">
                  <c:v>9.092133550625497</c:v>
                </c:pt>
                <c:pt idx="20">
                  <c:v>9.742510621800195</c:v>
                </c:pt>
                <c:pt idx="21">
                  <c:v>10.27235095184819</c:v>
                </c:pt>
                <c:pt idx="22">
                  <c:v>10.51987305400335</c:v>
                </c:pt>
                <c:pt idx="23">
                  <c:v>10.90531675796887</c:v>
                </c:pt>
                <c:pt idx="24">
                  <c:v>11.84776757213961</c:v>
                </c:pt>
                <c:pt idx="25">
                  <c:v>12.67760336709984</c:v>
                </c:pt>
                <c:pt idx="26">
                  <c:v>11.81639358165106</c:v>
                </c:pt>
                <c:pt idx="27">
                  <c:v>12.37573207295563</c:v>
                </c:pt>
                <c:pt idx="28">
                  <c:v>12.99347124500115</c:v>
                </c:pt>
                <c:pt idx="29">
                  <c:v>13.33353283726597</c:v>
                </c:pt>
                <c:pt idx="30">
                  <c:v>13.44291355315396</c:v>
                </c:pt>
                <c:pt idx="31">
                  <c:v>13.85272028434587</c:v>
                </c:pt>
                <c:pt idx="32">
                  <c:v>14.00070558128681</c:v>
                </c:pt>
                <c:pt idx="33">
                  <c:v>14.11472917968621</c:v>
                </c:pt>
                <c:pt idx="34">
                  <c:v>14.16018862362521</c:v>
                </c:pt>
                <c:pt idx="35">
                  <c:v>14.06347793310927</c:v>
                </c:pt>
                <c:pt idx="36">
                  <c:v>13.79976070650317</c:v>
                </c:pt>
                <c:pt idx="37">
                  <c:v>13.67978715365074</c:v>
                </c:pt>
                <c:pt idx="38">
                  <c:v>14.09468345183152</c:v>
                </c:pt>
                <c:pt idx="39">
                  <c:v>14.81913927643889</c:v>
                </c:pt>
                <c:pt idx="40">
                  <c:v>15.32128831154041</c:v>
                </c:pt>
                <c:pt idx="41">
                  <c:v>16.03838807562031</c:v>
                </c:pt>
                <c:pt idx="42">
                  <c:v>16.48085329786225</c:v>
                </c:pt>
                <c:pt idx="43">
                  <c:v>16.8618543876248</c:v>
                </c:pt>
                <c:pt idx="44">
                  <c:v>18.66911853422253</c:v>
                </c:pt>
                <c:pt idx="45">
                  <c:v>19.37792182962497</c:v>
                </c:pt>
                <c:pt idx="46">
                  <c:v>20.25874899940866</c:v>
                </c:pt>
                <c:pt idx="47">
                  <c:v>21.17428327034731</c:v>
                </c:pt>
                <c:pt idx="48">
                  <c:v>21.83882627856094</c:v>
                </c:pt>
                <c:pt idx="49">
                  <c:v>22.75716512713608</c:v>
                </c:pt>
                <c:pt idx="50">
                  <c:v>23.68949910603392</c:v>
                </c:pt>
                <c:pt idx="51">
                  <c:v>24.46421770871429</c:v>
                </c:pt>
                <c:pt idx="52">
                  <c:v>25.64781252705873</c:v>
                </c:pt>
                <c:pt idx="53">
                  <c:v>26.05532454093179</c:v>
                </c:pt>
                <c:pt idx="54">
                  <c:v>25.66313682369991</c:v>
                </c:pt>
                <c:pt idx="55">
                  <c:v>26.23798365614561</c:v>
                </c:pt>
                <c:pt idx="56">
                  <c:v>26.44878505420865</c:v>
                </c:pt>
                <c:pt idx="57">
                  <c:v>27.50220798555874</c:v>
                </c:pt>
                <c:pt idx="58">
                  <c:v>28.02881879056477</c:v>
                </c:pt>
                <c:pt idx="59">
                  <c:v>28.02934356271918</c:v>
                </c:pt>
                <c:pt idx="60">
                  <c:v>29.37808485083061</c:v>
                </c:pt>
                <c:pt idx="61">
                  <c:v>30.40039737620455</c:v>
                </c:pt>
                <c:pt idx="62">
                  <c:v>31.34630156646049</c:v>
                </c:pt>
                <c:pt idx="63">
                  <c:v>31.835</c:v>
                </c:pt>
              </c:numCache>
            </c:numRef>
          </c:val>
        </c:ser>
        <c:ser>
          <c:idx val="6"/>
          <c:order val="6"/>
          <c:tx>
            <c:strRef>
              <c:f>données!$X$62</c:f>
              <c:strCache>
                <c:ptCount val="1"/>
                <c:pt idx="0">
                  <c:v>impôts - subventions sur les produits</c:v>
                </c:pt>
              </c:strCache>
            </c:strRef>
          </c:tx>
          <c:spPr>
            <a:solidFill>
              <a:schemeClr val="bg1"/>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données!$AA$62:$CL$62</c:f>
              <c:numCache>
                <c:formatCode>0\.0</c:formatCode>
                <c:ptCount val="64"/>
                <c:pt idx="0">
                  <c:v>31.07786848896587</c:v>
                </c:pt>
                <c:pt idx="1">
                  <c:v>35.02388075552667</c:v>
                </c:pt>
                <c:pt idx="2">
                  <c:v>38.48838691312129</c:v>
                </c:pt>
                <c:pt idx="3">
                  <c:v>40.98121040484311</c:v>
                </c:pt>
                <c:pt idx="4">
                  <c:v>42.60894910430206</c:v>
                </c:pt>
                <c:pt idx="5">
                  <c:v>44.20208749754144</c:v>
                </c:pt>
                <c:pt idx="6">
                  <c:v>45.29621295319181</c:v>
                </c:pt>
                <c:pt idx="7">
                  <c:v>46.68817960133723</c:v>
                </c:pt>
                <c:pt idx="8">
                  <c:v>50.1293156647397</c:v>
                </c:pt>
                <c:pt idx="9">
                  <c:v>51.60447446477759</c:v>
                </c:pt>
                <c:pt idx="10">
                  <c:v>55.20043118887005</c:v>
                </c:pt>
                <c:pt idx="11">
                  <c:v>57.62168004462517</c:v>
                </c:pt>
                <c:pt idx="12">
                  <c:v>60.5395468175296</c:v>
                </c:pt>
                <c:pt idx="13">
                  <c:v>64.639303797881</c:v>
                </c:pt>
                <c:pt idx="14">
                  <c:v>69.84562074389233</c:v>
                </c:pt>
                <c:pt idx="15">
                  <c:v>75.46231867148259</c:v>
                </c:pt>
                <c:pt idx="16">
                  <c:v>77.59338348548263</c:v>
                </c:pt>
                <c:pt idx="17">
                  <c:v>81.1815720326972</c:v>
                </c:pt>
                <c:pt idx="18">
                  <c:v>82.88574502183789</c:v>
                </c:pt>
                <c:pt idx="19">
                  <c:v>79.52722799203746</c:v>
                </c:pt>
                <c:pt idx="20">
                  <c:v>94.5031772709392</c:v>
                </c:pt>
                <c:pt idx="21">
                  <c:v>95.44188426883083</c:v>
                </c:pt>
                <c:pt idx="22">
                  <c:v>99.56945967526692</c:v>
                </c:pt>
                <c:pt idx="23">
                  <c:v>105.0382376032728</c:v>
                </c:pt>
                <c:pt idx="24">
                  <c:v>105.2568968314639</c:v>
                </c:pt>
                <c:pt idx="25">
                  <c:v>109.2299617938976</c:v>
                </c:pt>
                <c:pt idx="26">
                  <c:v>106.0083378575648</c:v>
                </c:pt>
                <c:pt idx="27">
                  <c:v>114.5094455430942</c:v>
                </c:pt>
                <c:pt idx="28">
                  <c:v>110.2174008712362</c:v>
                </c:pt>
                <c:pt idx="29">
                  <c:v>119.1685699560705</c:v>
                </c:pt>
                <c:pt idx="30">
                  <c:v>129.8646162168353</c:v>
                </c:pt>
                <c:pt idx="31">
                  <c:v>126.5586298492935</c:v>
                </c:pt>
                <c:pt idx="32">
                  <c:v>126.3076265076849</c:v>
                </c:pt>
                <c:pt idx="33">
                  <c:v>130.8882843684704</c:v>
                </c:pt>
                <c:pt idx="34">
                  <c:v>132.4990434610266</c:v>
                </c:pt>
                <c:pt idx="35">
                  <c:v>134.5357180371232</c:v>
                </c:pt>
                <c:pt idx="36">
                  <c:v>139.0190453476087</c:v>
                </c:pt>
                <c:pt idx="37">
                  <c:v>139.0884137802291</c:v>
                </c:pt>
                <c:pt idx="38">
                  <c:v>143.1684469222582</c:v>
                </c:pt>
                <c:pt idx="39">
                  <c:v>150.85888914957</c:v>
                </c:pt>
                <c:pt idx="40">
                  <c:v>153.8955711363739</c:v>
                </c:pt>
                <c:pt idx="41">
                  <c:v>154.556905167328</c:v>
                </c:pt>
                <c:pt idx="42">
                  <c:v>153.6836975323952</c:v>
                </c:pt>
                <c:pt idx="43">
                  <c:v>149.4113711750466</c:v>
                </c:pt>
                <c:pt idx="44">
                  <c:v>147.7528448584282</c:v>
                </c:pt>
                <c:pt idx="45">
                  <c:v>160.1401266261531</c:v>
                </c:pt>
                <c:pt idx="46">
                  <c:v>164.4494181294047</c:v>
                </c:pt>
                <c:pt idx="47">
                  <c:v>172.1413953298428</c:v>
                </c:pt>
                <c:pt idx="48">
                  <c:v>175.0059410920855</c:v>
                </c:pt>
                <c:pt idx="49">
                  <c:v>180.5453928275335</c:v>
                </c:pt>
                <c:pt idx="50">
                  <c:v>185.9923696144783</c:v>
                </c:pt>
                <c:pt idx="51">
                  <c:v>186.4019054776894</c:v>
                </c:pt>
                <c:pt idx="52">
                  <c:v>185.0245785223722</c:v>
                </c:pt>
                <c:pt idx="53">
                  <c:v>185.0894514559864</c:v>
                </c:pt>
                <c:pt idx="54">
                  <c:v>186.1370533877118</c:v>
                </c:pt>
                <c:pt idx="55">
                  <c:v>194.4554213559605</c:v>
                </c:pt>
                <c:pt idx="56">
                  <c:v>200.1732282932277</c:v>
                </c:pt>
                <c:pt idx="57">
                  <c:v>211.0427612785114</c:v>
                </c:pt>
                <c:pt idx="58">
                  <c:v>211.1933323491513</c:v>
                </c:pt>
                <c:pt idx="59">
                  <c:v>207.1661801386023</c:v>
                </c:pt>
                <c:pt idx="60">
                  <c:v>191.6064525422653</c:v>
                </c:pt>
                <c:pt idx="61">
                  <c:v>201.3211350362691</c:v>
                </c:pt>
                <c:pt idx="62">
                  <c:v>210.8154016634803</c:v>
                </c:pt>
                <c:pt idx="63">
                  <c:v>211.39645</c:v>
                </c:pt>
              </c:numCache>
            </c:numRef>
          </c:val>
        </c:ser>
        <c:axId val="580001672"/>
        <c:axId val="579989640"/>
      </c:areaChart>
      <c:lineChart>
        <c:grouping val="standard"/>
        <c:ser>
          <c:idx val="2"/>
          <c:order val="0"/>
          <c:tx>
            <c:strRef>
              <c:f>données!$X$73</c:f>
              <c:strCache>
                <c:ptCount val="1"/>
                <c:pt idx="0">
                  <c:v>PIB</c:v>
                </c:pt>
              </c:strCache>
            </c:strRef>
          </c:tx>
          <c:spPr>
            <a:ln w="38100">
              <a:solidFill>
                <a:schemeClr val="tx1"/>
              </a:solidFill>
              <a:prstDash val="solid"/>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80001672"/>
        <c:axId val="579989640"/>
      </c:lineChart>
      <c:catAx>
        <c:axId val="580001672"/>
        <c:scaling>
          <c:orientation val="minMax"/>
        </c:scaling>
        <c:axPos val="b"/>
        <c:numFmt formatCode="General" sourceLinked="1"/>
        <c:minorTickMark val="in"/>
        <c:tickLblPos val="nextTo"/>
        <c:spPr>
          <a:ln w="3175">
            <a:solidFill>
              <a:srgbClr val="808080"/>
            </a:solidFill>
            <a:prstDash val="solid"/>
          </a:ln>
        </c:spPr>
        <c:crossAx val="579989640"/>
        <c:crosses val="autoZero"/>
        <c:auto val="1"/>
        <c:lblAlgn val="ctr"/>
        <c:lblOffset val="100"/>
        <c:tickLblSkip val="5"/>
        <c:tickMarkSkip val="5"/>
      </c:catAx>
      <c:valAx>
        <c:axId val="579989640"/>
        <c:scaling>
          <c:orientation val="minMax"/>
          <c:max val="21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a:solidFill>
                  <a:schemeClr val="tx1"/>
                </a:solidFill>
              </a:defRPr>
            </a:pPr>
            <a:endParaRPr lang="fr-FR"/>
          </a:p>
        </c:txPr>
        <c:crossAx val="580001672"/>
        <c:crosses val="autoZero"/>
        <c:crossBetween val="between"/>
        <c:majorUnit val="200.0"/>
      </c:valAx>
      <c:spPr>
        <a:solidFill>
          <a:srgbClr val="FFFFFF"/>
        </a:solidFill>
        <a:ln w="25400">
          <a:noFill/>
        </a:ln>
      </c:spPr>
    </c:plotArea>
    <c:legend>
      <c:legendPos val="r"/>
      <c:legendEntry>
        <c:idx val="3"/>
        <c:txPr>
          <a:bodyPr/>
          <a:lstStyle/>
          <a:p>
            <a:pPr>
              <a:defRPr>
                <a:solidFill>
                  <a:schemeClr val="accent2">
                    <a:lumMod val="75000"/>
                  </a:schemeClr>
                </a:solidFill>
              </a:defRPr>
            </a:pPr>
            <a:endParaRPr lang="fr-FR"/>
          </a:p>
        </c:txPr>
      </c:legendEntry>
      <c:legendEntry>
        <c:idx val="2"/>
        <c:txPr>
          <a:bodyPr/>
          <a:lstStyle/>
          <a:p>
            <a:pPr>
              <a:defRPr>
                <a:solidFill>
                  <a:srgbClr val="008000"/>
                </a:solidFill>
              </a:defRPr>
            </a:pPr>
            <a:endParaRPr lang="fr-FR"/>
          </a:p>
        </c:txPr>
      </c:legendEntry>
      <c:legendEntry>
        <c:idx val="1"/>
        <c:txPr>
          <a:bodyPr/>
          <a:lstStyle/>
          <a:p>
            <a:pPr>
              <a:defRPr>
                <a:solidFill>
                  <a:schemeClr val="accent6">
                    <a:lumMod val="75000"/>
                  </a:schemeClr>
                </a:solidFill>
              </a:defRPr>
            </a:pPr>
            <a:endParaRPr lang="fr-FR"/>
          </a:p>
        </c:txPr>
      </c:legendEntry>
      <c:legendEntry>
        <c:idx val="0"/>
        <c:txPr>
          <a:bodyPr/>
          <a:lstStyle/>
          <a:p>
            <a:pPr>
              <a:defRPr>
                <a:solidFill>
                  <a:schemeClr val="bg1"/>
                </a:solidFill>
              </a:defRPr>
            </a:pPr>
            <a:endParaRPr lang="fr-FR"/>
          </a:p>
        </c:txPr>
      </c:legendEntry>
      <c:legendEntry>
        <c:idx val="6"/>
        <c:txPr>
          <a:bodyPr/>
          <a:lstStyle/>
          <a:p>
            <a:pPr>
              <a:defRPr>
                <a:solidFill>
                  <a:schemeClr val="tx1"/>
                </a:solidFill>
              </a:defRPr>
            </a:pPr>
            <a:endParaRPr lang="fr-FR"/>
          </a:p>
        </c:txPr>
      </c:legendEntry>
      <c:legendEntry>
        <c:idx val="5"/>
        <c:txPr>
          <a:bodyPr/>
          <a:lstStyle/>
          <a:p>
            <a:pPr>
              <a:defRPr>
                <a:solidFill>
                  <a:schemeClr val="accent5">
                    <a:lumMod val="75000"/>
                  </a:schemeClr>
                </a:solidFill>
              </a:defRPr>
            </a:pPr>
            <a:endParaRPr lang="fr-FR"/>
          </a:p>
        </c:txPr>
      </c:legendEntry>
      <c:legendEntry>
        <c:idx val="4"/>
        <c:txPr>
          <a:bodyPr/>
          <a:lstStyle/>
          <a:p>
            <a:pPr>
              <a:defRPr>
                <a:solidFill>
                  <a:schemeClr val="accent1">
                    <a:lumMod val="75000"/>
                  </a:schemeClr>
                </a:solidFill>
              </a:defRPr>
            </a:pPr>
            <a:endParaRPr lang="fr-FR"/>
          </a:p>
        </c:txPr>
      </c:legendEntry>
      <c:layout>
        <c:manualLayout>
          <c:xMode val="edge"/>
          <c:yMode val="edge"/>
          <c:x val="0.0818029755949014"/>
          <c:y val="0.139493634724231"/>
          <c:w val="0.377301409492322"/>
          <c:h val="0.317411752102416"/>
        </c:manualLayout>
      </c:layout>
      <c:spPr>
        <a:solidFill>
          <a:sysClr val="window" lastClr="FFFFFF">
            <a:alpha val="15000"/>
          </a:sysClr>
        </a:solidFill>
        <a:ln>
          <a:solidFill>
            <a:schemeClr val="tx1"/>
          </a:solidFill>
        </a:ln>
      </c:spPr>
    </c:legend>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areaChart>
        <c:grouping val="stacked"/>
        <c:ser>
          <c:idx val="4"/>
          <c:order val="1"/>
          <c:tx>
            <c:strRef>
              <c:f>données!$X$57</c:f>
              <c:strCache>
                <c:ptCount val="1"/>
                <c:pt idx="0">
                  <c:v>VA sociétés non financières</c:v>
                </c:pt>
              </c:strCache>
            </c:strRef>
          </c:tx>
          <c:spPr>
            <a:ln w="50800">
              <a:noFill/>
              <a:prstDash val="solid"/>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données!$AA$57:$CL$57</c:f>
              <c:numCache>
                <c:formatCode>0\.0</c:formatCode>
                <c:ptCount val="64"/>
                <c:pt idx="0">
                  <c:v>100.0120345883598</c:v>
                </c:pt>
                <c:pt idx="1">
                  <c:v>108.6578232087339</c:v>
                </c:pt>
                <c:pt idx="2">
                  <c:v>119.5950165401815</c:v>
                </c:pt>
                <c:pt idx="3">
                  <c:v>123.7268567938838</c:v>
                </c:pt>
                <c:pt idx="4">
                  <c:v>127.1693149516326</c:v>
                </c:pt>
                <c:pt idx="5">
                  <c:v>135.1897673669733</c:v>
                </c:pt>
                <c:pt idx="6">
                  <c:v>146.7045082462648</c:v>
                </c:pt>
                <c:pt idx="7">
                  <c:v>157.5793613822158</c:v>
                </c:pt>
                <c:pt idx="8">
                  <c:v>166.187530821331</c:v>
                </c:pt>
                <c:pt idx="9">
                  <c:v>170.6593209407301</c:v>
                </c:pt>
                <c:pt idx="10">
                  <c:v>177.5193579472912</c:v>
                </c:pt>
                <c:pt idx="11">
                  <c:v>195.4848353014535</c:v>
                </c:pt>
                <c:pt idx="12">
                  <c:v>208.5108605723327</c:v>
                </c:pt>
                <c:pt idx="13">
                  <c:v>219.6689951170908</c:v>
                </c:pt>
                <c:pt idx="14">
                  <c:v>236.4733686279527</c:v>
                </c:pt>
                <c:pt idx="15">
                  <c:v>256.7029084873401</c:v>
                </c:pt>
                <c:pt idx="16">
                  <c:v>271.4420037760707</c:v>
                </c:pt>
                <c:pt idx="17">
                  <c:v>285.4089727652913</c:v>
                </c:pt>
                <c:pt idx="18">
                  <c:v>299.7696235417406</c:v>
                </c:pt>
                <c:pt idx="19">
                  <c:v>314.8867382907326</c:v>
                </c:pt>
                <c:pt idx="20">
                  <c:v>339.0481615264047</c:v>
                </c:pt>
                <c:pt idx="21">
                  <c:v>368.5396530967887</c:v>
                </c:pt>
                <c:pt idx="22">
                  <c:v>393.9683225365811</c:v>
                </c:pt>
                <c:pt idx="23">
                  <c:v>410.176370504679</c:v>
                </c:pt>
                <c:pt idx="24">
                  <c:v>450.311369390664</c:v>
                </c:pt>
                <c:pt idx="25">
                  <c:v>473.667615845094</c:v>
                </c:pt>
                <c:pt idx="26">
                  <c:v>469.6949917337151</c:v>
                </c:pt>
                <c:pt idx="27">
                  <c:v>491.4306847138154</c:v>
                </c:pt>
                <c:pt idx="28">
                  <c:v>518.582839542661</c:v>
                </c:pt>
                <c:pt idx="29">
                  <c:v>528.0274566313534</c:v>
                </c:pt>
                <c:pt idx="30">
                  <c:v>543.9622979472724</c:v>
                </c:pt>
                <c:pt idx="31">
                  <c:v>553.658963058878</c:v>
                </c:pt>
                <c:pt idx="32">
                  <c:v>560.0847417466793</c:v>
                </c:pt>
                <c:pt idx="33">
                  <c:v>567.8840415321138</c:v>
                </c:pt>
                <c:pt idx="34">
                  <c:v>570.2261401151667</c:v>
                </c:pt>
                <c:pt idx="35">
                  <c:v>578.3550115897358</c:v>
                </c:pt>
                <c:pt idx="36">
                  <c:v>588.2870601875039</c:v>
                </c:pt>
                <c:pt idx="37">
                  <c:v>615.7296641179603</c:v>
                </c:pt>
                <c:pt idx="38">
                  <c:v>636.505124728642</c:v>
                </c:pt>
                <c:pt idx="39">
                  <c:v>675.842824664246</c:v>
                </c:pt>
                <c:pt idx="40">
                  <c:v>703.9152831997661</c:v>
                </c:pt>
                <c:pt idx="41">
                  <c:v>731.2141262686342</c:v>
                </c:pt>
                <c:pt idx="42">
                  <c:v>739.356721514132</c:v>
                </c:pt>
                <c:pt idx="43">
                  <c:v>751.5378733141855</c:v>
                </c:pt>
                <c:pt idx="44">
                  <c:v>732.6232003104733</c:v>
                </c:pt>
                <c:pt idx="45">
                  <c:v>741.8736209116752</c:v>
                </c:pt>
                <c:pt idx="46">
                  <c:v>764.838091357791</c:v>
                </c:pt>
                <c:pt idx="47">
                  <c:v>762.4170458799792</c:v>
                </c:pt>
                <c:pt idx="48">
                  <c:v>789.7331874397044</c:v>
                </c:pt>
                <c:pt idx="49">
                  <c:v>827.7251204204548</c:v>
                </c:pt>
                <c:pt idx="50">
                  <c:v>854.5540972852324</c:v>
                </c:pt>
                <c:pt idx="51">
                  <c:v>893.4685899938474</c:v>
                </c:pt>
                <c:pt idx="52">
                  <c:v>917.4039815649553</c:v>
                </c:pt>
                <c:pt idx="53">
                  <c:v>925.7711958516628</c:v>
                </c:pt>
                <c:pt idx="54">
                  <c:v>935.4849318821052</c:v>
                </c:pt>
                <c:pt idx="55">
                  <c:v>960.6950933612</c:v>
                </c:pt>
                <c:pt idx="56">
                  <c:v>980.9793300500413</c:v>
                </c:pt>
                <c:pt idx="57">
                  <c:v>1003.296068317689</c:v>
                </c:pt>
                <c:pt idx="58">
                  <c:v>1035.622693134825</c:v>
                </c:pt>
                <c:pt idx="59">
                  <c:v>1040.587785110142</c:v>
                </c:pt>
                <c:pt idx="60">
                  <c:v>990.5264325156364</c:v>
                </c:pt>
                <c:pt idx="61">
                  <c:v>1003.448569953024</c:v>
                </c:pt>
                <c:pt idx="62">
                  <c:v>1021.922059689189</c:v>
                </c:pt>
                <c:pt idx="63">
                  <c:v>1018.305</c:v>
                </c:pt>
              </c:numCache>
            </c:numRef>
          </c:val>
        </c:ser>
        <c:ser>
          <c:idx val="0"/>
          <c:order val="2"/>
          <c:tx>
            <c:strRef>
              <c:f>données!$X$58</c:f>
              <c:strCache>
                <c:ptCount val="1"/>
                <c:pt idx="0">
                  <c:v>VA sociétés financières</c:v>
                </c:pt>
              </c:strCache>
            </c:strRef>
          </c:tx>
          <c:spPr>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données!$AA$58:$CL$58</c:f>
              <c:numCache>
                <c:formatCode>0\.0</c:formatCode>
                <c:ptCount val="64"/>
                <c:pt idx="0">
                  <c:v>6.140998478817037</c:v>
                </c:pt>
                <c:pt idx="1">
                  <c:v>6.653461104896474</c:v>
                </c:pt>
                <c:pt idx="2">
                  <c:v>7.320302342221804</c:v>
                </c:pt>
                <c:pt idx="3">
                  <c:v>7.219915795140544</c:v>
                </c:pt>
                <c:pt idx="4">
                  <c:v>8.783666640339573</c:v>
                </c:pt>
                <c:pt idx="5">
                  <c:v>9.155975175248892</c:v>
                </c:pt>
                <c:pt idx="6">
                  <c:v>9.571026654819695</c:v>
                </c:pt>
                <c:pt idx="7">
                  <c:v>9.84615628079357</c:v>
                </c:pt>
                <c:pt idx="8">
                  <c:v>11.67356216973546</c:v>
                </c:pt>
                <c:pt idx="9">
                  <c:v>12.82617254273391</c:v>
                </c:pt>
                <c:pt idx="10">
                  <c:v>12.8372138315791</c:v>
                </c:pt>
                <c:pt idx="11">
                  <c:v>13.41869247520413</c:v>
                </c:pt>
                <c:pt idx="12">
                  <c:v>14.27556527448701</c:v>
                </c:pt>
                <c:pt idx="13">
                  <c:v>14.3261180296113</c:v>
                </c:pt>
                <c:pt idx="14">
                  <c:v>15.38928188798552</c:v>
                </c:pt>
                <c:pt idx="15">
                  <c:v>16.63411269233694</c:v>
                </c:pt>
                <c:pt idx="16">
                  <c:v>18.02912297479429</c:v>
                </c:pt>
                <c:pt idx="17">
                  <c:v>18.87037538267365</c:v>
                </c:pt>
                <c:pt idx="18">
                  <c:v>20.22983772501524</c:v>
                </c:pt>
                <c:pt idx="19">
                  <c:v>22.89955329509173</c:v>
                </c:pt>
                <c:pt idx="20">
                  <c:v>27.14838778388696</c:v>
                </c:pt>
                <c:pt idx="21">
                  <c:v>29.82709592775257</c:v>
                </c:pt>
                <c:pt idx="22">
                  <c:v>33.96891015869636</c:v>
                </c:pt>
                <c:pt idx="23">
                  <c:v>35.71347292659858</c:v>
                </c:pt>
                <c:pt idx="24">
                  <c:v>41.421757945847</c:v>
                </c:pt>
                <c:pt idx="25">
                  <c:v>49.66394715487125</c:v>
                </c:pt>
                <c:pt idx="26">
                  <c:v>45.95818012021915</c:v>
                </c:pt>
                <c:pt idx="27">
                  <c:v>47.32951372116854</c:v>
                </c:pt>
                <c:pt idx="28">
                  <c:v>43.75118857182664</c:v>
                </c:pt>
                <c:pt idx="29">
                  <c:v>44.13178158804243</c:v>
                </c:pt>
                <c:pt idx="30">
                  <c:v>46.01708894290951</c:v>
                </c:pt>
                <c:pt idx="31">
                  <c:v>49.91908075206646</c:v>
                </c:pt>
                <c:pt idx="32">
                  <c:v>53.38709031556539</c:v>
                </c:pt>
                <c:pt idx="33">
                  <c:v>55.33618021268087</c:v>
                </c:pt>
                <c:pt idx="34">
                  <c:v>60.908026527425</c:v>
                </c:pt>
                <c:pt idx="35">
                  <c:v>64.91936582379645</c:v>
                </c:pt>
                <c:pt idx="36">
                  <c:v>67.84398791450604</c:v>
                </c:pt>
                <c:pt idx="37">
                  <c:v>68.92920716847878</c:v>
                </c:pt>
                <c:pt idx="38">
                  <c:v>69.92896401233423</c:v>
                </c:pt>
                <c:pt idx="39">
                  <c:v>74.34140669763377</c:v>
                </c:pt>
                <c:pt idx="40">
                  <c:v>83.2187501636315</c:v>
                </c:pt>
                <c:pt idx="41">
                  <c:v>79.76067031745247</c:v>
                </c:pt>
                <c:pt idx="42">
                  <c:v>79.88069420886443</c:v>
                </c:pt>
                <c:pt idx="43">
                  <c:v>77.38640817859289</c:v>
                </c:pt>
                <c:pt idx="44">
                  <c:v>82.57545029478089</c:v>
                </c:pt>
                <c:pt idx="45">
                  <c:v>79.88408476982601</c:v>
                </c:pt>
                <c:pt idx="46">
                  <c:v>72.40696952811795</c:v>
                </c:pt>
                <c:pt idx="47">
                  <c:v>71.60635927873838</c:v>
                </c:pt>
                <c:pt idx="48">
                  <c:v>69.03091611249761</c:v>
                </c:pt>
                <c:pt idx="49">
                  <c:v>68.57526695349301</c:v>
                </c:pt>
                <c:pt idx="50">
                  <c:v>73.47702761961302</c:v>
                </c:pt>
                <c:pt idx="51">
                  <c:v>82.18863721880894</c:v>
                </c:pt>
                <c:pt idx="52">
                  <c:v>74.5538317789585</c:v>
                </c:pt>
                <c:pt idx="53">
                  <c:v>75.38031564837305</c:v>
                </c:pt>
                <c:pt idx="54">
                  <c:v>78.45130177282225</c:v>
                </c:pt>
                <c:pt idx="55">
                  <c:v>78.27769322128035</c:v>
                </c:pt>
                <c:pt idx="56">
                  <c:v>77.46148991790025</c:v>
                </c:pt>
                <c:pt idx="57">
                  <c:v>80.46502336387575</c:v>
                </c:pt>
                <c:pt idx="58">
                  <c:v>80.13947542417828</c:v>
                </c:pt>
                <c:pt idx="59">
                  <c:v>71.75428297980937</c:v>
                </c:pt>
                <c:pt idx="60">
                  <c:v>83.69058042323134</c:v>
                </c:pt>
                <c:pt idx="61">
                  <c:v>90.73123131402312</c:v>
                </c:pt>
                <c:pt idx="62">
                  <c:v>91.58391483128204</c:v>
                </c:pt>
                <c:pt idx="63">
                  <c:v>92.115</c:v>
                </c:pt>
              </c:numCache>
            </c:numRef>
          </c:val>
        </c:ser>
        <c:ser>
          <c:idx val="1"/>
          <c:order val="3"/>
          <c:tx>
            <c:strRef>
              <c:f>données!$X$59</c:f>
              <c:strCache>
                <c:ptCount val="1"/>
                <c:pt idx="0">
                  <c:v>VA administrations publiques</c:v>
                </c:pt>
              </c:strCache>
            </c:strRef>
          </c:tx>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données!$AA$59:$CL$59</c:f>
              <c:numCache>
                <c:formatCode>0\.0</c:formatCode>
                <c:ptCount val="64"/>
                <c:pt idx="0">
                  <c:v>25.74719850684484</c:v>
                </c:pt>
                <c:pt idx="1">
                  <c:v>28.82397736893048</c:v>
                </c:pt>
                <c:pt idx="2">
                  <c:v>30.66212486685862</c:v>
                </c:pt>
                <c:pt idx="3">
                  <c:v>32.91825907701555</c:v>
                </c:pt>
                <c:pt idx="4">
                  <c:v>35.01111296431552</c:v>
                </c:pt>
                <c:pt idx="5">
                  <c:v>36.96996887716589</c:v>
                </c:pt>
                <c:pt idx="6">
                  <c:v>37.9947049163191</c:v>
                </c:pt>
                <c:pt idx="7">
                  <c:v>41.94963451037968</c:v>
                </c:pt>
                <c:pt idx="8">
                  <c:v>43.51905947514588</c:v>
                </c:pt>
                <c:pt idx="9">
                  <c:v>44.93591508168767</c:v>
                </c:pt>
                <c:pt idx="10">
                  <c:v>47.6959310248191</c:v>
                </c:pt>
                <c:pt idx="11">
                  <c:v>49.68374900101917</c:v>
                </c:pt>
                <c:pt idx="12">
                  <c:v>53.19197222904857</c:v>
                </c:pt>
                <c:pt idx="13">
                  <c:v>58.25639825989956</c:v>
                </c:pt>
                <c:pt idx="14">
                  <c:v>63.2228962651936</c:v>
                </c:pt>
                <c:pt idx="15">
                  <c:v>66.71917844243863</c:v>
                </c:pt>
                <c:pt idx="16">
                  <c:v>69.16312183159914</c:v>
                </c:pt>
                <c:pt idx="17">
                  <c:v>72.17761879540248</c:v>
                </c:pt>
                <c:pt idx="18">
                  <c:v>75.70617368841193</c:v>
                </c:pt>
                <c:pt idx="19">
                  <c:v>84.6981900057052</c:v>
                </c:pt>
                <c:pt idx="20">
                  <c:v>89.16553978912804</c:v>
                </c:pt>
                <c:pt idx="21">
                  <c:v>94.87619459580684</c:v>
                </c:pt>
                <c:pt idx="22">
                  <c:v>102.5438322087335</c:v>
                </c:pt>
                <c:pt idx="23">
                  <c:v>107.9603327746926</c:v>
                </c:pt>
                <c:pt idx="24">
                  <c:v>112.600289399183</c:v>
                </c:pt>
                <c:pt idx="25">
                  <c:v>123.7513620005669</c:v>
                </c:pt>
                <c:pt idx="26">
                  <c:v>133.3964511904189</c:v>
                </c:pt>
                <c:pt idx="27">
                  <c:v>143.9126724775465</c:v>
                </c:pt>
                <c:pt idx="28">
                  <c:v>154.0789024485388</c:v>
                </c:pt>
                <c:pt idx="29">
                  <c:v>164.4035178459411</c:v>
                </c:pt>
                <c:pt idx="30">
                  <c:v>170.085480926128</c:v>
                </c:pt>
                <c:pt idx="31">
                  <c:v>178.0666530842763</c:v>
                </c:pt>
                <c:pt idx="32">
                  <c:v>183.1456146958914</c:v>
                </c:pt>
                <c:pt idx="33">
                  <c:v>192.047527365432</c:v>
                </c:pt>
                <c:pt idx="34">
                  <c:v>195.7079867142225</c:v>
                </c:pt>
                <c:pt idx="35">
                  <c:v>199.9325481651248</c:v>
                </c:pt>
                <c:pt idx="36">
                  <c:v>200.988207348706</c:v>
                </c:pt>
                <c:pt idx="37">
                  <c:v>203.2875425073876</c:v>
                </c:pt>
                <c:pt idx="38">
                  <c:v>204.19973869249</c:v>
                </c:pt>
                <c:pt idx="39">
                  <c:v>205.8936229043288</c:v>
                </c:pt>
                <c:pt idx="40">
                  <c:v>209.7866570045329</c:v>
                </c:pt>
                <c:pt idx="41">
                  <c:v>215.9323452905885</c:v>
                </c:pt>
                <c:pt idx="42">
                  <c:v>222.5587049972402</c:v>
                </c:pt>
                <c:pt idx="43">
                  <c:v>232.9474687110971</c:v>
                </c:pt>
                <c:pt idx="44">
                  <c:v>239.745314719744</c:v>
                </c:pt>
                <c:pt idx="45">
                  <c:v>246.9409770687247</c:v>
                </c:pt>
                <c:pt idx="46">
                  <c:v>252.4682435828553</c:v>
                </c:pt>
                <c:pt idx="47">
                  <c:v>261.2106837164008</c:v>
                </c:pt>
                <c:pt idx="48">
                  <c:v>266.4580708542476</c:v>
                </c:pt>
                <c:pt idx="49">
                  <c:v>270.0204211272942</c:v>
                </c:pt>
                <c:pt idx="50">
                  <c:v>278.8137315956546</c:v>
                </c:pt>
                <c:pt idx="51">
                  <c:v>283.0524798286405</c:v>
                </c:pt>
                <c:pt idx="52">
                  <c:v>288.2472467940213</c:v>
                </c:pt>
                <c:pt idx="53">
                  <c:v>295.1967419670501</c:v>
                </c:pt>
                <c:pt idx="54">
                  <c:v>299.1325078367942</c:v>
                </c:pt>
                <c:pt idx="55">
                  <c:v>304.5387089152069</c:v>
                </c:pt>
                <c:pt idx="56">
                  <c:v>310.0442660114281</c:v>
                </c:pt>
                <c:pt idx="57">
                  <c:v>313.4670910185055</c:v>
                </c:pt>
                <c:pt idx="58">
                  <c:v>316.4643967213574</c:v>
                </c:pt>
                <c:pt idx="59">
                  <c:v>318.8161372444488</c:v>
                </c:pt>
                <c:pt idx="60">
                  <c:v>324.9426324605548</c:v>
                </c:pt>
                <c:pt idx="61">
                  <c:v>328.4409077601089</c:v>
                </c:pt>
                <c:pt idx="62">
                  <c:v>331.6825331100325</c:v>
                </c:pt>
                <c:pt idx="63">
                  <c:v>333.098</c:v>
                </c:pt>
              </c:numCache>
            </c:numRef>
          </c:val>
        </c:ser>
        <c:ser>
          <c:idx val="3"/>
          <c:order val="4"/>
          <c:tx>
            <c:strRef>
              <c:f>données!$X$60</c:f>
              <c:strCache>
                <c:ptCount val="1"/>
                <c:pt idx="0">
                  <c:v>VA ménages et entrepr. individuels</c:v>
                </c:pt>
              </c:strCache>
            </c:strRef>
          </c:tx>
          <c:spPr>
            <a:solidFill>
              <a:srgbClr val="CCFFCC"/>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données!$AA$60:$CL$60</c:f>
              <c:numCache>
                <c:formatCode>0\.0</c:formatCode>
                <c:ptCount val="64"/>
                <c:pt idx="0">
                  <c:v>103.1783567348326</c:v>
                </c:pt>
                <c:pt idx="1">
                  <c:v>109.9185599172296</c:v>
                </c:pt>
                <c:pt idx="2">
                  <c:v>109.7916444402305</c:v>
                </c:pt>
                <c:pt idx="3">
                  <c:v>110.0617065039097</c:v>
                </c:pt>
                <c:pt idx="4">
                  <c:v>112.4749578412698</c:v>
                </c:pt>
                <c:pt idx="5">
                  <c:v>118.4217048391455</c:v>
                </c:pt>
                <c:pt idx="6">
                  <c:v>122.6772434148945</c:v>
                </c:pt>
                <c:pt idx="7">
                  <c:v>124.1986508318681</c:v>
                </c:pt>
                <c:pt idx="8">
                  <c:v>129.8021780445506</c:v>
                </c:pt>
                <c:pt idx="9">
                  <c:v>132.6468913022242</c:v>
                </c:pt>
                <c:pt idx="10">
                  <c:v>130.0303127451267</c:v>
                </c:pt>
                <c:pt idx="11">
                  <c:v>142.1539287939126</c:v>
                </c:pt>
                <c:pt idx="12">
                  <c:v>143.889112036973</c:v>
                </c:pt>
                <c:pt idx="13">
                  <c:v>156.6566701426877</c:v>
                </c:pt>
                <c:pt idx="14">
                  <c:v>160.3348438562213</c:v>
                </c:pt>
                <c:pt idx="15">
                  <c:v>164.7588905282645</c:v>
                </c:pt>
                <c:pt idx="16">
                  <c:v>172.0448386710392</c:v>
                </c:pt>
                <c:pt idx="17">
                  <c:v>182.3728987967423</c:v>
                </c:pt>
                <c:pt idx="18">
                  <c:v>192.9037253026496</c:v>
                </c:pt>
                <c:pt idx="19">
                  <c:v>199.2542063027922</c:v>
                </c:pt>
                <c:pt idx="20">
                  <c:v>201.2868358875612</c:v>
                </c:pt>
                <c:pt idx="21">
                  <c:v>209.1181364657013</c:v>
                </c:pt>
                <c:pt idx="22">
                  <c:v>210.5839749206382</c:v>
                </c:pt>
                <c:pt idx="23">
                  <c:v>219.9862643681824</c:v>
                </c:pt>
                <c:pt idx="24">
                  <c:v>227.1620235380698</c:v>
                </c:pt>
                <c:pt idx="25">
                  <c:v>224.1113217112661</c:v>
                </c:pt>
                <c:pt idx="26">
                  <c:v>215.0682478466081</c:v>
                </c:pt>
                <c:pt idx="27">
                  <c:v>215.4542989560828</c:v>
                </c:pt>
                <c:pt idx="28">
                  <c:v>222.0096512206485</c:v>
                </c:pt>
                <c:pt idx="29">
                  <c:v>233.92607767824</c:v>
                </c:pt>
                <c:pt idx="30">
                  <c:v>237.6646752188846</c:v>
                </c:pt>
                <c:pt idx="31">
                  <c:v>237.6570814354628</c:v>
                </c:pt>
                <c:pt idx="32">
                  <c:v>234.1418792451989</c:v>
                </c:pt>
                <c:pt idx="33">
                  <c:v>239.1062082048658</c:v>
                </c:pt>
                <c:pt idx="34">
                  <c:v>240.6506739898738</c:v>
                </c:pt>
                <c:pt idx="35">
                  <c:v>240.4929014546632</c:v>
                </c:pt>
                <c:pt idx="36">
                  <c:v>242.2044950912282</c:v>
                </c:pt>
                <c:pt idx="37">
                  <c:v>239.6757987171647</c:v>
                </c:pt>
                <c:pt idx="38">
                  <c:v>243.0746045605755</c:v>
                </c:pt>
                <c:pt idx="39">
                  <c:v>250.407336770291</c:v>
                </c:pt>
                <c:pt idx="40">
                  <c:v>263.4889665471751</c:v>
                </c:pt>
                <c:pt idx="41">
                  <c:v>269.5828522227565</c:v>
                </c:pt>
                <c:pt idx="42">
                  <c:v>270.3731760621663</c:v>
                </c:pt>
                <c:pt idx="43">
                  <c:v>276.0969812417736</c:v>
                </c:pt>
                <c:pt idx="44">
                  <c:v>272.837646953306</c:v>
                </c:pt>
                <c:pt idx="45">
                  <c:v>279.5673796154105</c:v>
                </c:pt>
                <c:pt idx="46">
                  <c:v>284.6410670192337</c:v>
                </c:pt>
                <c:pt idx="47">
                  <c:v>287.157405410204</c:v>
                </c:pt>
                <c:pt idx="48">
                  <c:v>288.0510851079777</c:v>
                </c:pt>
                <c:pt idx="49">
                  <c:v>294.8886159890965</c:v>
                </c:pt>
                <c:pt idx="50">
                  <c:v>302.780934874312</c:v>
                </c:pt>
                <c:pt idx="51">
                  <c:v>313.0032291433284</c:v>
                </c:pt>
                <c:pt idx="52">
                  <c:v>324.4230650538559</c:v>
                </c:pt>
                <c:pt idx="53">
                  <c:v>324.6687397207383</c:v>
                </c:pt>
                <c:pt idx="54">
                  <c:v>323.7735897319426</c:v>
                </c:pt>
                <c:pt idx="55">
                  <c:v>331.479399603977</c:v>
                </c:pt>
                <c:pt idx="56">
                  <c:v>335.2020936465919</c:v>
                </c:pt>
                <c:pt idx="57">
                  <c:v>342.1542743481344</c:v>
                </c:pt>
                <c:pt idx="58">
                  <c:v>351.6791655841765</c:v>
                </c:pt>
                <c:pt idx="59">
                  <c:v>355.1417691448758</c:v>
                </c:pt>
                <c:pt idx="60">
                  <c:v>337.732315668197</c:v>
                </c:pt>
                <c:pt idx="61">
                  <c:v>337.304106491322</c:v>
                </c:pt>
                <c:pt idx="62">
                  <c:v>344.6646373070769</c:v>
                </c:pt>
                <c:pt idx="63">
                  <c:v>345.547</c:v>
                </c:pt>
              </c:numCache>
            </c:numRef>
          </c:val>
        </c:ser>
        <c:ser>
          <c:idx val="5"/>
          <c:order val="5"/>
          <c:tx>
            <c:strRef>
              <c:f>données!$X$61</c:f>
              <c:strCache>
                <c:ptCount val="1"/>
                <c:pt idx="0">
                  <c:v>VA inst. sans but lucratif au serv. ménages</c:v>
                </c:pt>
              </c:strCache>
            </c:strRef>
          </c:tx>
          <c:spPr>
            <a:solidFill>
              <a:srgbClr val="FFFF00"/>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données!$AA$61:$CL$61</c:f>
              <c:numCache>
                <c:formatCode>0\.0</c:formatCode>
                <c:ptCount val="64"/>
                <c:pt idx="0">
                  <c:v>5.270259888537008</c:v>
                </c:pt>
                <c:pt idx="1">
                  <c:v>5.300475368949877</c:v>
                </c:pt>
                <c:pt idx="2">
                  <c:v>5.15466590199594</c:v>
                </c:pt>
                <c:pt idx="3">
                  <c:v>5.145080033105087</c:v>
                </c:pt>
                <c:pt idx="4">
                  <c:v>5.101201385949837</c:v>
                </c:pt>
                <c:pt idx="5">
                  <c:v>5.586529129606505</c:v>
                </c:pt>
                <c:pt idx="6">
                  <c:v>5.861423007791054</c:v>
                </c:pt>
                <c:pt idx="7">
                  <c:v>6.04345736913501</c:v>
                </c:pt>
                <c:pt idx="8">
                  <c:v>5.929154704062724</c:v>
                </c:pt>
                <c:pt idx="9">
                  <c:v>5.570079707844268</c:v>
                </c:pt>
                <c:pt idx="10">
                  <c:v>5.709431135645387</c:v>
                </c:pt>
                <c:pt idx="11">
                  <c:v>6.076256637445816</c:v>
                </c:pt>
                <c:pt idx="12">
                  <c:v>6.350091561069269</c:v>
                </c:pt>
                <c:pt idx="13">
                  <c:v>6.65977899741222</c:v>
                </c:pt>
                <c:pt idx="14">
                  <c:v>7.192892811301943</c:v>
                </c:pt>
                <c:pt idx="15">
                  <c:v>7.686351151951584</c:v>
                </c:pt>
                <c:pt idx="16">
                  <c:v>7.962004584508239</c:v>
                </c:pt>
                <c:pt idx="17">
                  <c:v>8.336670485041923</c:v>
                </c:pt>
                <c:pt idx="18">
                  <c:v>8.598547201254813</c:v>
                </c:pt>
                <c:pt idx="19">
                  <c:v>9.092133550625497</c:v>
                </c:pt>
                <c:pt idx="20">
                  <c:v>9.742510621800195</c:v>
                </c:pt>
                <c:pt idx="21">
                  <c:v>10.27235095184819</c:v>
                </c:pt>
                <c:pt idx="22">
                  <c:v>10.51987305400335</c:v>
                </c:pt>
                <c:pt idx="23">
                  <c:v>10.90531675796887</c:v>
                </c:pt>
                <c:pt idx="24">
                  <c:v>11.84776757213961</c:v>
                </c:pt>
                <c:pt idx="25">
                  <c:v>12.67760336709984</c:v>
                </c:pt>
                <c:pt idx="26">
                  <c:v>11.81639358165106</c:v>
                </c:pt>
                <c:pt idx="27">
                  <c:v>12.37573207295563</c:v>
                </c:pt>
                <c:pt idx="28">
                  <c:v>12.99347124500115</c:v>
                </c:pt>
                <c:pt idx="29">
                  <c:v>13.33353283726597</c:v>
                </c:pt>
                <c:pt idx="30">
                  <c:v>13.44291355315396</c:v>
                </c:pt>
                <c:pt idx="31">
                  <c:v>13.85272028434587</c:v>
                </c:pt>
                <c:pt idx="32">
                  <c:v>14.00070558128681</c:v>
                </c:pt>
                <c:pt idx="33">
                  <c:v>14.11472917968621</c:v>
                </c:pt>
                <c:pt idx="34">
                  <c:v>14.16018862362521</c:v>
                </c:pt>
                <c:pt idx="35">
                  <c:v>14.06347793310927</c:v>
                </c:pt>
                <c:pt idx="36">
                  <c:v>13.79976070650317</c:v>
                </c:pt>
                <c:pt idx="37">
                  <c:v>13.67978715365074</c:v>
                </c:pt>
                <c:pt idx="38">
                  <c:v>14.09468345183152</c:v>
                </c:pt>
                <c:pt idx="39">
                  <c:v>14.81913927643889</c:v>
                </c:pt>
                <c:pt idx="40">
                  <c:v>15.32128831154041</c:v>
                </c:pt>
                <c:pt idx="41">
                  <c:v>16.03838807562031</c:v>
                </c:pt>
                <c:pt idx="42">
                  <c:v>16.48085329786225</c:v>
                </c:pt>
                <c:pt idx="43">
                  <c:v>16.8618543876248</c:v>
                </c:pt>
                <c:pt idx="44">
                  <c:v>18.66911853422253</c:v>
                </c:pt>
                <c:pt idx="45">
                  <c:v>19.37792182962497</c:v>
                </c:pt>
                <c:pt idx="46">
                  <c:v>20.25874899940866</c:v>
                </c:pt>
                <c:pt idx="47">
                  <c:v>21.17428327034731</c:v>
                </c:pt>
                <c:pt idx="48">
                  <c:v>21.83882627856094</c:v>
                </c:pt>
                <c:pt idx="49">
                  <c:v>22.75716512713608</c:v>
                </c:pt>
                <c:pt idx="50">
                  <c:v>23.68949910603392</c:v>
                </c:pt>
                <c:pt idx="51">
                  <c:v>24.46421770871429</c:v>
                </c:pt>
                <c:pt idx="52">
                  <c:v>25.64781252705873</c:v>
                </c:pt>
                <c:pt idx="53">
                  <c:v>26.05532454093179</c:v>
                </c:pt>
                <c:pt idx="54">
                  <c:v>25.66313682369991</c:v>
                </c:pt>
                <c:pt idx="55">
                  <c:v>26.23798365614561</c:v>
                </c:pt>
                <c:pt idx="56">
                  <c:v>26.44878505420865</c:v>
                </c:pt>
                <c:pt idx="57">
                  <c:v>27.50220798555874</c:v>
                </c:pt>
                <c:pt idx="58">
                  <c:v>28.02881879056477</c:v>
                </c:pt>
                <c:pt idx="59">
                  <c:v>28.02934356271918</c:v>
                </c:pt>
                <c:pt idx="60">
                  <c:v>29.37808485083061</c:v>
                </c:pt>
                <c:pt idx="61">
                  <c:v>30.40039737620455</c:v>
                </c:pt>
                <c:pt idx="62">
                  <c:v>31.34630156646049</c:v>
                </c:pt>
                <c:pt idx="63">
                  <c:v>31.835</c:v>
                </c:pt>
              </c:numCache>
            </c:numRef>
          </c:val>
        </c:ser>
        <c:ser>
          <c:idx val="6"/>
          <c:order val="6"/>
          <c:tx>
            <c:strRef>
              <c:f>données!$X$62</c:f>
              <c:strCache>
                <c:ptCount val="1"/>
                <c:pt idx="0">
                  <c:v>impôts - subventions sur les produits</c:v>
                </c:pt>
              </c:strCache>
            </c:strRef>
          </c:tx>
          <c:spPr>
            <a:solidFill>
              <a:schemeClr val="bg1">
                <a:lumMod val="75000"/>
              </a:scheme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données!$AA$62:$CL$62</c:f>
              <c:numCache>
                <c:formatCode>0\.0</c:formatCode>
                <c:ptCount val="64"/>
                <c:pt idx="0">
                  <c:v>31.07786848896587</c:v>
                </c:pt>
                <c:pt idx="1">
                  <c:v>35.02388075552667</c:v>
                </c:pt>
                <c:pt idx="2">
                  <c:v>38.48838691312129</c:v>
                </c:pt>
                <c:pt idx="3">
                  <c:v>40.98121040484311</c:v>
                </c:pt>
                <c:pt idx="4">
                  <c:v>42.60894910430206</c:v>
                </c:pt>
                <c:pt idx="5">
                  <c:v>44.20208749754144</c:v>
                </c:pt>
                <c:pt idx="6">
                  <c:v>45.29621295319181</c:v>
                </c:pt>
                <c:pt idx="7">
                  <c:v>46.68817960133723</c:v>
                </c:pt>
                <c:pt idx="8">
                  <c:v>50.1293156647397</c:v>
                </c:pt>
                <c:pt idx="9">
                  <c:v>51.60447446477759</c:v>
                </c:pt>
                <c:pt idx="10">
                  <c:v>55.20043118887005</c:v>
                </c:pt>
                <c:pt idx="11">
                  <c:v>57.62168004462517</c:v>
                </c:pt>
                <c:pt idx="12">
                  <c:v>60.5395468175296</c:v>
                </c:pt>
                <c:pt idx="13">
                  <c:v>64.639303797881</c:v>
                </c:pt>
                <c:pt idx="14">
                  <c:v>69.84562074389233</c:v>
                </c:pt>
                <c:pt idx="15">
                  <c:v>75.46231867148259</c:v>
                </c:pt>
                <c:pt idx="16">
                  <c:v>77.59338348548263</c:v>
                </c:pt>
                <c:pt idx="17">
                  <c:v>81.1815720326972</c:v>
                </c:pt>
                <c:pt idx="18">
                  <c:v>82.88574502183789</c:v>
                </c:pt>
                <c:pt idx="19">
                  <c:v>79.52722799203746</c:v>
                </c:pt>
                <c:pt idx="20">
                  <c:v>94.5031772709392</c:v>
                </c:pt>
                <c:pt idx="21">
                  <c:v>95.44188426883083</c:v>
                </c:pt>
                <c:pt idx="22">
                  <c:v>99.56945967526692</c:v>
                </c:pt>
                <c:pt idx="23">
                  <c:v>105.0382376032728</c:v>
                </c:pt>
                <c:pt idx="24">
                  <c:v>105.2568968314639</c:v>
                </c:pt>
                <c:pt idx="25">
                  <c:v>109.2299617938976</c:v>
                </c:pt>
                <c:pt idx="26">
                  <c:v>106.0083378575648</c:v>
                </c:pt>
                <c:pt idx="27">
                  <c:v>114.5094455430942</c:v>
                </c:pt>
                <c:pt idx="28">
                  <c:v>110.2174008712362</c:v>
                </c:pt>
                <c:pt idx="29">
                  <c:v>119.1685699560705</c:v>
                </c:pt>
                <c:pt idx="30">
                  <c:v>129.8646162168353</c:v>
                </c:pt>
                <c:pt idx="31">
                  <c:v>126.5586298492935</c:v>
                </c:pt>
                <c:pt idx="32">
                  <c:v>126.3076265076849</c:v>
                </c:pt>
                <c:pt idx="33">
                  <c:v>130.8882843684704</c:v>
                </c:pt>
                <c:pt idx="34">
                  <c:v>132.4990434610266</c:v>
                </c:pt>
                <c:pt idx="35">
                  <c:v>134.5357180371232</c:v>
                </c:pt>
                <c:pt idx="36">
                  <c:v>139.0190453476087</c:v>
                </c:pt>
                <c:pt idx="37">
                  <c:v>139.0884137802291</c:v>
                </c:pt>
                <c:pt idx="38">
                  <c:v>143.1684469222582</c:v>
                </c:pt>
                <c:pt idx="39">
                  <c:v>150.85888914957</c:v>
                </c:pt>
                <c:pt idx="40">
                  <c:v>153.8955711363739</c:v>
                </c:pt>
                <c:pt idx="41">
                  <c:v>154.556905167328</c:v>
                </c:pt>
                <c:pt idx="42">
                  <c:v>153.6836975323952</c:v>
                </c:pt>
                <c:pt idx="43">
                  <c:v>149.4113711750466</c:v>
                </c:pt>
                <c:pt idx="44">
                  <c:v>147.7528448584282</c:v>
                </c:pt>
                <c:pt idx="45">
                  <c:v>160.1401266261531</c:v>
                </c:pt>
                <c:pt idx="46">
                  <c:v>164.4494181294047</c:v>
                </c:pt>
                <c:pt idx="47">
                  <c:v>172.1413953298428</c:v>
                </c:pt>
                <c:pt idx="48">
                  <c:v>175.0059410920855</c:v>
                </c:pt>
                <c:pt idx="49">
                  <c:v>180.5453928275335</c:v>
                </c:pt>
                <c:pt idx="50">
                  <c:v>185.9923696144783</c:v>
                </c:pt>
                <c:pt idx="51">
                  <c:v>186.4019054776894</c:v>
                </c:pt>
                <c:pt idx="52">
                  <c:v>185.0245785223722</c:v>
                </c:pt>
                <c:pt idx="53">
                  <c:v>185.0894514559864</c:v>
                </c:pt>
                <c:pt idx="54">
                  <c:v>186.1370533877118</c:v>
                </c:pt>
                <c:pt idx="55">
                  <c:v>194.4554213559605</c:v>
                </c:pt>
                <c:pt idx="56">
                  <c:v>200.1732282932277</c:v>
                </c:pt>
                <c:pt idx="57">
                  <c:v>211.0427612785114</c:v>
                </c:pt>
                <c:pt idx="58">
                  <c:v>211.1933323491513</c:v>
                </c:pt>
                <c:pt idx="59">
                  <c:v>207.1661801386023</c:v>
                </c:pt>
                <c:pt idx="60">
                  <c:v>191.6064525422653</c:v>
                </c:pt>
                <c:pt idx="61">
                  <c:v>201.3211350362691</c:v>
                </c:pt>
                <c:pt idx="62">
                  <c:v>210.8154016634803</c:v>
                </c:pt>
                <c:pt idx="63">
                  <c:v>211.39645</c:v>
                </c:pt>
              </c:numCache>
            </c:numRef>
          </c:val>
        </c:ser>
        <c:axId val="580105720"/>
        <c:axId val="580109064"/>
      </c:areaChart>
      <c:lineChart>
        <c:grouping val="standard"/>
        <c:ser>
          <c:idx val="2"/>
          <c:order val="0"/>
          <c:tx>
            <c:strRef>
              <c:f>données!$X$73</c:f>
              <c:strCache>
                <c:ptCount val="1"/>
                <c:pt idx="0">
                  <c:v>PIB</c:v>
                </c:pt>
              </c:strCache>
            </c:strRef>
          </c:tx>
          <c:spPr>
            <a:ln w="38100">
              <a:solidFill>
                <a:schemeClr val="tx1"/>
              </a:solidFill>
              <a:prstDash val="solid"/>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80105720"/>
        <c:axId val="580109064"/>
      </c:lineChart>
      <c:catAx>
        <c:axId val="580105720"/>
        <c:scaling>
          <c:orientation val="minMax"/>
        </c:scaling>
        <c:axPos val="b"/>
        <c:numFmt formatCode="General" sourceLinked="1"/>
        <c:minorTickMark val="in"/>
        <c:tickLblPos val="nextTo"/>
        <c:spPr>
          <a:ln w="3175">
            <a:solidFill>
              <a:srgbClr val="808080"/>
            </a:solidFill>
            <a:prstDash val="solid"/>
          </a:ln>
        </c:spPr>
        <c:crossAx val="580109064"/>
        <c:crosses val="autoZero"/>
        <c:auto val="1"/>
        <c:lblAlgn val="ctr"/>
        <c:lblOffset val="100"/>
        <c:tickLblSkip val="5"/>
        <c:tickMarkSkip val="5"/>
      </c:catAx>
      <c:valAx>
        <c:axId val="580109064"/>
        <c:scaling>
          <c:orientation val="minMax"/>
          <c:max val="21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a:solidFill>
                  <a:schemeClr val="tx1"/>
                </a:solidFill>
              </a:defRPr>
            </a:pPr>
            <a:endParaRPr lang="fr-FR"/>
          </a:p>
        </c:txPr>
        <c:crossAx val="580105720"/>
        <c:crosses val="autoZero"/>
        <c:crossBetween val="between"/>
        <c:majorUnit val="200.0"/>
      </c:valAx>
      <c:spPr>
        <a:solidFill>
          <a:srgbClr val="FFFFFF"/>
        </a:solidFill>
        <a:ln w="25400">
          <a:noFill/>
        </a:ln>
      </c:spPr>
    </c:plotArea>
    <c:legend>
      <c:legendPos val="r"/>
      <c:legendEntry>
        <c:idx val="5"/>
        <c:txPr>
          <a:bodyPr/>
          <a:lstStyle/>
          <a:p>
            <a:pPr>
              <a:defRPr>
                <a:solidFill>
                  <a:schemeClr val="accent5">
                    <a:lumMod val="75000"/>
                  </a:schemeClr>
                </a:solidFill>
              </a:defRPr>
            </a:pPr>
            <a:endParaRPr lang="fr-FR"/>
          </a:p>
        </c:txPr>
      </c:legendEntry>
      <c:legendEntry>
        <c:idx val="4"/>
        <c:txPr>
          <a:bodyPr/>
          <a:lstStyle/>
          <a:p>
            <a:pPr>
              <a:defRPr>
                <a:solidFill>
                  <a:schemeClr val="accent1">
                    <a:lumMod val="75000"/>
                  </a:schemeClr>
                </a:solidFill>
              </a:defRPr>
            </a:pPr>
            <a:endParaRPr lang="fr-FR"/>
          </a:p>
        </c:txPr>
      </c:legendEntry>
      <c:legendEntry>
        <c:idx val="3"/>
        <c:txPr>
          <a:bodyPr/>
          <a:lstStyle/>
          <a:p>
            <a:pPr>
              <a:defRPr>
                <a:solidFill>
                  <a:schemeClr val="accent2">
                    <a:lumMod val="75000"/>
                  </a:schemeClr>
                </a:solidFill>
              </a:defRPr>
            </a:pPr>
            <a:endParaRPr lang="fr-FR"/>
          </a:p>
        </c:txPr>
      </c:legendEntry>
      <c:legendEntry>
        <c:idx val="2"/>
        <c:txPr>
          <a:bodyPr/>
          <a:lstStyle/>
          <a:p>
            <a:pPr>
              <a:defRPr>
                <a:solidFill>
                  <a:srgbClr val="008000"/>
                </a:solidFill>
              </a:defRPr>
            </a:pPr>
            <a:endParaRPr lang="fr-FR"/>
          </a:p>
        </c:txPr>
      </c:legendEntry>
      <c:legendEntry>
        <c:idx val="1"/>
        <c:txPr>
          <a:bodyPr/>
          <a:lstStyle/>
          <a:p>
            <a:pPr>
              <a:defRPr>
                <a:solidFill>
                  <a:schemeClr val="accent6">
                    <a:lumMod val="75000"/>
                  </a:schemeClr>
                </a:solidFill>
              </a:defRPr>
            </a:pPr>
            <a:endParaRPr lang="fr-FR"/>
          </a:p>
        </c:txPr>
      </c:legendEntry>
      <c:legendEntry>
        <c:idx val="0"/>
        <c:txPr>
          <a:bodyPr/>
          <a:lstStyle/>
          <a:p>
            <a:pPr>
              <a:defRPr>
                <a:solidFill>
                  <a:schemeClr val="bg1">
                    <a:lumMod val="50000"/>
                  </a:schemeClr>
                </a:solidFill>
              </a:defRPr>
            </a:pPr>
            <a:endParaRPr lang="fr-FR"/>
          </a:p>
        </c:txPr>
      </c:legendEntry>
      <c:legendEntry>
        <c:idx val="6"/>
        <c:txPr>
          <a:bodyPr/>
          <a:lstStyle/>
          <a:p>
            <a:pPr>
              <a:defRPr>
                <a:solidFill>
                  <a:schemeClr val="tx1"/>
                </a:solidFill>
              </a:defRPr>
            </a:pPr>
            <a:endParaRPr lang="fr-FR"/>
          </a:p>
        </c:txPr>
      </c:legendEntry>
      <c:layout>
        <c:manualLayout>
          <c:xMode val="edge"/>
          <c:yMode val="edge"/>
          <c:x val="0.0818029755949014"/>
          <c:y val="0.139493634724231"/>
          <c:w val="0.377301409492322"/>
          <c:h val="0.317411752102416"/>
        </c:manualLayout>
      </c:layout>
      <c:spPr>
        <a:solidFill>
          <a:sysClr val="window" lastClr="FFFFFF">
            <a:alpha val="15000"/>
          </a:sysClr>
        </a:solidFill>
        <a:ln>
          <a:solidFill>
            <a:schemeClr val="tx1"/>
          </a:solidFill>
        </a:ln>
      </c:spPr>
    </c:legend>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areaChart>
        <c:grouping val="stacked"/>
        <c:ser>
          <c:idx val="4"/>
          <c:order val="1"/>
          <c:tx>
            <c:strRef>
              <c:f>données!$X$57</c:f>
              <c:strCache>
                <c:ptCount val="1"/>
                <c:pt idx="0">
                  <c:v>VA sociétés non financières</c:v>
                </c:pt>
              </c:strCache>
            </c:strRef>
          </c:tx>
          <c:spPr>
            <a:ln w="50800">
              <a:noFill/>
              <a:prstDash val="solid"/>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données!$AA$57:$CL$57</c:f>
              <c:numCache>
                <c:formatCode>0\.0</c:formatCode>
                <c:ptCount val="64"/>
                <c:pt idx="0">
                  <c:v>100.0120345883598</c:v>
                </c:pt>
                <c:pt idx="1">
                  <c:v>108.6578232087339</c:v>
                </c:pt>
                <c:pt idx="2">
                  <c:v>119.5950165401815</c:v>
                </c:pt>
                <c:pt idx="3">
                  <c:v>123.7268567938838</c:v>
                </c:pt>
                <c:pt idx="4">
                  <c:v>127.1693149516326</c:v>
                </c:pt>
                <c:pt idx="5">
                  <c:v>135.1897673669733</c:v>
                </c:pt>
                <c:pt idx="6">
                  <c:v>146.7045082462648</c:v>
                </c:pt>
                <c:pt idx="7">
                  <c:v>157.5793613822158</c:v>
                </c:pt>
                <c:pt idx="8">
                  <c:v>166.187530821331</c:v>
                </c:pt>
                <c:pt idx="9">
                  <c:v>170.6593209407301</c:v>
                </c:pt>
                <c:pt idx="10">
                  <c:v>177.5193579472912</c:v>
                </c:pt>
                <c:pt idx="11">
                  <c:v>195.4848353014535</c:v>
                </c:pt>
                <c:pt idx="12">
                  <c:v>208.5108605723327</c:v>
                </c:pt>
                <c:pt idx="13">
                  <c:v>219.6689951170908</c:v>
                </c:pt>
                <c:pt idx="14">
                  <c:v>236.4733686279527</c:v>
                </c:pt>
                <c:pt idx="15">
                  <c:v>256.7029084873401</c:v>
                </c:pt>
                <c:pt idx="16">
                  <c:v>271.4420037760707</c:v>
                </c:pt>
                <c:pt idx="17">
                  <c:v>285.4089727652913</c:v>
                </c:pt>
                <c:pt idx="18">
                  <c:v>299.7696235417406</c:v>
                </c:pt>
                <c:pt idx="19">
                  <c:v>314.8867382907326</c:v>
                </c:pt>
                <c:pt idx="20">
                  <c:v>339.0481615264047</c:v>
                </c:pt>
                <c:pt idx="21">
                  <c:v>368.5396530967887</c:v>
                </c:pt>
                <c:pt idx="22">
                  <c:v>393.9683225365811</c:v>
                </c:pt>
                <c:pt idx="23">
                  <c:v>410.176370504679</c:v>
                </c:pt>
                <c:pt idx="24">
                  <c:v>450.311369390664</c:v>
                </c:pt>
                <c:pt idx="25">
                  <c:v>473.667615845094</c:v>
                </c:pt>
                <c:pt idx="26">
                  <c:v>469.6949917337151</c:v>
                </c:pt>
                <c:pt idx="27">
                  <c:v>491.4306847138154</c:v>
                </c:pt>
                <c:pt idx="28">
                  <c:v>518.582839542661</c:v>
                </c:pt>
                <c:pt idx="29">
                  <c:v>528.0274566313534</c:v>
                </c:pt>
                <c:pt idx="30">
                  <c:v>543.9622979472724</c:v>
                </c:pt>
                <c:pt idx="31">
                  <c:v>553.658963058878</c:v>
                </c:pt>
                <c:pt idx="32">
                  <c:v>560.0847417466793</c:v>
                </c:pt>
                <c:pt idx="33">
                  <c:v>567.8840415321138</c:v>
                </c:pt>
                <c:pt idx="34">
                  <c:v>570.2261401151667</c:v>
                </c:pt>
                <c:pt idx="35">
                  <c:v>578.3550115897358</c:v>
                </c:pt>
                <c:pt idx="36">
                  <c:v>588.2870601875039</c:v>
                </c:pt>
                <c:pt idx="37">
                  <c:v>615.7296641179603</c:v>
                </c:pt>
                <c:pt idx="38">
                  <c:v>636.505124728642</c:v>
                </c:pt>
                <c:pt idx="39">
                  <c:v>675.842824664246</c:v>
                </c:pt>
                <c:pt idx="40">
                  <c:v>703.9152831997661</c:v>
                </c:pt>
                <c:pt idx="41">
                  <c:v>731.2141262686342</c:v>
                </c:pt>
                <c:pt idx="42">
                  <c:v>739.356721514132</c:v>
                </c:pt>
                <c:pt idx="43">
                  <c:v>751.5378733141855</c:v>
                </c:pt>
                <c:pt idx="44">
                  <c:v>732.6232003104733</c:v>
                </c:pt>
                <c:pt idx="45">
                  <c:v>741.8736209116752</c:v>
                </c:pt>
                <c:pt idx="46">
                  <c:v>764.838091357791</c:v>
                </c:pt>
                <c:pt idx="47">
                  <c:v>762.4170458799792</c:v>
                </c:pt>
                <c:pt idx="48">
                  <c:v>789.7331874397044</c:v>
                </c:pt>
                <c:pt idx="49">
                  <c:v>827.7251204204548</c:v>
                </c:pt>
                <c:pt idx="50">
                  <c:v>854.5540972852324</c:v>
                </c:pt>
                <c:pt idx="51">
                  <c:v>893.4685899938474</c:v>
                </c:pt>
                <c:pt idx="52">
                  <c:v>917.4039815649553</c:v>
                </c:pt>
                <c:pt idx="53">
                  <c:v>925.7711958516628</c:v>
                </c:pt>
                <c:pt idx="54">
                  <c:v>935.4849318821052</c:v>
                </c:pt>
                <c:pt idx="55">
                  <c:v>960.6950933612</c:v>
                </c:pt>
                <c:pt idx="56">
                  <c:v>980.9793300500413</c:v>
                </c:pt>
                <c:pt idx="57">
                  <c:v>1003.296068317689</c:v>
                </c:pt>
                <c:pt idx="58">
                  <c:v>1035.622693134825</c:v>
                </c:pt>
                <c:pt idx="59">
                  <c:v>1040.587785110142</c:v>
                </c:pt>
                <c:pt idx="60">
                  <c:v>990.5264325156364</c:v>
                </c:pt>
                <c:pt idx="61">
                  <c:v>1003.448569953024</c:v>
                </c:pt>
                <c:pt idx="62">
                  <c:v>1021.922059689189</c:v>
                </c:pt>
                <c:pt idx="63">
                  <c:v>1018.305</c:v>
                </c:pt>
              </c:numCache>
            </c:numRef>
          </c:val>
        </c:ser>
        <c:ser>
          <c:idx val="0"/>
          <c:order val="2"/>
          <c:tx>
            <c:strRef>
              <c:f>données!$X$58</c:f>
              <c:strCache>
                <c:ptCount val="1"/>
                <c:pt idx="0">
                  <c:v>VA sociétés financières</c:v>
                </c:pt>
              </c:strCache>
            </c:strRef>
          </c:tx>
          <c:spPr>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données!$AA$58:$CL$58</c:f>
              <c:numCache>
                <c:formatCode>0\.0</c:formatCode>
                <c:ptCount val="64"/>
                <c:pt idx="0">
                  <c:v>6.140998478817037</c:v>
                </c:pt>
                <c:pt idx="1">
                  <c:v>6.653461104896474</c:v>
                </c:pt>
                <c:pt idx="2">
                  <c:v>7.320302342221804</c:v>
                </c:pt>
                <c:pt idx="3">
                  <c:v>7.219915795140544</c:v>
                </c:pt>
                <c:pt idx="4">
                  <c:v>8.783666640339573</c:v>
                </c:pt>
                <c:pt idx="5">
                  <c:v>9.155975175248892</c:v>
                </c:pt>
                <c:pt idx="6">
                  <c:v>9.571026654819695</c:v>
                </c:pt>
                <c:pt idx="7">
                  <c:v>9.84615628079357</c:v>
                </c:pt>
                <c:pt idx="8">
                  <c:v>11.67356216973546</c:v>
                </c:pt>
                <c:pt idx="9">
                  <c:v>12.82617254273391</c:v>
                </c:pt>
                <c:pt idx="10">
                  <c:v>12.8372138315791</c:v>
                </c:pt>
                <c:pt idx="11">
                  <c:v>13.41869247520413</c:v>
                </c:pt>
                <c:pt idx="12">
                  <c:v>14.27556527448701</c:v>
                </c:pt>
                <c:pt idx="13">
                  <c:v>14.3261180296113</c:v>
                </c:pt>
                <c:pt idx="14">
                  <c:v>15.38928188798552</c:v>
                </c:pt>
                <c:pt idx="15">
                  <c:v>16.63411269233694</c:v>
                </c:pt>
                <c:pt idx="16">
                  <c:v>18.02912297479429</c:v>
                </c:pt>
                <c:pt idx="17">
                  <c:v>18.87037538267365</c:v>
                </c:pt>
                <c:pt idx="18">
                  <c:v>20.22983772501524</c:v>
                </c:pt>
                <c:pt idx="19">
                  <c:v>22.89955329509173</c:v>
                </c:pt>
                <c:pt idx="20">
                  <c:v>27.14838778388696</c:v>
                </c:pt>
                <c:pt idx="21">
                  <c:v>29.82709592775257</c:v>
                </c:pt>
                <c:pt idx="22">
                  <c:v>33.96891015869636</c:v>
                </c:pt>
                <c:pt idx="23">
                  <c:v>35.71347292659858</c:v>
                </c:pt>
                <c:pt idx="24">
                  <c:v>41.421757945847</c:v>
                </c:pt>
                <c:pt idx="25">
                  <c:v>49.66394715487125</c:v>
                </c:pt>
                <c:pt idx="26">
                  <c:v>45.95818012021915</c:v>
                </c:pt>
                <c:pt idx="27">
                  <c:v>47.32951372116854</c:v>
                </c:pt>
                <c:pt idx="28">
                  <c:v>43.75118857182664</c:v>
                </c:pt>
                <c:pt idx="29">
                  <c:v>44.13178158804243</c:v>
                </c:pt>
                <c:pt idx="30">
                  <c:v>46.01708894290951</c:v>
                </c:pt>
                <c:pt idx="31">
                  <c:v>49.91908075206646</c:v>
                </c:pt>
                <c:pt idx="32">
                  <c:v>53.38709031556539</c:v>
                </c:pt>
                <c:pt idx="33">
                  <c:v>55.33618021268087</c:v>
                </c:pt>
                <c:pt idx="34">
                  <c:v>60.908026527425</c:v>
                </c:pt>
                <c:pt idx="35">
                  <c:v>64.91936582379645</c:v>
                </c:pt>
                <c:pt idx="36">
                  <c:v>67.84398791450604</c:v>
                </c:pt>
                <c:pt idx="37">
                  <c:v>68.92920716847878</c:v>
                </c:pt>
                <c:pt idx="38">
                  <c:v>69.92896401233423</c:v>
                </c:pt>
                <c:pt idx="39">
                  <c:v>74.34140669763377</c:v>
                </c:pt>
                <c:pt idx="40">
                  <c:v>83.2187501636315</c:v>
                </c:pt>
                <c:pt idx="41">
                  <c:v>79.76067031745247</c:v>
                </c:pt>
                <c:pt idx="42">
                  <c:v>79.88069420886443</c:v>
                </c:pt>
                <c:pt idx="43">
                  <c:v>77.38640817859289</c:v>
                </c:pt>
                <c:pt idx="44">
                  <c:v>82.57545029478089</c:v>
                </c:pt>
                <c:pt idx="45">
                  <c:v>79.88408476982601</c:v>
                </c:pt>
                <c:pt idx="46">
                  <c:v>72.40696952811795</c:v>
                </c:pt>
                <c:pt idx="47">
                  <c:v>71.60635927873838</c:v>
                </c:pt>
                <c:pt idx="48">
                  <c:v>69.03091611249761</c:v>
                </c:pt>
                <c:pt idx="49">
                  <c:v>68.57526695349301</c:v>
                </c:pt>
                <c:pt idx="50">
                  <c:v>73.47702761961302</c:v>
                </c:pt>
                <c:pt idx="51">
                  <c:v>82.18863721880894</c:v>
                </c:pt>
                <c:pt idx="52">
                  <c:v>74.5538317789585</c:v>
                </c:pt>
                <c:pt idx="53">
                  <c:v>75.38031564837305</c:v>
                </c:pt>
                <c:pt idx="54">
                  <c:v>78.45130177282225</c:v>
                </c:pt>
                <c:pt idx="55">
                  <c:v>78.27769322128035</c:v>
                </c:pt>
                <c:pt idx="56">
                  <c:v>77.46148991790025</c:v>
                </c:pt>
                <c:pt idx="57">
                  <c:v>80.46502336387575</c:v>
                </c:pt>
                <c:pt idx="58">
                  <c:v>80.13947542417828</c:v>
                </c:pt>
                <c:pt idx="59">
                  <c:v>71.75428297980937</c:v>
                </c:pt>
                <c:pt idx="60">
                  <c:v>83.69058042323134</c:v>
                </c:pt>
                <c:pt idx="61">
                  <c:v>90.73123131402312</c:v>
                </c:pt>
                <c:pt idx="62">
                  <c:v>91.58391483128204</c:v>
                </c:pt>
                <c:pt idx="63">
                  <c:v>92.115</c:v>
                </c:pt>
              </c:numCache>
            </c:numRef>
          </c:val>
        </c:ser>
        <c:ser>
          <c:idx val="1"/>
          <c:order val="3"/>
          <c:tx>
            <c:strRef>
              <c:f>données!$X$59</c:f>
              <c:strCache>
                <c:ptCount val="1"/>
                <c:pt idx="0">
                  <c:v>VA administrations publiques</c:v>
                </c:pt>
              </c:strCache>
            </c:strRef>
          </c:tx>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données!$AA$59:$CL$59</c:f>
              <c:numCache>
                <c:formatCode>0\.0</c:formatCode>
                <c:ptCount val="64"/>
                <c:pt idx="0">
                  <c:v>25.74719850684484</c:v>
                </c:pt>
                <c:pt idx="1">
                  <c:v>28.82397736893048</c:v>
                </c:pt>
                <c:pt idx="2">
                  <c:v>30.66212486685862</c:v>
                </c:pt>
                <c:pt idx="3">
                  <c:v>32.91825907701555</c:v>
                </c:pt>
                <c:pt idx="4">
                  <c:v>35.01111296431552</c:v>
                </c:pt>
                <c:pt idx="5">
                  <c:v>36.96996887716589</c:v>
                </c:pt>
                <c:pt idx="6">
                  <c:v>37.9947049163191</c:v>
                </c:pt>
                <c:pt idx="7">
                  <c:v>41.94963451037968</c:v>
                </c:pt>
                <c:pt idx="8">
                  <c:v>43.51905947514588</c:v>
                </c:pt>
                <c:pt idx="9">
                  <c:v>44.93591508168767</c:v>
                </c:pt>
                <c:pt idx="10">
                  <c:v>47.6959310248191</c:v>
                </c:pt>
                <c:pt idx="11">
                  <c:v>49.68374900101917</c:v>
                </c:pt>
                <c:pt idx="12">
                  <c:v>53.19197222904857</c:v>
                </c:pt>
                <c:pt idx="13">
                  <c:v>58.25639825989956</c:v>
                </c:pt>
                <c:pt idx="14">
                  <c:v>63.2228962651936</c:v>
                </c:pt>
                <c:pt idx="15">
                  <c:v>66.71917844243863</c:v>
                </c:pt>
                <c:pt idx="16">
                  <c:v>69.16312183159914</c:v>
                </c:pt>
                <c:pt idx="17">
                  <c:v>72.17761879540248</c:v>
                </c:pt>
                <c:pt idx="18">
                  <c:v>75.70617368841193</c:v>
                </c:pt>
                <c:pt idx="19">
                  <c:v>84.6981900057052</c:v>
                </c:pt>
                <c:pt idx="20">
                  <c:v>89.16553978912804</c:v>
                </c:pt>
                <c:pt idx="21">
                  <c:v>94.87619459580684</c:v>
                </c:pt>
                <c:pt idx="22">
                  <c:v>102.5438322087335</c:v>
                </c:pt>
                <c:pt idx="23">
                  <c:v>107.9603327746926</c:v>
                </c:pt>
                <c:pt idx="24">
                  <c:v>112.600289399183</c:v>
                </c:pt>
                <c:pt idx="25">
                  <c:v>123.7513620005669</c:v>
                </c:pt>
                <c:pt idx="26">
                  <c:v>133.3964511904189</c:v>
                </c:pt>
                <c:pt idx="27">
                  <c:v>143.9126724775465</c:v>
                </c:pt>
                <c:pt idx="28">
                  <c:v>154.0789024485388</c:v>
                </c:pt>
                <c:pt idx="29">
                  <c:v>164.4035178459411</c:v>
                </c:pt>
                <c:pt idx="30">
                  <c:v>170.085480926128</c:v>
                </c:pt>
                <c:pt idx="31">
                  <c:v>178.0666530842763</c:v>
                </c:pt>
                <c:pt idx="32">
                  <c:v>183.1456146958914</c:v>
                </c:pt>
                <c:pt idx="33">
                  <c:v>192.047527365432</c:v>
                </c:pt>
                <c:pt idx="34">
                  <c:v>195.7079867142225</c:v>
                </c:pt>
                <c:pt idx="35">
                  <c:v>199.9325481651248</c:v>
                </c:pt>
                <c:pt idx="36">
                  <c:v>200.988207348706</c:v>
                </c:pt>
                <c:pt idx="37">
                  <c:v>203.2875425073876</c:v>
                </c:pt>
                <c:pt idx="38">
                  <c:v>204.19973869249</c:v>
                </c:pt>
                <c:pt idx="39">
                  <c:v>205.8936229043288</c:v>
                </c:pt>
                <c:pt idx="40">
                  <c:v>209.7866570045329</c:v>
                </c:pt>
                <c:pt idx="41">
                  <c:v>215.9323452905885</c:v>
                </c:pt>
                <c:pt idx="42">
                  <c:v>222.5587049972402</c:v>
                </c:pt>
                <c:pt idx="43">
                  <c:v>232.9474687110971</c:v>
                </c:pt>
                <c:pt idx="44">
                  <c:v>239.745314719744</c:v>
                </c:pt>
                <c:pt idx="45">
                  <c:v>246.9409770687247</c:v>
                </c:pt>
                <c:pt idx="46">
                  <c:v>252.4682435828553</c:v>
                </c:pt>
                <c:pt idx="47">
                  <c:v>261.2106837164008</c:v>
                </c:pt>
                <c:pt idx="48">
                  <c:v>266.4580708542476</c:v>
                </c:pt>
                <c:pt idx="49">
                  <c:v>270.0204211272942</c:v>
                </c:pt>
                <c:pt idx="50">
                  <c:v>278.8137315956546</c:v>
                </c:pt>
                <c:pt idx="51">
                  <c:v>283.0524798286405</c:v>
                </c:pt>
                <c:pt idx="52">
                  <c:v>288.2472467940213</c:v>
                </c:pt>
                <c:pt idx="53">
                  <c:v>295.1967419670501</c:v>
                </c:pt>
                <c:pt idx="54">
                  <c:v>299.1325078367942</c:v>
                </c:pt>
                <c:pt idx="55">
                  <c:v>304.5387089152069</c:v>
                </c:pt>
                <c:pt idx="56">
                  <c:v>310.0442660114281</c:v>
                </c:pt>
                <c:pt idx="57">
                  <c:v>313.4670910185055</c:v>
                </c:pt>
                <c:pt idx="58">
                  <c:v>316.4643967213574</c:v>
                </c:pt>
                <c:pt idx="59">
                  <c:v>318.8161372444488</c:v>
                </c:pt>
                <c:pt idx="60">
                  <c:v>324.9426324605548</c:v>
                </c:pt>
                <c:pt idx="61">
                  <c:v>328.4409077601089</c:v>
                </c:pt>
                <c:pt idx="62">
                  <c:v>331.6825331100325</c:v>
                </c:pt>
                <c:pt idx="63">
                  <c:v>333.098</c:v>
                </c:pt>
              </c:numCache>
            </c:numRef>
          </c:val>
        </c:ser>
        <c:ser>
          <c:idx val="3"/>
          <c:order val="4"/>
          <c:tx>
            <c:strRef>
              <c:f>données!$X$60</c:f>
              <c:strCache>
                <c:ptCount val="1"/>
                <c:pt idx="0">
                  <c:v>VA ménages et entrepr. individuels</c:v>
                </c:pt>
              </c:strCache>
            </c:strRef>
          </c:tx>
          <c:spPr>
            <a:solidFill>
              <a:srgbClr val="CCFFCC"/>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données!$AA$60:$CL$60</c:f>
              <c:numCache>
                <c:formatCode>0\.0</c:formatCode>
                <c:ptCount val="64"/>
                <c:pt idx="0">
                  <c:v>103.1783567348326</c:v>
                </c:pt>
                <c:pt idx="1">
                  <c:v>109.9185599172296</c:v>
                </c:pt>
                <c:pt idx="2">
                  <c:v>109.7916444402305</c:v>
                </c:pt>
                <c:pt idx="3">
                  <c:v>110.0617065039097</c:v>
                </c:pt>
                <c:pt idx="4">
                  <c:v>112.4749578412698</c:v>
                </c:pt>
                <c:pt idx="5">
                  <c:v>118.4217048391455</c:v>
                </c:pt>
                <c:pt idx="6">
                  <c:v>122.6772434148945</c:v>
                </c:pt>
                <c:pt idx="7">
                  <c:v>124.1986508318681</c:v>
                </c:pt>
                <c:pt idx="8">
                  <c:v>129.8021780445506</c:v>
                </c:pt>
                <c:pt idx="9">
                  <c:v>132.6468913022242</c:v>
                </c:pt>
                <c:pt idx="10">
                  <c:v>130.0303127451267</c:v>
                </c:pt>
                <c:pt idx="11">
                  <c:v>142.1539287939126</c:v>
                </c:pt>
                <c:pt idx="12">
                  <c:v>143.889112036973</c:v>
                </c:pt>
                <c:pt idx="13">
                  <c:v>156.6566701426877</c:v>
                </c:pt>
                <c:pt idx="14">
                  <c:v>160.3348438562213</c:v>
                </c:pt>
                <c:pt idx="15">
                  <c:v>164.7588905282645</c:v>
                </c:pt>
                <c:pt idx="16">
                  <c:v>172.0448386710392</c:v>
                </c:pt>
                <c:pt idx="17">
                  <c:v>182.3728987967423</c:v>
                </c:pt>
                <c:pt idx="18">
                  <c:v>192.9037253026496</c:v>
                </c:pt>
                <c:pt idx="19">
                  <c:v>199.2542063027922</c:v>
                </c:pt>
                <c:pt idx="20">
                  <c:v>201.2868358875612</c:v>
                </c:pt>
                <c:pt idx="21">
                  <c:v>209.1181364657013</c:v>
                </c:pt>
                <c:pt idx="22">
                  <c:v>210.5839749206382</c:v>
                </c:pt>
                <c:pt idx="23">
                  <c:v>219.9862643681824</c:v>
                </c:pt>
                <c:pt idx="24">
                  <c:v>227.1620235380698</c:v>
                </c:pt>
                <c:pt idx="25">
                  <c:v>224.1113217112661</c:v>
                </c:pt>
                <c:pt idx="26">
                  <c:v>215.0682478466081</c:v>
                </c:pt>
                <c:pt idx="27">
                  <c:v>215.4542989560828</c:v>
                </c:pt>
                <c:pt idx="28">
                  <c:v>222.0096512206485</c:v>
                </c:pt>
                <c:pt idx="29">
                  <c:v>233.92607767824</c:v>
                </c:pt>
                <c:pt idx="30">
                  <c:v>237.6646752188846</c:v>
                </c:pt>
                <c:pt idx="31">
                  <c:v>237.6570814354628</c:v>
                </c:pt>
                <c:pt idx="32">
                  <c:v>234.1418792451989</c:v>
                </c:pt>
                <c:pt idx="33">
                  <c:v>239.1062082048658</c:v>
                </c:pt>
                <c:pt idx="34">
                  <c:v>240.6506739898738</c:v>
                </c:pt>
                <c:pt idx="35">
                  <c:v>240.4929014546632</c:v>
                </c:pt>
                <c:pt idx="36">
                  <c:v>242.2044950912282</c:v>
                </c:pt>
                <c:pt idx="37">
                  <c:v>239.6757987171647</c:v>
                </c:pt>
                <c:pt idx="38">
                  <c:v>243.0746045605755</c:v>
                </c:pt>
                <c:pt idx="39">
                  <c:v>250.407336770291</c:v>
                </c:pt>
                <c:pt idx="40">
                  <c:v>263.4889665471751</c:v>
                </c:pt>
                <c:pt idx="41">
                  <c:v>269.5828522227565</c:v>
                </c:pt>
                <c:pt idx="42">
                  <c:v>270.3731760621663</c:v>
                </c:pt>
                <c:pt idx="43">
                  <c:v>276.0969812417736</c:v>
                </c:pt>
                <c:pt idx="44">
                  <c:v>272.837646953306</c:v>
                </c:pt>
                <c:pt idx="45">
                  <c:v>279.5673796154105</c:v>
                </c:pt>
                <c:pt idx="46">
                  <c:v>284.6410670192337</c:v>
                </c:pt>
                <c:pt idx="47">
                  <c:v>287.157405410204</c:v>
                </c:pt>
                <c:pt idx="48">
                  <c:v>288.0510851079777</c:v>
                </c:pt>
                <c:pt idx="49">
                  <c:v>294.8886159890965</c:v>
                </c:pt>
                <c:pt idx="50">
                  <c:v>302.780934874312</c:v>
                </c:pt>
                <c:pt idx="51">
                  <c:v>313.0032291433284</c:v>
                </c:pt>
                <c:pt idx="52">
                  <c:v>324.4230650538559</c:v>
                </c:pt>
                <c:pt idx="53">
                  <c:v>324.6687397207383</c:v>
                </c:pt>
                <c:pt idx="54">
                  <c:v>323.7735897319426</c:v>
                </c:pt>
                <c:pt idx="55">
                  <c:v>331.479399603977</c:v>
                </c:pt>
                <c:pt idx="56">
                  <c:v>335.2020936465919</c:v>
                </c:pt>
                <c:pt idx="57">
                  <c:v>342.1542743481344</c:v>
                </c:pt>
                <c:pt idx="58">
                  <c:v>351.6791655841765</c:v>
                </c:pt>
                <c:pt idx="59">
                  <c:v>355.1417691448758</c:v>
                </c:pt>
                <c:pt idx="60">
                  <c:v>337.732315668197</c:v>
                </c:pt>
                <c:pt idx="61">
                  <c:v>337.304106491322</c:v>
                </c:pt>
                <c:pt idx="62">
                  <c:v>344.6646373070769</c:v>
                </c:pt>
                <c:pt idx="63">
                  <c:v>345.547</c:v>
                </c:pt>
              </c:numCache>
            </c:numRef>
          </c:val>
        </c:ser>
        <c:ser>
          <c:idx val="5"/>
          <c:order val="5"/>
          <c:tx>
            <c:strRef>
              <c:f>données!$X$61</c:f>
              <c:strCache>
                <c:ptCount val="1"/>
                <c:pt idx="0">
                  <c:v>VA inst. sans but lucratif au serv. ménages</c:v>
                </c:pt>
              </c:strCache>
            </c:strRef>
          </c:tx>
          <c:spPr>
            <a:solidFill>
              <a:srgbClr val="FFFF00"/>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données!$AA$61:$CL$61</c:f>
              <c:numCache>
                <c:formatCode>0\.0</c:formatCode>
                <c:ptCount val="64"/>
                <c:pt idx="0">
                  <c:v>5.270259888537008</c:v>
                </c:pt>
                <c:pt idx="1">
                  <c:v>5.300475368949877</c:v>
                </c:pt>
                <c:pt idx="2">
                  <c:v>5.15466590199594</c:v>
                </c:pt>
                <c:pt idx="3">
                  <c:v>5.145080033105087</c:v>
                </c:pt>
                <c:pt idx="4">
                  <c:v>5.101201385949837</c:v>
                </c:pt>
                <c:pt idx="5">
                  <c:v>5.586529129606505</c:v>
                </c:pt>
                <c:pt idx="6">
                  <c:v>5.861423007791054</c:v>
                </c:pt>
                <c:pt idx="7">
                  <c:v>6.04345736913501</c:v>
                </c:pt>
                <c:pt idx="8">
                  <c:v>5.929154704062724</c:v>
                </c:pt>
                <c:pt idx="9">
                  <c:v>5.570079707844268</c:v>
                </c:pt>
                <c:pt idx="10">
                  <c:v>5.709431135645387</c:v>
                </c:pt>
                <c:pt idx="11">
                  <c:v>6.076256637445816</c:v>
                </c:pt>
                <c:pt idx="12">
                  <c:v>6.350091561069269</c:v>
                </c:pt>
                <c:pt idx="13">
                  <c:v>6.65977899741222</c:v>
                </c:pt>
                <c:pt idx="14">
                  <c:v>7.192892811301943</c:v>
                </c:pt>
                <c:pt idx="15">
                  <c:v>7.686351151951584</c:v>
                </c:pt>
                <c:pt idx="16">
                  <c:v>7.962004584508239</c:v>
                </c:pt>
                <c:pt idx="17">
                  <c:v>8.336670485041923</c:v>
                </c:pt>
                <c:pt idx="18">
                  <c:v>8.598547201254813</c:v>
                </c:pt>
                <c:pt idx="19">
                  <c:v>9.092133550625497</c:v>
                </c:pt>
                <c:pt idx="20">
                  <c:v>9.742510621800195</c:v>
                </c:pt>
                <c:pt idx="21">
                  <c:v>10.27235095184819</c:v>
                </c:pt>
                <c:pt idx="22">
                  <c:v>10.51987305400335</c:v>
                </c:pt>
                <c:pt idx="23">
                  <c:v>10.90531675796887</c:v>
                </c:pt>
                <c:pt idx="24">
                  <c:v>11.84776757213961</c:v>
                </c:pt>
                <c:pt idx="25">
                  <c:v>12.67760336709984</c:v>
                </c:pt>
                <c:pt idx="26">
                  <c:v>11.81639358165106</c:v>
                </c:pt>
                <c:pt idx="27">
                  <c:v>12.37573207295563</c:v>
                </c:pt>
                <c:pt idx="28">
                  <c:v>12.99347124500115</c:v>
                </c:pt>
                <c:pt idx="29">
                  <c:v>13.33353283726597</c:v>
                </c:pt>
                <c:pt idx="30">
                  <c:v>13.44291355315396</c:v>
                </c:pt>
                <c:pt idx="31">
                  <c:v>13.85272028434587</c:v>
                </c:pt>
                <c:pt idx="32">
                  <c:v>14.00070558128681</c:v>
                </c:pt>
                <c:pt idx="33">
                  <c:v>14.11472917968621</c:v>
                </c:pt>
                <c:pt idx="34">
                  <c:v>14.16018862362521</c:v>
                </c:pt>
                <c:pt idx="35">
                  <c:v>14.06347793310927</c:v>
                </c:pt>
                <c:pt idx="36">
                  <c:v>13.79976070650317</c:v>
                </c:pt>
                <c:pt idx="37">
                  <c:v>13.67978715365074</c:v>
                </c:pt>
                <c:pt idx="38">
                  <c:v>14.09468345183152</c:v>
                </c:pt>
                <c:pt idx="39">
                  <c:v>14.81913927643889</c:v>
                </c:pt>
                <c:pt idx="40">
                  <c:v>15.32128831154041</c:v>
                </c:pt>
                <c:pt idx="41">
                  <c:v>16.03838807562031</c:v>
                </c:pt>
                <c:pt idx="42">
                  <c:v>16.48085329786225</c:v>
                </c:pt>
                <c:pt idx="43">
                  <c:v>16.8618543876248</c:v>
                </c:pt>
                <c:pt idx="44">
                  <c:v>18.66911853422253</c:v>
                </c:pt>
                <c:pt idx="45">
                  <c:v>19.37792182962497</c:v>
                </c:pt>
                <c:pt idx="46">
                  <c:v>20.25874899940866</c:v>
                </c:pt>
                <c:pt idx="47">
                  <c:v>21.17428327034731</c:v>
                </c:pt>
                <c:pt idx="48">
                  <c:v>21.83882627856094</c:v>
                </c:pt>
                <c:pt idx="49">
                  <c:v>22.75716512713608</c:v>
                </c:pt>
                <c:pt idx="50">
                  <c:v>23.68949910603392</c:v>
                </c:pt>
                <c:pt idx="51">
                  <c:v>24.46421770871429</c:v>
                </c:pt>
                <c:pt idx="52">
                  <c:v>25.64781252705873</c:v>
                </c:pt>
                <c:pt idx="53">
                  <c:v>26.05532454093179</c:v>
                </c:pt>
                <c:pt idx="54">
                  <c:v>25.66313682369991</c:v>
                </c:pt>
                <c:pt idx="55">
                  <c:v>26.23798365614561</c:v>
                </c:pt>
                <c:pt idx="56">
                  <c:v>26.44878505420865</c:v>
                </c:pt>
                <c:pt idx="57">
                  <c:v>27.50220798555874</c:v>
                </c:pt>
                <c:pt idx="58">
                  <c:v>28.02881879056477</c:v>
                </c:pt>
                <c:pt idx="59">
                  <c:v>28.02934356271918</c:v>
                </c:pt>
                <c:pt idx="60">
                  <c:v>29.37808485083061</c:v>
                </c:pt>
                <c:pt idx="61">
                  <c:v>30.40039737620455</c:v>
                </c:pt>
                <c:pt idx="62">
                  <c:v>31.34630156646049</c:v>
                </c:pt>
                <c:pt idx="63">
                  <c:v>31.835</c:v>
                </c:pt>
              </c:numCache>
            </c:numRef>
          </c:val>
        </c:ser>
        <c:ser>
          <c:idx val="6"/>
          <c:order val="6"/>
          <c:tx>
            <c:strRef>
              <c:f>données!$X$62</c:f>
              <c:strCache>
                <c:ptCount val="1"/>
                <c:pt idx="0">
                  <c:v>impôts - subventions sur les produits</c:v>
                </c:pt>
              </c:strCache>
            </c:strRef>
          </c:tx>
          <c:spPr>
            <a:solidFill>
              <a:schemeClr val="bg1">
                <a:lumMod val="75000"/>
              </a:scheme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données!$AA$62:$CL$62</c:f>
              <c:numCache>
                <c:formatCode>0\.0</c:formatCode>
                <c:ptCount val="64"/>
                <c:pt idx="0">
                  <c:v>31.07786848896587</c:v>
                </c:pt>
                <c:pt idx="1">
                  <c:v>35.02388075552667</c:v>
                </c:pt>
                <c:pt idx="2">
                  <c:v>38.48838691312129</c:v>
                </c:pt>
                <c:pt idx="3">
                  <c:v>40.98121040484311</c:v>
                </c:pt>
                <c:pt idx="4">
                  <c:v>42.60894910430206</c:v>
                </c:pt>
                <c:pt idx="5">
                  <c:v>44.20208749754144</c:v>
                </c:pt>
                <c:pt idx="6">
                  <c:v>45.29621295319181</c:v>
                </c:pt>
                <c:pt idx="7">
                  <c:v>46.68817960133723</c:v>
                </c:pt>
                <c:pt idx="8">
                  <c:v>50.1293156647397</c:v>
                </c:pt>
                <c:pt idx="9">
                  <c:v>51.60447446477759</c:v>
                </c:pt>
                <c:pt idx="10">
                  <c:v>55.20043118887005</c:v>
                </c:pt>
                <c:pt idx="11">
                  <c:v>57.62168004462517</c:v>
                </c:pt>
                <c:pt idx="12">
                  <c:v>60.5395468175296</c:v>
                </c:pt>
                <c:pt idx="13">
                  <c:v>64.639303797881</c:v>
                </c:pt>
                <c:pt idx="14">
                  <c:v>69.84562074389233</c:v>
                </c:pt>
                <c:pt idx="15">
                  <c:v>75.46231867148259</c:v>
                </c:pt>
                <c:pt idx="16">
                  <c:v>77.59338348548263</c:v>
                </c:pt>
                <c:pt idx="17">
                  <c:v>81.1815720326972</c:v>
                </c:pt>
                <c:pt idx="18">
                  <c:v>82.88574502183789</c:v>
                </c:pt>
                <c:pt idx="19">
                  <c:v>79.52722799203746</c:v>
                </c:pt>
                <c:pt idx="20">
                  <c:v>94.5031772709392</c:v>
                </c:pt>
                <c:pt idx="21">
                  <c:v>95.44188426883083</c:v>
                </c:pt>
                <c:pt idx="22">
                  <c:v>99.56945967526692</c:v>
                </c:pt>
                <c:pt idx="23">
                  <c:v>105.0382376032728</c:v>
                </c:pt>
                <c:pt idx="24">
                  <c:v>105.2568968314639</c:v>
                </c:pt>
                <c:pt idx="25">
                  <c:v>109.2299617938976</c:v>
                </c:pt>
                <c:pt idx="26">
                  <c:v>106.0083378575648</c:v>
                </c:pt>
                <c:pt idx="27">
                  <c:v>114.5094455430942</c:v>
                </c:pt>
                <c:pt idx="28">
                  <c:v>110.2174008712362</c:v>
                </c:pt>
                <c:pt idx="29">
                  <c:v>119.1685699560705</c:v>
                </c:pt>
                <c:pt idx="30">
                  <c:v>129.8646162168353</c:v>
                </c:pt>
                <c:pt idx="31">
                  <c:v>126.5586298492935</c:v>
                </c:pt>
                <c:pt idx="32">
                  <c:v>126.3076265076849</c:v>
                </c:pt>
                <c:pt idx="33">
                  <c:v>130.8882843684704</c:v>
                </c:pt>
                <c:pt idx="34">
                  <c:v>132.4990434610266</c:v>
                </c:pt>
                <c:pt idx="35">
                  <c:v>134.5357180371232</c:v>
                </c:pt>
                <c:pt idx="36">
                  <c:v>139.0190453476087</c:v>
                </c:pt>
                <c:pt idx="37">
                  <c:v>139.0884137802291</c:v>
                </c:pt>
                <c:pt idx="38">
                  <c:v>143.1684469222582</c:v>
                </c:pt>
                <c:pt idx="39">
                  <c:v>150.85888914957</c:v>
                </c:pt>
                <c:pt idx="40">
                  <c:v>153.8955711363739</c:v>
                </c:pt>
                <c:pt idx="41">
                  <c:v>154.556905167328</c:v>
                </c:pt>
                <c:pt idx="42">
                  <c:v>153.6836975323952</c:v>
                </c:pt>
                <c:pt idx="43">
                  <c:v>149.4113711750466</c:v>
                </c:pt>
                <c:pt idx="44">
                  <c:v>147.7528448584282</c:v>
                </c:pt>
                <c:pt idx="45">
                  <c:v>160.1401266261531</c:v>
                </c:pt>
                <c:pt idx="46">
                  <c:v>164.4494181294047</c:v>
                </c:pt>
                <c:pt idx="47">
                  <c:v>172.1413953298428</c:v>
                </c:pt>
                <c:pt idx="48">
                  <c:v>175.0059410920855</c:v>
                </c:pt>
                <c:pt idx="49">
                  <c:v>180.5453928275335</c:v>
                </c:pt>
                <c:pt idx="50">
                  <c:v>185.9923696144783</c:v>
                </c:pt>
                <c:pt idx="51">
                  <c:v>186.4019054776894</c:v>
                </c:pt>
                <c:pt idx="52">
                  <c:v>185.0245785223722</c:v>
                </c:pt>
                <c:pt idx="53">
                  <c:v>185.0894514559864</c:v>
                </c:pt>
                <c:pt idx="54">
                  <c:v>186.1370533877118</c:v>
                </c:pt>
                <c:pt idx="55">
                  <c:v>194.4554213559605</c:v>
                </c:pt>
                <c:pt idx="56">
                  <c:v>200.1732282932277</c:v>
                </c:pt>
                <c:pt idx="57">
                  <c:v>211.0427612785114</c:v>
                </c:pt>
                <c:pt idx="58">
                  <c:v>211.1933323491513</c:v>
                </c:pt>
                <c:pt idx="59">
                  <c:v>207.1661801386023</c:v>
                </c:pt>
                <c:pt idx="60">
                  <c:v>191.6064525422653</c:v>
                </c:pt>
                <c:pt idx="61">
                  <c:v>201.3211350362691</c:v>
                </c:pt>
                <c:pt idx="62">
                  <c:v>210.8154016634803</c:v>
                </c:pt>
                <c:pt idx="63">
                  <c:v>211.39645</c:v>
                </c:pt>
              </c:numCache>
            </c:numRef>
          </c:val>
        </c:ser>
        <c:axId val="580206616"/>
        <c:axId val="580210168"/>
      </c:areaChart>
      <c:lineChart>
        <c:grouping val="standard"/>
        <c:ser>
          <c:idx val="2"/>
          <c:order val="0"/>
          <c:tx>
            <c:strRef>
              <c:f>données!$X$73</c:f>
              <c:strCache>
                <c:ptCount val="1"/>
                <c:pt idx="0">
                  <c:v>PIB</c:v>
                </c:pt>
              </c:strCache>
            </c:strRef>
          </c:tx>
          <c:spPr>
            <a:ln w="38100">
              <a:solidFill>
                <a:schemeClr val="tx1"/>
              </a:solidFill>
              <a:prstDash val="solid"/>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80206616"/>
        <c:axId val="580210168"/>
      </c:lineChart>
      <c:lineChart>
        <c:grouping val="standard"/>
        <c:ser>
          <c:idx val="7"/>
          <c:order val="7"/>
          <c:tx>
            <c:strRef>
              <c:f>données!$X$66</c:f>
              <c:strCache>
                <c:ptCount val="1"/>
                <c:pt idx="0">
                  <c:v>administrations publiques en % VA (échelle de droite)</c:v>
                </c:pt>
              </c:strCache>
            </c:strRef>
          </c:tx>
          <c:spPr>
            <a:ln w="82550">
              <a:solidFill>
                <a:schemeClr val="accent2">
                  <a:lumMod val="75000"/>
                </a:schemeClr>
              </a:solidFill>
              <a:prstDash val="sysDot"/>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données!$AA$66:$CL$66</c:f>
              <c:numCache>
                <c:formatCode>#.##0\.0</c:formatCode>
                <c:ptCount val="64"/>
                <c:pt idx="0">
                  <c:v>10.71242849713988</c:v>
                </c:pt>
                <c:pt idx="1">
                  <c:v>11.11374583178955</c:v>
                </c:pt>
                <c:pt idx="2">
                  <c:v>11.25117513850375</c:v>
                </c:pt>
                <c:pt idx="3">
                  <c:v>11.79562282174403</c:v>
                </c:pt>
                <c:pt idx="4">
                  <c:v>12.13381501752175</c:v>
                </c:pt>
                <c:pt idx="5">
                  <c:v>12.10844070227383</c:v>
                </c:pt>
                <c:pt idx="6">
                  <c:v>11.77002994089033</c:v>
                </c:pt>
                <c:pt idx="7">
                  <c:v>12.35203253925746</c:v>
                </c:pt>
                <c:pt idx="8">
                  <c:v>12.18636509431034</c:v>
                </c:pt>
                <c:pt idx="9">
                  <c:v>12.25623166608475</c:v>
                </c:pt>
                <c:pt idx="10">
                  <c:v>12.7599756580451</c:v>
                </c:pt>
                <c:pt idx="11">
                  <c:v>12.2127867204211</c:v>
                </c:pt>
                <c:pt idx="12">
                  <c:v>12.48003208539089</c:v>
                </c:pt>
                <c:pt idx="13">
                  <c:v>12.78764164845775</c:v>
                </c:pt>
                <c:pt idx="14">
                  <c:v>13.1001390441397</c:v>
                </c:pt>
                <c:pt idx="15">
                  <c:v>13.01833967001081</c:v>
                </c:pt>
                <c:pt idx="16">
                  <c:v>12.84029809081089</c:v>
                </c:pt>
                <c:pt idx="17">
                  <c:v>12.72600095128844</c:v>
                </c:pt>
                <c:pt idx="18">
                  <c:v>12.67668641738476</c:v>
                </c:pt>
                <c:pt idx="19">
                  <c:v>13.42643512777146</c:v>
                </c:pt>
                <c:pt idx="20">
                  <c:v>13.38035500226244</c:v>
                </c:pt>
                <c:pt idx="21">
                  <c:v>13.31346390213924</c:v>
                </c:pt>
                <c:pt idx="22">
                  <c:v>13.64369007896922</c:v>
                </c:pt>
                <c:pt idx="23">
                  <c:v>13.75744453240963</c:v>
                </c:pt>
                <c:pt idx="24">
                  <c:v>13.35164817754625</c:v>
                </c:pt>
                <c:pt idx="25">
                  <c:v>14.00105252696082</c:v>
                </c:pt>
                <c:pt idx="26">
                  <c:v>15.22904818328291</c:v>
                </c:pt>
                <c:pt idx="27">
                  <c:v>15.80584445921756</c:v>
                </c:pt>
                <c:pt idx="28">
                  <c:v>16.19469231763054</c:v>
                </c:pt>
                <c:pt idx="29">
                  <c:v>16.7106912213539</c:v>
                </c:pt>
                <c:pt idx="30">
                  <c:v>16.82062527785302</c:v>
                </c:pt>
                <c:pt idx="31">
                  <c:v>17.23524393198982</c:v>
                </c:pt>
                <c:pt idx="32">
                  <c:v>17.52992162402198</c:v>
                </c:pt>
                <c:pt idx="33">
                  <c:v>17.9737574425537</c:v>
                </c:pt>
                <c:pt idx="34">
                  <c:v>18.09341345788414</c:v>
                </c:pt>
                <c:pt idx="35">
                  <c:v>18.21271919553176</c:v>
                </c:pt>
                <c:pt idx="36">
                  <c:v>18.05623865519452</c:v>
                </c:pt>
                <c:pt idx="37">
                  <c:v>17.8119000091187</c:v>
                </c:pt>
                <c:pt idx="38">
                  <c:v>17.48580184379158</c:v>
                </c:pt>
                <c:pt idx="39">
                  <c:v>16.85850473450197</c:v>
                </c:pt>
                <c:pt idx="40">
                  <c:v>16.44442613750457</c:v>
                </c:pt>
                <c:pt idx="41">
                  <c:v>16.45163245405459</c:v>
                </c:pt>
                <c:pt idx="42">
                  <c:v>16.75073621174401</c:v>
                </c:pt>
                <c:pt idx="43">
                  <c:v>17.19384655837478</c:v>
                </c:pt>
                <c:pt idx="44">
                  <c:v>17.80572326005052</c:v>
                </c:pt>
                <c:pt idx="45">
                  <c:v>18.05593824842183</c:v>
                </c:pt>
                <c:pt idx="46">
                  <c:v>18.10310256471843</c:v>
                </c:pt>
                <c:pt idx="47">
                  <c:v>18.61050532104758</c:v>
                </c:pt>
                <c:pt idx="48">
                  <c:v>18.56705808051689</c:v>
                </c:pt>
                <c:pt idx="49">
                  <c:v>18.19585427938849</c:v>
                </c:pt>
                <c:pt idx="50">
                  <c:v>18.18371969526331</c:v>
                </c:pt>
                <c:pt idx="51">
                  <c:v>17.73315080322891</c:v>
                </c:pt>
                <c:pt idx="52">
                  <c:v>17.68088834448424</c:v>
                </c:pt>
                <c:pt idx="53">
                  <c:v>17.92251120411536</c:v>
                </c:pt>
                <c:pt idx="54">
                  <c:v>17.99287236274481</c:v>
                </c:pt>
                <c:pt idx="55">
                  <c:v>17.90110153417879</c:v>
                </c:pt>
                <c:pt idx="56">
                  <c:v>17.92022548174371</c:v>
                </c:pt>
                <c:pt idx="57">
                  <c:v>17.74123106176347</c:v>
                </c:pt>
                <c:pt idx="58">
                  <c:v>17.46555342087802</c:v>
                </c:pt>
                <c:pt idx="59">
                  <c:v>17.5721206769955</c:v>
                </c:pt>
                <c:pt idx="60">
                  <c:v>18.39710938944144</c:v>
                </c:pt>
                <c:pt idx="61">
                  <c:v>18.34532102852253</c:v>
                </c:pt>
                <c:pt idx="62">
                  <c:v>18.21231242666626</c:v>
                </c:pt>
                <c:pt idx="63">
                  <c:v>18.29304190235598</c:v>
                </c:pt>
              </c:numCache>
            </c:numRef>
          </c:val>
        </c:ser>
        <c:marker val="1"/>
        <c:axId val="580201880"/>
        <c:axId val="580198472"/>
      </c:lineChart>
      <c:catAx>
        <c:axId val="580206616"/>
        <c:scaling>
          <c:orientation val="minMax"/>
        </c:scaling>
        <c:axPos val="b"/>
        <c:numFmt formatCode="General" sourceLinked="1"/>
        <c:minorTickMark val="in"/>
        <c:tickLblPos val="nextTo"/>
        <c:spPr>
          <a:ln w="3175">
            <a:solidFill>
              <a:srgbClr val="808080"/>
            </a:solidFill>
            <a:prstDash val="solid"/>
          </a:ln>
        </c:spPr>
        <c:crossAx val="580210168"/>
        <c:crosses val="autoZero"/>
        <c:auto val="1"/>
        <c:lblAlgn val="ctr"/>
        <c:lblOffset val="100"/>
        <c:tickLblSkip val="5"/>
        <c:tickMarkSkip val="5"/>
      </c:catAx>
      <c:valAx>
        <c:axId val="580210168"/>
        <c:scaling>
          <c:orientation val="minMax"/>
          <c:max val="21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a:solidFill>
                  <a:schemeClr val="tx1"/>
                </a:solidFill>
              </a:defRPr>
            </a:pPr>
            <a:endParaRPr lang="fr-FR"/>
          </a:p>
        </c:txPr>
        <c:crossAx val="580206616"/>
        <c:crosses val="autoZero"/>
        <c:crossBetween val="between"/>
        <c:majorUnit val="200.0"/>
      </c:valAx>
      <c:valAx>
        <c:axId val="580198472"/>
        <c:scaling>
          <c:orientation val="minMax"/>
          <c:max val="21.0"/>
          <c:min val="0.0"/>
        </c:scaling>
        <c:axPos val="r"/>
        <c:numFmt formatCode="0" sourceLinked="0"/>
        <c:tickLblPos val="nextTo"/>
        <c:txPr>
          <a:bodyPr/>
          <a:lstStyle/>
          <a:p>
            <a:pPr>
              <a:defRPr>
                <a:solidFill>
                  <a:schemeClr val="accent2">
                    <a:lumMod val="75000"/>
                  </a:schemeClr>
                </a:solidFill>
              </a:defRPr>
            </a:pPr>
            <a:endParaRPr lang="fr-FR"/>
          </a:p>
        </c:txPr>
        <c:crossAx val="580201880"/>
        <c:crosses val="max"/>
        <c:crossBetween val="between"/>
        <c:majorUnit val="2.0"/>
      </c:valAx>
      <c:catAx>
        <c:axId val="580201880"/>
        <c:scaling>
          <c:orientation val="minMax"/>
        </c:scaling>
        <c:delete val="1"/>
        <c:axPos val="b"/>
        <c:numFmt formatCode="General" sourceLinked="1"/>
        <c:tickLblPos val="nextTo"/>
        <c:crossAx val="580198472"/>
        <c:crosses val="autoZero"/>
        <c:auto val="1"/>
        <c:lblAlgn val="ctr"/>
        <c:lblOffset val="100"/>
      </c:catAx>
      <c:spPr>
        <a:solidFill>
          <a:srgbClr val="FFFFFF"/>
        </a:solidFill>
        <a:ln w="25400">
          <a:noFill/>
        </a:ln>
      </c:spPr>
    </c:plotArea>
    <c:legend>
      <c:legendPos val="r"/>
      <c:legendEntry>
        <c:idx val="5"/>
        <c:txPr>
          <a:bodyPr/>
          <a:lstStyle/>
          <a:p>
            <a:pPr>
              <a:defRPr>
                <a:solidFill>
                  <a:schemeClr val="accent5">
                    <a:lumMod val="75000"/>
                  </a:schemeClr>
                </a:solidFill>
              </a:defRPr>
            </a:pPr>
            <a:endParaRPr lang="fr-FR"/>
          </a:p>
        </c:txPr>
      </c:legendEntry>
      <c:legendEntry>
        <c:idx val="4"/>
        <c:txPr>
          <a:bodyPr/>
          <a:lstStyle/>
          <a:p>
            <a:pPr>
              <a:defRPr>
                <a:solidFill>
                  <a:schemeClr val="accent1">
                    <a:lumMod val="75000"/>
                  </a:schemeClr>
                </a:solidFill>
              </a:defRPr>
            </a:pPr>
            <a:endParaRPr lang="fr-FR"/>
          </a:p>
        </c:txPr>
      </c:legendEntry>
      <c:legendEntry>
        <c:idx val="3"/>
        <c:txPr>
          <a:bodyPr/>
          <a:lstStyle/>
          <a:p>
            <a:pPr>
              <a:defRPr>
                <a:solidFill>
                  <a:schemeClr val="accent2">
                    <a:lumMod val="75000"/>
                  </a:schemeClr>
                </a:solidFill>
              </a:defRPr>
            </a:pPr>
            <a:endParaRPr lang="fr-FR"/>
          </a:p>
        </c:txPr>
      </c:legendEntry>
      <c:legendEntry>
        <c:idx val="2"/>
        <c:txPr>
          <a:bodyPr/>
          <a:lstStyle/>
          <a:p>
            <a:pPr>
              <a:defRPr>
                <a:solidFill>
                  <a:srgbClr val="008000"/>
                </a:solidFill>
              </a:defRPr>
            </a:pPr>
            <a:endParaRPr lang="fr-FR"/>
          </a:p>
        </c:txPr>
      </c:legendEntry>
      <c:legendEntry>
        <c:idx val="1"/>
        <c:txPr>
          <a:bodyPr/>
          <a:lstStyle/>
          <a:p>
            <a:pPr>
              <a:defRPr>
                <a:solidFill>
                  <a:schemeClr val="accent6">
                    <a:lumMod val="75000"/>
                  </a:schemeClr>
                </a:solidFill>
              </a:defRPr>
            </a:pPr>
            <a:endParaRPr lang="fr-FR"/>
          </a:p>
        </c:txPr>
      </c:legendEntry>
      <c:legendEntry>
        <c:idx val="0"/>
        <c:txPr>
          <a:bodyPr/>
          <a:lstStyle/>
          <a:p>
            <a:pPr>
              <a:defRPr>
                <a:solidFill>
                  <a:schemeClr val="bg1">
                    <a:lumMod val="50000"/>
                  </a:schemeClr>
                </a:solidFill>
              </a:defRPr>
            </a:pPr>
            <a:endParaRPr lang="fr-FR"/>
          </a:p>
        </c:txPr>
      </c:legendEntry>
      <c:legendEntry>
        <c:idx val="6"/>
        <c:txPr>
          <a:bodyPr/>
          <a:lstStyle/>
          <a:p>
            <a:pPr>
              <a:defRPr>
                <a:solidFill>
                  <a:schemeClr val="tx1"/>
                </a:solidFill>
              </a:defRPr>
            </a:pPr>
            <a:endParaRPr lang="fr-FR"/>
          </a:p>
        </c:txPr>
      </c:legendEntry>
      <c:legendEntry>
        <c:idx val="7"/>
        <c:txPr>
          <a:bodyPr/>
          <a:lstStyle/>
          <a:p>
            <a:pPr>
              <a:defRPr sz="1600">
                <a:solidFill>
                  <a:schemeClr val="accent2">
                    <a:lumMod val="75000"/>
                  </a:schemeClr>
                </a:solidFill>
              </a:defRPr>
            </a:pPr>
            <a:endParaRPr lang="fr-FR"/>
          </a:p>
        </c:txPr>
      </c:legendEntry>
      <c:layout>
        <c:manualLayout>
          <c:xMode val="edge"/>
          <c:yMode val="edge"/>
          <c:x val="0.095615130291034"/>
          <c:y val="0.49323513132287"/>
          <c:w val="0.541436464088398"/>
          <c:h val="0.377838484475155"/>
        </c:manualLayout>
      </c:layout>
      <c:spPr>
        <a:solidFill>
          <a:schemeClr val="bg1">
            <a:alpha val="90000"/>
          </a:schemeClr>
        </a:solidFill>
        <a:ln>
          <a:solidFill>
            <a:schemeClr val="tx1"/>
          </a:solidFill>
        </a:ln>
      </c:spPr>
    </c:legend>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7187975812"/>
          <c:y val="0.0190474404985091"/>
          <c:w val="0.872366819802373"/>
          <c:h val="0.877376028989634"/>
        </c:manualLayout>
      </c:layout>
      <c:areaChart>
        <c:grouping val="stacked"/>
        <c:ser>
          <c:idx val="4"/>
          <c:order val="1"/>
          <c:tx>
            <c:strRef>
              <c:f>données!$X$57</c:f>
              <c:strCache>
                <c:ptCount val="1"/>
                <c:pt idx="0">
                  <c:v>VA sociétés non financières</c:v>
                </c:pt>
              </c:strCache>
            </c:strRef>
          </c:tx>
          <c:spPr>
            <a:ln w="50800">
              <a:noFill/>
              <a:prstDash val="solid"/>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données!$AA$57:$CL$57</c:f>
              <c:numCache>
                <c:formatCode>0\.0</c:formatCode>
                <c:ptCount val="64"/>
                <c:pt idx="0">
                  <c:v>100.0120345883598</c:v>
                </c:pt>
                <c:pt idx="1">
                  <c:v>108.6578232087339</c:v>
                </c:pt>
                <c:pt idx="2">
                  <c:v>119.5950165401815</c:v>
                </c:pt>
                <c:pt idx="3">
                  <c:v>123.7268567938838</c:v>
                </c:pt>
                <c:pt idx="4">
                  <c:v>127.1693149516326</c:v>
                </c:pt>
                <c:pt idx="5">
                  <c:v>135.1897673669733</c:v>
                </c:pt>
                <c:pt idx="6">
                  <c:v>146.7045082462648</c:v>
                </c:pt>
                <c:pt idx="7">
                  <c:v>157.5793613822158</c:v>
                </c:pt>
                <c:pt idx="8">
                  <c:v>166.187530821331</c:v>
                </c:pt>
                <c:pt idx="9">
                  <c:v>170.6593209407301</c:v>
                </c:pt>
                <c:pt idx="10">
                  <c:v>177.5193579472912</c:v>
                </c:pt>
                <c:pt idx="11">
                  <c:v>195.4848353014535</c:v>
                </c:pt>
                <c:pt idx="12">
                  <c:v>208.5108605723327</c:v>
                </c:pt>
                <c:pt idx="13">
                  <c:v>219.6689951170908</c:v>
                </c:pt>
                <c:pt idx="14">
                  <c:v>236.4733686279527</c:v>
                </c:pt>
                <c:pt idx="15">
                  <c:v>256.7029084873401</c:v>
                </c:pt>
                <c:pt idx="16">
                  <c:v>271.4420037760707</c:v>
                </c:pt>
                <c:pt idx="17">
                  <c:v>285.4089727652913</c:v>
                </c:pt>
                <c:pt idx="18">
                  <c:v>299.7696235417406</c:v>
                </c:pt>
                <c:pt idx="19">
                  <c:v>314.8867382907326</c:v>
                </c:pt>
                <c:pt idx="20">
                  <c:v>339.0481615264047</c:v>
                </c:pt>
                <c:pt idx="21">
                  <c:v>368.5396530967887</c:v>
                </c:pt>
                <c:pt idx="22">
                  <c:v>393.9683225365811</c:v>
                </c:pt>
                <c:pt idx="23">
                  <c:v>410.176370504679</c:v>
                </c:pt>
                <c:pt idx="24">
                  <c:v>450.311369390664</c:v>
                </c:pt>
                <c:pt idx="25">
                  <c:v>473.667615845094</c:v>
                </c:pt>
                <c:pt idx="26">
                  <c:v>469.6949917337151</c:v>
                </c:pt>
                <c:pt idx="27">
                  <c:v>491.4306847138154</c:v>
                </c:pt>
                <c:pt idx="28">
                  <c:v>518.582839542661</c:v>
                </c:pt>
                <c:pt idx="29">
                  <c:v>528.0274566313534</c:v>
                </c:pt>
                <c:pt idx="30">
                  <c:v>543.9622979472724</c:v>
                </c:pt>
                <c:pt idx="31">
                  <c:v>553.658963058878</c:v>
                </c:pt>
                <c:pt idx="32">
                  <c:v>560.0847417466793</c:v>
                </c:pt>
                <c:pt idx="33">
                  <c:v>567.8840415321138</c:v>
                </c:pt>
                <c:pt idx="34">
                  <c:v>570.2261401151667</c:v>
                </c:pt>
                <c:pt idx="35">
                  <c:v>578.3550115897358</c:v>
                </c:pt>
                <c:pt idx="36">
                  <c:v>588.2870601875039</c:v>
                </c:pt>
                <c:pt idx="37">
                  <c:v>615.7296641179603</c:v>
                </c:pt>
                <c:pt idx="38">
                  <c:v>636.505124728642</c:v>
                </c:pt>
                <c:pt idx="39">
                  <c:v>675.842824664246</c:v>
                </c:pt>
                <c:pt idx="40">
                  <c:v>703.9152831997661</c:v>
                </c:pt>
                <c:pt idx="41">
                  <c:v>731.2141262686342</c:v>
                </c:pt>
                <c:pt idx="42">
                  <c:v>739.356721514132</c:v>
                </c:pt>
                <c:pt idx="43">
                  <c:v>751.5378733141855</c:v>
                </c:pt>
                <c:pt idx="44">
                  <c:v>732.6232003104733</c:v>
                </c:pt>
                <c:pt idx="45">
                  <c:v>741.8736209116752</c:v>
                </c:pt>
                <c:pt idx="46">
                  <c:v>764.838091357791</c:v>
                </c:pt>
                <c:pt idx="47">
                  <c:v>762.4170458799792</c:v>
                </c:pt>
                <c:pt idx="48">
                  <c:v>789.7331874397044</c:v>
                </c:pt>
                <c:pt idx="49">
                  <c:v>827.7251204204548</c:v>
                </c:pt>
                <c:pt idx="50">
                  <c:v>854.5540972852324</c:v>
                </c:pt>
                <c:pt idx="51">
                  <c:v>893.4685899938474</c:v>
                </c:pt>
                <c:pt idx="52">
                  <c:v>917.4039815649553</c:v>
                </c:pt>
                <c:pt idx="53">
                  <c:v>925.7711958516628</c:v>
                </c:pt>
                <c:pt idx="54">
                  <c:v>935.4849318821052</c:v>
                </c:pt>
                <c:pt idx="55">
                  <c:v>960.6950933612</c:v>
                </c:pt>
                <c:pt idx="56">
                  <c:v>980.9793300500413</c:v>
                </c:pt>
                <c:pt idx="57">
                  <c:v>1003.296068317689</c:v>
                </c:pt>
                <c:pt idx="58">
                  <c:v>1035.622693134825</c:v>
                </c:pt>
                <c:pt idx="59">
                  <c:v>1040.587785110142</c:v>
                </c:pt>
                <c:pt idx="60">
                  <c:v>990.5264325156364</c:v>
                </c:pt>
                <c:pt idx="61">
                  <c:v>1003.448569953024</c:v>
                </c:pt>
                <c:pt idx="62">
                  <c:v>1021.922059689189</c:v>
                </c:pt>
                <c:pt idx="63">
                  <c:v>1018.305</c:v>
                </c:pt>
              </c:numCache>
            </c:numRef>
          </c:val>
        </c:ser>
        <c:ser>
          <c:idx val="0"/>
          <c:order val="2"/>
          <c:tx>
            <c:strRef>
              <c:f>données!$X$58</c:f>
              <c:strCache>
                <c:ptCount val="1"/>
                <c:pt idx="0">
                  <c:v>VA sociétés financières</c:v>
                </c:pt>
              </c:strCache>
            </c:strRef>
          </c:tx>
          <c:spPr>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données!$AA$58:$CL$58</c:f>
              <c:numCache>
                <c:formatCode>0\.0</c:formatCode>
                <c:ptCount val="64"/>
                <c:pt idx="0">
                  <c:v>6.140998478817037</c:v>
                </c:pt>
                <c:pt idx="1">
                  <c:v>6.653461104896474</c:v>
                </c:pt>
                <c:pt idx="2">
                  <c:v>7.320302342221804</c:v>
                </c:pt>
                <c:pt idx="3">
                  <c:v>7.219915795140544</c:v>
                </c:pt>
                <c:pt idx="4">
                  <c:v>8.783666640339573</c:v>
                </c:pt>
                <c:pt idx="5">
                  <c:v>9.155975175248892</c:v>
                </c:pt>
                <c:pt idx="6">
                  <c:v>9.571026654819695</c:v>
                </c:pt>
                <c:pt idx="7">
                  <c:v>9.84615628079357</c:v>
                </c:pt>
                <c:pt idx="8">
                  <c:v>11.67356216973546</c:v>
                </c:pt>
                <c:pt idx="9">
                  <c:v>12.82617254273391</c:v>
                </c:pt>
                <c:pt idx="10">
                  <c:v>12.8372138315791</c:v>
                </c:pt>
                <c:pt idx="11">
                  <c:v>13.41869247520413</c:v>
                </c:pt>
                <c:pt idx="12">
                  <c:v>14.27556527448701</c:v>
                </c:pt>
                <c:pt idx="13">
                  <c:v>14.3261180296113</c:v>
                </c:pt>
                <c:pt idx="14">
                  <c:v>15.38928188798552</c:v>
                </c:pt>
                <c:pt idx="15">
                  <c:v>16.63411269233694</c:v>
                </c:pt>
                <c:pt idx="16">
                  <c:v>18.02912297479429</c:v>
                </c:pt>
                <c:pt idx="17">
                  <c:v>18.87037538267365</c:v>
                </c:pt>
                <c:pt idx="18">
                  <c:v>20.22983772501524</c:v>
                </c:pt>
                <c:pt idx="19">
                  <c:v>22.89955329509173</c:v>
                </c:pt>
                <c:pt idx="20">
                  <c:v>27.14838778388696</c:v>
                </c:pt>
                <c:pt idx="21">
                  <c:v>29.82709592775257</c:v>
                </c:pt>
                <c:pt idx="22">
                  <c:v>33.96891015869636</c:v>
                </c:pt>
                <c:pt idx="23">
                  <c:v>35.71347292659858</c:v>
                </c:pt>
                <c:pt idx="24">
                  <c:v>41.421757945847</c:v>
                </c:pt>
                <c:pt idx="25">
                  <c:v>49.66394715487125</c:v>
                </c:pt>
                <c:pt idx="26">
                  <c:v>45.95818012021915</c:v>
                </c:pt>
                <c:pt idx="27">
                  <c:v>47.32951372116854</c:v>
                </c:pt>
                <c:pt idx="28">
                  <c:v>43.75118857182664</c:v>
                </c:pt>
                <c:pt idx="29">
                  <c:v>44.13178158804243</c:v>
                </c:pt>
                <c:pt idx="30">
                  <c:v>46.01708894290951</c:v>
                </c:pt>
                <c:pt idx="31">
                  <c:v>49.91908075206646</c:v>
                </c:pt>
                <c:pt idx="32">
                  <c:v>53.38709031556539</c:v>
                </c:pt>
                <c:pt idx="33">
                  <c:v>55.33618021268087</c:v>
                </c:pt>
                <c:pt idx="34">
                  <c:v>60.908026527425</c:v>
                </c:pt>
                <c:pt idx="35">
                  <c:v>64.91936582379645</c:v>
                </c:pt>
                <c:pt idx="36">
                  <c:v>67.84398791450604</c:v>
                </c:pt>
                <c:pt idx="37">
                  <c:v>68.92920716847878</c:v>
                </c:pt>
                <c:pt idx="38">
                  <c:v>69.92896401233423</c:v>
                </c:pt>
                <c:pt idx="39">
                  <c:v>74.34140669763377</c:v>
                </c:pt>
                <c:pt idx="40">
                  <c:v>83.2187501636315</c:v>
                </c:pt>
                <c:pt idx="41">
                  <c:v>79.76067031745247</c:v>
                </c:pt>
                <c:pt idx="42">
                  <c:v>79.88069420886443</c:v>
                </c:pt>
                <c:pt idx="43">
                  <c:v>77.38640817859289</c:v>
                </c:pt>
                <c:pt idx="44">
                  <c:v>82.57545029478089</c:v>
                </c:pt>
                <c:pt idx="45">
                  <c:v>79.88408476982601</c:v>
                </c:pt>
                <c:pt idx="46">
                  <c:v>72.40696952811795</c:v>
                </c:pt>
                <c:pt idx="47">
                  <c:v>71.60635927873838</c:v>
                </c:pt>
                <c:pt idx="48">
                  <c:v>69.03091611249761</c:v>
                </c:pt>
                <c:pt idx="49">
                  <c:v>68.57526695349301</c:v>
                </c:pt>
                <c:pt idx="50">
                  <c:v>73.47702761961302</c:v>
                </c:pt>
                <c:pt idx="51">
                  <c:v>82.18863721880894</c:v>
                </c:pt>
                <c:pt idx="52">
                  <c:v>74.5538317789585</c:v>
                </c:pt>
                <c:pt idx="53">
                  <c:v>75.38031564837305</c:v>
                </c:pt>
                <c:pt idx="54">
                  <c:v>78.45130177282225</c:v>
                </c:pt>
                <c:pt idx="55">
                  <c:v>78.27769322128035</c:v>
                </c:pt>
                <c:pt idx="56">
                  <c:v>77.46148991790025</c:v>
                </c:pt>
                <c:pt idx="57">
                  <c:v>80.46502336387575</c:v>
                </c:pt>
                <c:pt idx="58">
                  <c:v>80.13947542417828</c:v>
                </c:pt>
                <c:pt idx="59">
                  <c:v>71.75428297980937</c:v>
                </c:pt>
                <c:pt idx="60">
                  <c:v>83.69058042323134</c:v>
                </c:pt>
                <c:pt idx="61">
                  <c:v>90.73123131402312</c:v>
                </c:pt>
                <c:pt idx="62">
                  <c:v>91.58391483128204</c:v>
                </c:pt>
                <c:pt idx="63">
                  <c:v>92.115</c:v>
                </c:pt>
              </c:numCache>
            </c:numRef>
          </c:val>
        </c:ser>
        <c:ser>
          <c:idx val="1"/>
          <c:order val="3"/>
          <c:tx>
            <c:strRef>
              <c:f>données!$X$59</c:f>
              <c:strCache>
                <c:ptCount val="1"/>
                <c:pt idx="0">
                  <c:v>VA administrations publiques</c:v>
                </c:pt>
              </c:strCache>
            </c:strRef>
          </c:tx>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données!$AA$59:$CL$59</c:f>
              <c:numCache>
                <c:formatCode>0\.0</c:formatCode>
                <c:ptCount val="64"/>
                <c:pt idx="0">
                  <c:v>25.74719850684484</c:v>
                </c:pt>
                <c:pt idx="1">
                  <c:v>28.82397736893048</c:v>
                </c:pt>
                <c:pt idx="2">
                  <c:v>30.66212486685862</c:v>
                </c:pt>
                <c:pt idx="3">
                  <c:v>32.91825907701555</c:v>
                </c:pt>
                <c:pt idx="4">
                  <c:v>35.01111296431552</c:v>
                </c:pt>
                <c:pt idx="5">
                  <c:v>36.96996887716589</c:v>
                </c:pt>
                <c:pt idx="6">
                  <c:v>37.9947049163191</c:v>
                </c:pt>
                <c:pt idx="7">
                  <c:v>41.94963451037968</c:v>
                </c:pt>
                <c:pt idx="8">
                  <c:v>43.51905947514588</c:v>
                </c:pt>
                <c:pt idx="9">
                  <c:v>44.93591508168767</c:v>
                </c:pt>
                <c:pt idx="10">
                  <c:v>47.6959310248191</c:v>
                </c:pt>
                <c:pt idx="11">
                  <c:v>49.68374900101917</c:v>
                </c:pt>
                <c:pt idx="12">
                  <c:v>53.19197222904857</c:v>
                </c:pt>
                <c:pt idx="13">
                  <c:v>58.25639825989956</c:v>
                </c:pt>
                <c:pt idx="14">
                  <c:v>63.2228962651936</c:v>
                </c:pt>
                <c:pt idx="15">
                  <c:v>66.71917844243863</c:v>
                </c:pt>
                <c:pt idx="16">
                  <c:v>69.16312183159914</c:v>
                </c:pt>
                <c:pt idx="17">
                  <c:v>72.17761879540248</c:v>
                </c:pt>
                <c:pt idx="18">
                  <c:v>75.70617368841193</c:v>
                </c:pt>
                <c:pt idx="19">
                  <c:v>84.6981900057052</c:v>
                </c:pt>
                <c:pt idx="20">
                  <c:v>89.16553978912804</c:v>
                </c:pt>
                <c:pt idx="21">
                  <c:v>94.87619459580684</c:v>
                </c:pt>
                <c:pt idx="22">
                  <c:v>102.5438322087335</c:v>
                </c:pt>
                <c:pt idx="23">
                  <c:v>107.9603327746926</c:v>
                </c:pt>
                <c:pt idx="24">
                  <c:v>112.600289399183</c:v>
                </c:pt>
                <c:pt idx="25">
                  <c:v>123.7513620005669</c:v>
                </c:pt>
                <c:pt idx="26">
                  <c:v>133.3964511904189</c:v>
                </c:pt>
                <c:pt idx="27">
                  <c:v>143.9126724775465</c:v>
                </c:pt>
                <c:pt idx="28">
                  <c:v>154.0789024485388</c:v>
                </c:pt>
                <c:pt idx="29">
                  <c:v>164.4035178459411</c:v>
                </c:pt>
                <c:pt idx="30">
                  <c:v>170.085480926128</c:v>
                </c:pt>
                <c:pt idx="31">
                  <c:v>178.0666530842763</c:v>
                </c:pt>
                <c:pt idx="32">
                  <c:v>183.1456146958914</c:v>
                </c:pt>
                <c:pt idx="33">
                  <c:v>192.047527365432</c:v>
                </c:pt>
                <c:pt idx="34">
                  <c:v>195.7079867142225</c:v>
                </c:pt>
                <c:pt idx="35">
                  <c:v>199.9325481651248</c:v>
                </c:pt>
                <c:pt idx="36">
                  <c:v>200.988207348706</c:v>
                </c:pt>
                <c:pt idx="37">
                  <c:v>203.2875425073876</c:v>
                </c:pt>
                <c:pt idx="38">
                  <c:v>204.19973869249</c:v>
                </c:pt>
                <c:pt idx="39">
                  <c:v>205.8936229043288</c:v>
                </c:pt>
                <c:pt idx="40">
                  <c:v>209.7866570045329</c:v>
                </c:pt>
                <c:pt idx="41">
                  <c:v>215.9323452905885</c:v>
                </c:pt>
                <c:pt idx="42">
                  <c:v>222.5587049972402</c:v>
                </c:pt>
                <c:pt idx="43">
                  <c:v>232.9474687110971</c:v>
                </c:pt>
                <c:pt idx="44">
                  <c:v>239.745314719744</c:v>
                </c:pt>
                <c:pt idx="45">
                  <c:v>246.9409770687247</c:v>
                </c:pt>
                <c:pt idx="46">
                  <c:v>252.4682435828553</c:v>
                </c:pt>
                <c:pt idx="47">
                  <c:v>261.2106837164008</c:v>
                </c:pt>
                <c:pt idx="48">
                  <c:v>266.4580708542476</c:v>
                </c:pt>
                <c:pt idx="49">
                  <c:v>270.0204211272942</c:v>
                </c:pt>
                <c:pt idx="50">
                  <c:v>278.8137315956546</c:v>
                </c:pt>
                <c:pt idx="51">
                  <c:v>283.0524798286405</c:v>
                </c:pt>
                <c:pt idx="52">
                  <c:v>288.2472467940213</c:v>
                </c:pt>
                <c:pt idx="53">
                  <c:v>295.1967419670501</c:v>
                </c:pt>
                <c:pt idx="54">
                  <c:v>299.1325078367942</c:v>
                </c:pt>
                <c:pt idx="55">
                  <c:v>304.5387089152069</c:v>
                </c:pt>
                <c:pt idx="56">
                  <c:v>310.0442660114281</c:v>
                </c:pt>
                <c:pt idx="57">
                  <c:v>313.4670910185055</c:v>
                </c:pt>
                <c:pt idx="58">
                  <c:v>316.4643967213574</c:v>
                </c:pt>
                <c:pt idx="59">
                  <c:v>318.8161372444488</c:v>
                </c:pt>
                <c:pt idx="60">
                  <c:v>324.9426324605548</c:v>
                </c:pt>
                <c:pt idx="61">
                  <c:v>328.4409077601089</c:v>
                </c:pt>
                <c:pt idx="62">
                  <c:v>331.6825331100325</c:v>
                </c:pt>
                <c:pt idx="63">
                  <c:v>333.098</c:v>
                </c:pt>
              </c:numCache>
            </c:numRef>
          </c:val>
        </c:ser>
        <c:ser>
          <c:idx val="3"/>
          <c:order val="4"/>
          <c:tx>
            <c:strRef>
              <c:f>données!$X$60</c:f>
              <c:strCache>
                <c:ptCount val="1"/>
                <c:pt idx="0">
                  <c:v>VA ménages et entrepr. individuels</c:v>
                </c:pt>
              </c:strCache>
            </c:strRef>
          </c:tx>
          <c:spPr>
            <a:solidFill>
              <a:srgbClr val="CCFFCC"/>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données!$AA$60:$CL$60</c:f>
              <c:numCache>
                <c:formatCode>0\.0</c:formatCode>
                <c:ptCount val="64"/>
                <c:pt idx="0">
                  <c:v>103.1783567348326</c:v>
                </c:pt>
                <c:pt idx="1">
                  <c:v>109.9185599172296</c:v>
                </c:pt>
                <c:pt idx="2">
                  <c:v>109.7916444402305</c:v>
                </c:pt>
                <c:pt idx="3">
                  <c:v>110.0617065039097</c:v>
                </c:pt>
                <c:pt idx="4">
                  <c:v>112.4749578412698</c:v>
                </c:pt>
                <c:pt idx="5">
                  <c:v>118.4217048391455</c:v>
                </c:pt>
                <c:pt idx="6">
                  <c:v>122.6772434148945</c:v>
                </c:pt>
                <c:pt idx="7">
                  <c:v>124.1986508318681</c:v>
                </c:pt>
                <c:pt idx="8">
                  <c:v>129.8021780445506</c:v>
                </c:pt>
                <c:pt idx="9">
                  <c:v>132.6468913022242</c:v>
                </c:pt>
                <c:pt idx="10">
                  <c:v>130.0303127451267</c:v>
                </c:pt>
                <c:pt idx="11">
                  <c:v>142.1539287939126</c:v>
                </c:pt>
                <c:pt idx="12">
                  <c:v>143.889112036973</c:v>
                </c:pt>
                <c:pt idx="13">
                  <c:v>156.6566701426877</c:v>
                </c:pt>
                <c:pt idx="14">
                  <c:v>160.3348438562213</c:v>
                </c:pt>
                <c:pt idx="15">
                  <c:v>164.7588905282645</c:v>
                </c:pt>
                <c:pt idx="16">
                  <c:v>172.0448386710392</c:v>
                </c:pt>
                <c:pt idx="17">
                  <c:v>182.3728987967423</c:v>
                </c:pt>
                <c:pt idx="18">
                  <c:v>192.9037253026496</c:v>
                </c:pt>
                <c:pt idx="19">
                  <c:v>199.2542063027922</c:v>
                </c:pt>
                <c:pt idx="20">
                  <c:v>201.2868358875612</c:v>
                </c:pt>
                <c:pt idx="21">
                  <c:v>209.1181364657013</c:v>
                </c:pt>
                <c:pt idx="22">
                  <c:v>210.5839749206382</c:v>
                </c:pt>
                <c:pt idx="23">
                  <c:v>219.9862643681824</c:v>
                </c:pt>
                <c:pt idx="24">
                  <c:v>227.1620235380698</c:v>
                </c:pt>
                <c:pt idx="25">
                  <c:v>224.1113217112661</c:v>
                </c:pt>
                <c:pt idx="26">
                  <c:v>215.0682478466081</c:v>
                </c:pt>
                <c:pt idx="27">
                  <c:v>215.4542989560828</c:v>
                </c:pt>
                <c:pt idx="28">
                  <c:v>222.0096512206485</c:v>
                </c:pt>
                <c:pt idx="29">
                  <c:v>233.92607767824</c:v>
                </c:pt>
                <c:pt idx="30">
                  <c:v>237.6646752188846</c:v>
                </c:pt>
                <c:pt idx="31">
                  <c:v>237.6570814354628</c:v>
                </c:pt>
                <c:pt idx="32">
                  <c:v>234.1418792451989</c:v>
                </c:pt>
                <c:pt idx="33">
                  <c:v>239.1062082048658</c:v>
                </c:pt>
                <c:pt idx="34">
                  <c:v>240.6506739898738</c:v>
                </c:pt>
                <c:pt idx="35">
                  <c:v>240.4929014546632</c:v>
                </c:pt>
                <c:pt idx="36">
                  <c:v>242.2044950912282</c:v>
                </c:pt>
                <c:pt idx="37">
                  <c:v>239.6757987171647</c:v>
                </c:pt>
                <c:pt idx="38">
                  <c:v>243.0746045605755</c:v>
                </c:pt>
                <c:pt idx="39">
                  <c:v>250.407336770291</c:v>
                </c:pt>
                <c:pt idx="40">
                  <c:v>263.4889665471751</c:v>
                </c:pt>
                <c:pt idx="41">
                  <c:v>269.5828522227565</c:v>
                </c:pt>
                <c:pt idx="42">
                  <c:v>270.3731760621663</c:v>
                </c:pt>
                <c:pt idx="43">
                  <c:v>276.0969812417736</c:v>
                </c:pt>
                <c:pt idx="44">
                  <c:v>272.837646953306</c:v>
                </c:pt>
                <c:pt idx="45">
                  <c:v>279.5673796154105</c:v>
                </c:pt>
                <c:pt idx="46">
                  <c:v>284.6410670192337</c:v>
                </c:pt>
                <c:pt idx="47">
                  <c:v>287.157405410204</c:v>
                </c:pt>
                <c:pt idx="48">
                  <c:v>288.0510851079777</c:v>
                </c:pt>
                <c:pt idx="49">
                  <c:v>294.8886159890965</c:v>
                </c:pt>
                <c:pt idx="50">
                  <c:v>302.780934874312</c:v>
                </c:pt>
                <c:pt idx="51">
                  <c:v>313.0032291433284</c:v>
                </c:pt>
                <c:pt idx="52">
                  <c:v>324.4230650538559</c:v>
                </c:pt>
                <c:pt idx="53">
                  <c:v>324.6687397207383</c:v>
                </c:pt>
                <c:pt idx="54">
                  <c:v>323.7735897319426</c:v>
                </c:pt>
                <c:pt idx="55">
                  <c:v>331.479399603977</c:v>
                </c:pt>
                <c:pt idx="56">
                  <c:v>335.2020936465919</c:v>
                </c:pt>
                <c:pt idx="57">
                  <c:v>342.1542743481344</c:v>
                </c:pt>
                <c:pt idx="58">
                  <c:v>351.6791655841765</c:v>
                </c:pt>
                <c:pt idx="59">
                  <c:v>355.1417691448758</c:v>
                </c:pt>
                <c:pt idx="60">
                  <c:v>337.732315668197</c:v>
                </c:pt>
                <c:pt idx="61">
                  <c:v>337.304106491322</c:v>
                </c:pt>
                <c:pt idx="62">
                  <c:v>344.6646373070769</c:v>
                </c:pt>
                <c:pt idx="63">
                  <c:v>345.547</c:v>
                </c:pt>
              </c:numCache>
            </c:numRef>
          </c:val>
        </c:ser>
        <c:ser>
          <c:idx val="5"/>
          <c:order val="5"/>
          <c:tx>
            <c:strRef>
              <c:f>données!$X$61</c:f>
              <c:strCache>
                <c:ptCount val="1"/>
                <c:pt idx="0">
                  <c:v>VA inst. sans but lucratif au serv. ménages</c:v>
                </c:pt>
              </c:strCache>
            </c:strRef>
          </c:tx>
          <c:spPr>
            <a:solidFill>
              <a:srgbClr val="FFFF00"/>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données!$AA$61:$CL$61</c:f>
              <c:numCache>
                <c:formatCode>0\.0</c:formatCode>
                <c:ptCount val="64"/>
                <c:pt idx="0">
                  <c:v>5.270259888537008</c:v>
                </c:pt>
                <c:pt idx="1">
                  <c:v>5.300475368949877</c:v>
                </c:pt>
                <c:pt idx="2">
                  <c:v>5.15466590199594</c:v>
                </c:pt>
                <c:pt idx="3">
                  <c:v>5.145080033105087</c:v>
                </c:pt>
                <c:pt idx="4">
                  <c:v>5.101201385949837</c:v>
                </c:pt>
                <c:pt idx="5">
                  <c:v>5.586529129606505</c:v>
                </c:pt>
                <c:pt idx="6">
                  <c:v>5.861423007791054</c:v>
                </c:pt>
                <c:pt idx="7">
                  <c:v>6.04345736913501</c:v>
                </c:pt>
                <c:pt idx="8">
                  <c:v>5.929154704062724</c:v>
                </c:pt>
                <c:pt idx="9">
                  <c:v>5.570079707844268</c:v>
                </c:pt>
                <c:pt idx="10">
                  <c:v>5.709431135645387</c:v>
                </c:pt>
                <c:pt idx="11">
                  <c:v>6.076256637445816</c:v>
                </c:pt>
                <c:pt idx="12">
                  <c:v>6.350091561069269</c:v>
                </c:pt>
                <c:pt idx="13">
                  <c:v>6.65977899741222</c:v>
                </c:pt>
                <c:pt idx="14">
                  <c:v>7.192892811301943</c:v>
                </c:pt>
                <c:pt idx="15">
                  <c:v>7.686351151951584</c:v>
                </c:pt>
                <c:pt idx="16">
                  <c:v>7.962004584508239</c:v>
                </c:pt>
                <c:pt idx="17">
                  <c:v>8.336670485041923</c:v>
                </c:pt>
                <c:pt idx="18">
                  <c:v>8.598547201254813</c:v>
                </c:pt>
                <c:pt idx="19">
                  <c:v>9.092133550625497</c:v>
                </c:pt>
                <c:pt idx="20">
                  <c:v>9.742510621800195</c:v>
                </c:pt>
                <c:pt idx="21">
                  <c:v>10.27235095184819</c:v>
                </c:pt>
                <c:pt idx="22">
                  <c:v>10.51987305400335</c:v>
                </c:pt>
                <c:pt idx="23">
                  <c:v>10.90531675796887</c:v>
                </c:pt>
                <c:pt idx="24">
                  <c:v>11.84776757213961</c:v>
                </c:pt>
                <c:pt idx="25">
                  <c:v>12.67760336709984</c:v>
                </c:pt>
                <c:pt idx="26">
                  <c:v>11.81639358165106</c:v>
                </c:pt>
                <c:pt idx="27">
                  <c:v>12.37573207295563</c:v>
                </c:pt>
                <c:pt idx="28">
                  <c:v>12.99347124500115</c:v>
                </c:pt>
                <c:pt idx="29">
                  <c:v>13.33353283726597</c:v>
                </c:pt>
                <c:pt idx="30">
                  <c:v>13.44291355315396</c:v>
                </c:pt>
                <c:pt idx="31">
                  <c:v>13.85272028434587</c:v>
                </c:pt>
                <c:pt idx="32">
                  <c:v>14.00070558128681</c:v>
                </c:pt>
                <c:pt idx="33">
                  <c:v>14.11472917968621</c:v>
                </c:pt>
                <c:pt idx="34">
                  <c:v>14.16018862362521</c:v>
                </c:pt>
                <c:pt idx="35">
                  <c:v>14.06347793310927</c:v>
                </c:pt>
                <c:pt idx="36">
                  <c:v>13.79976070650317</c:v>
                </c:pt>
                <c:pt idx="37">
                  <c:v>13.67978715365074</c:v>
                </c:pt>
                <c:pt idx="38">
                  <c:v>14.09468345183152</c:v>
                </c:pt>
                <c:pt idx="39">
                  <c:v>14.81913927643889</c:v>
                </c:pt>
                <c:pt idx="40">
                  <c:v>15.32128831154041</c:v>
                </c:pt>
                <c:pt idx="41">
                  <c:v>16.03838807562031</c:v>
                </c:pt>
                <c:pt idx="42">
                  <c:v>16.48085329786225</c:v>
                </c:pt>
                <c:pt idx="43">
                  <c:v>16.8618543876248</c:v>
                </c:pt>
                <c:pt idx="44">
                  <c:v>18.66911853422253</c:v>
                </c:pt>
                <c:pt idx="45">
                  <c:v>19.37792182962497</c:v>
                </c:pt>
                <c:pt idx="46">
                  <c:v>20.25874899940866</c:v>
                </c:pt>
                <c:pt idx="47">
                  <c:v>21.17428327034731</c:v>
                </c:pt>
                <c:pt idx="48">
                  <c:v>21.83882627856094</c:v>
                </c:pt>
                <c:pt idx="49">
                  <c:v>22.75716512713608</c:v>
                </c:pt>
                <c:pt idx="50">
                  <c:v>23.68949910603392</c:v>
                </c:pt>
                <c:pt idx="51">
                  <c:v>24.46421770871429</c:v>
                </c:pt>
                <c:pt idx="52">
                  <c:v>25.64781252705873</c:v>
                </c:pt>
                <c:pt idx="53">
                  <c:v>26.05532454093179</c:v>
                </c:pt>
                <c:pt idx="54">
                  <c:v>25.66313682369991</c:v>
                </c:pt>
                <c:pt idx="55">
                  <c:v>26.23798365614561</c:v>
                </c:pt>
                <c:pt idx="56">
                  <c:v>26.44878505420865</c:v>
                </c:pt>
                <c:pt idx="57">
                  <c:v>27.50220798555874</c:v>
                </c:pt>
                <c:pt idx="58">
                  <c:v>28.02881879056477</c:v>
                </c:pt>
                <c:pt idx="59">
                  <c:v>28.02934356271918</c:v>
                </c:pt>
                <c:pt idx="60">
                  <c:v>29.37808485083061</c:v>
                </c:pt>
                <c:pt idx="61">
                  <c:v>30.40039737620455</c:v>
                </c:pt>
                <c:pt idx="62">
                  <c:v>31.34630156646049</c:v>
                </c:pt>
                <c:pt idx="63">
                  <c:v>31.835</c:v>
                </c:pt>
              </c:numCache>
            </c:numRef>
          </c:val>
        </c:ser>
        <c:ser>
          <c:idx val="6"/>
          <c:order val="6"/>
          <c:tx>
            <c:strRef>
              <c:f>données!$X$62</c:f>
              <c:strCache>
                <c:ptCount val="1"/>
                <c:pt idx="0">
                  <c:v>impôts - subventions sur les produits</c:v>
                </c:pt>
              </c:strCache>
            </c:strRef>
          </c:tx>
          <c:spPr>
            <a:solidFill>
              <a:schemeClr val="bg1">
                <a:lumMod val="75000"/>
              </a:scheme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données!$AA$62:$CL$62</c:f>
              <c:numCache>
                <c:formatCode>0\.0</c:formatCode>
                <c:ptCount val="64"/>
                <c:pt idx="0">
                  <c:v>31.07786848896587</c:v>
                </c:pt>
                <c:pt idx="1">
                  <c:v>35.02388075552667</c:v>
                </c:pt>
                <c:pt idx="2">
                  <c:v>38.48838691312129</c:v>
                </c:pt>
                <c:pt idx="3">
                  <c:v>40.98121040484311</c:v>
                </c:pt>
                <c:pt idx="4">
                  <c:v>42.60894910430206</c:v>
                </c:pt>
                <c:pt idx="5">
                  <c:v>44.20208749754144</c:v>
                </c:pt>
                <c:pt idx="6">
                  <c:v>45.29621295319181</c:v>
                </c:pt>
                <c:pt idx="7">
                  <c:v>46.68817960133723</c:v>
                </c:pt>
                <c:pt idx="8">
                  <c:v>50.1293156647397</c:v>
                </c:pt>
                <c:pt idx="9">
                  <c:v>51.60447446477759</c:v>
                </c:pt>
                <c:pt idx="10">
                  <c:v>55.20043118887005</c:v>
                </c:pt>
                <c:pt idx="11">
                  <c:v>57.62168004462517</c:v>
                </c:pt>
                <c:pt idx="12">
                  <c:v>60.5395468175296</c:v>
                </c:pt>
                <c:pt idx="13">
                  <c:v>64.639303797881</c:v>
                </c:pt>
                <c:pt idx="14">
                  <c:v>69.84562074389233</c:v>
                </c:pt>
                <c:pt idx="15">
                  <c:v>75.46231867148259</c:v>
                </c:pt>
                <c:pt idx="16">
                  <c:v>77.59338348548263</c:v>
                </c:pt>
                <c:pt idx="17">
                  <c:v>81.1815720326972</c:v>
                </c:pt>
                <c:pt idx="18">
                  <c:v>82.88574502183789</c:v>
                </c:pt>
                <c:pt idx="19">
                  <c:v>79.52722799203746</c:v>
                </c:pt>
                <c:pt idx="20">
                  <c:v>94.5031772709392</c:v>
                </c:pt>
                <c:pt idx="21">
                  <c:v>95.44188426883083</c:v>
                </c:pt>
                <c:pt idx="22">
                  <c:v>99.56945967526692</c:v>
                </c:pt>
                <c:pt idx="23">
                  <c:v>105.0382376032728</c:v>
                </c:pt>
                <c:pt idx="24">
                  <c:v>105.2568968314639</c:v>
                </c:pt>
                <c:pt idx="25">
                  <c:v>109.2299617938976</c:v>
                </c:pt>
                <c:pt idx="26">
                  <c:v>106.0083378575648</c:v>
                </c:pt>
                <c:pt idx="27">
                  <c:v>114.5094455430942</c:v>
                </c:pt>
                <c:pt idx="28">
                  <c:v>110.2174008712362</c:v>
                </c:pt>
                <c:pt idx="29">
                  <c:v>119.1685699560705</c:v>
                </c:pt>
                <c:pt idx="30">
                  <c:v>129.8646162168353</c:v>
                </c:pt>
                <c:pt idx="31">
                  <c:v>126.5586298492935</c:v>
                </c:pt>
                <c:pt idx="32">
                  <c:v>126.3076265076849</c:v>
                </c:pt>
                <c:pt idx="33">
                  <c:v>130.8882843684704</c:v>
                </c:pt>
                <c:pt idx="34">
                  <c:v>132.4990434610266</c:v>
                </c:pt>
                <c:pt idx="35">
                  <c:v>134.5357180371232</c:v>
                </c:pt>
                <c:pt idx="36">
                  <c:v>139.0190453476087</c:v>
                </c:pt>
                <c:pt idx="37">
                  <c:v>139.0884137802291</c:v>
                </c:pt>
                <c:pt idx="38">
                  <c:v>143.1684469222582</c:v>
                </c:pt>
                <c:pt idx="39">
                  <c:v>150.85888914957</c:v>
                </c:pt>
                <c:pt idx="40">
                  <c:v>153.8955711363739</c:v>
                </c:pt>
                <c:pt idx="41">
                  <c:v>154.556905167328</c:v>
                </c:pt>
                <c:pt idx="42">
                  <c:v>153.6836975323952</c:v>
                </c:pt>
                <c:pt idx="43">
                  <c:v>149.4113711750466</c:v>
                </c:pt>
                <c:pt idx="44">
                  <c:v>147.7528448584282</c:v>
                </c:pt>
                <c:pt idx="45">
                  <c:v>160.1401266261531</c:v>
                </c:pt>
                <c:pt idx="46">
                  <c:v>164.4494181294047</c:v>
                </c:pt>
                <c:pt idx="47">
                  <c:v>172.1413953298428</c:v>
                </c:pt>
                <c:pt idx="48">
                  <c:v>175.0059410920855</c:v>
                </c:pt>
                <c:pt idx="49">
                  <c:v>180.5453928275335</c:v>
                </c:pt>
                <c:pt idx="50">
                  <c:v>185.9923696144783</c:v>
                </c:pt>
                <c:pt idx="51">
                  <c:v>186.4019054776894</c:v>
                </c:pt>
                <c:pt idx="52">
                  <c:v>185.0245785223722</c:v>
                </c:pt>
                <c:pt idx="53">
                  <c:v>185.0894514559864</c:v>
                </c:pt>
                <c:pt idx="54">
                  <c:v>186.1370533877118</c:v>
                </c:pt>
                <c:pt idx="55">
                  <c:v>194.4554213559605</c:v>
                </c:pt>
                <c:pt idx="56">
                  <c:v>200.1732282932277</c:v>
                </c:pt>
                <c:pt idx="57">
                  <c:v>211.0427612785114</c:v>
                </c:pt>
                <c:pt idx="58">
                  <c:v>211.1933323491513</c:v>
                </c:pt>
                <c:pt idx="59">
                  <c:v>207.1661801386023</c:v>
                </c:pt>
                <c:pt idx="60">
                  <c:v>191.6064525422653</c:v>
                </c:pt>
                <c:pt idx="61">
                  <c:v>201.3211350362691</c:v>
                </c:pt>
                <c:pt idx="62">
                  <c:v>210.8154016634803</c:v>
                </c:pt>
                <c:pt idx="63">
                  <c:v>211.39645</c:v>
                </c:pt>
              </c:numCache>
            </c:numRef>
          </c:val>
        </c:ser>
        <c:axId val="580087768"/>
        <c:axId val="580254040"/>
      </c:areaChart>
      <c:lineChart>
        <c:grouping val="standard"/>
        <c:ser>
          <c:idx val="2"/>
          <c:order val="0"/>
          <c:tx>
            <c:strRef>
              <c:f>données!$X$73</c:f>
              <c:strCache>
                <c:ptCount val="1"/>
                <c:pt idx="0">
                  <c:v>PIB</c:v>
                </c:pt>
              </c:strCache>
            </c:strRef>
          </c:tx>
          <c:spPr>
            <a:ln w="38100">
              <a:solidFill>
                <a:schemeClr val="tx1"/>
              </a:solidFill>
              <a:prstDash val="solid"/>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80087768"/>
        <c:axId val="580254040"/>
      </c:lineChart>
      <c:lineChart>
        <c:grouping val="standard"/>
        <c:ser>
          <c:idx val="7"/>
          <c:order val="7"/>
          <c:tx>
            <c:strRef>
              <c:f>données!$X$66</c:f>
              <c:strCache>
                <c:ptCount val="1"/>
                <c:pt idx="0">
                  <c:v>administrations publiques en % VA (échelle de droite)</c:v>
                </c:pt>
              </c:strCache>
            </c:strRef>
          </c:tx>
          <c:spPr>
            <a:ln w="82550">
              <a:solidFill>
                <a:schemeClr val="accent2">
                  <a:lumMod val="75000"/>
                </a:schemeClr>
              </a:solidFill>
              <a:prstDash val="sysDot"/>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données!$AA$66:$CL$66</c:f>
              <c:numCache>
                <c:formatCode>#.##0\.0</c:formatCode>
                <c:ptCount val="64"/>
                <c:pt idx="0">
                  <c:v>10.71242849713988</c:v>
                </c:pt>
                <c:pt idx="1">
                  <c:v>11.11374583178955</c:v>
                </c:pt>
                <c:pt idx="2">
                  <c:v>11.25117513850375</c:v>
                </c:pt>
                <c:pt idx="3">
                  <c:v>11.79562282174403</c:v>
                </c:pt>
                <c:pt idx="4">
                  <c:v>12.13381501752175</c:v>
                </c:pt>
                <c:pt idx="5">
                  <c:v>12.10844070227383</c:v>
                </c:pt>
                <c:pt idx="6">
                  <c:v>11.77002994089033</c:v>
                </c:pt>
                <c:pt idx="7">
                  <c:v>12.35203253925746</c:v>
                </c:pt>
                <c:pt idx="8">
                  <c:v>12.18636509431034</c:v>
                </c:pt>
                <c:pt idx="9">
                  <c:v>12.25623166608475</c:v>
                </c:pt>
                <c:pt idx="10">
                  <c:v>12.7599756580451</c:v>
                </c:pt>
                <c:pt idx="11">
                  <c:v>12.2127867204211</c:v>
                </c:pt>
                <c:pt idx="12">
                  <c:v>12.48003208539089</c:v>
                </c:pt>
                <c:pt idx="13">
                  <c:v>12.78764164845775</c:v>
                </c:pt>
                <c:pt idx="14">
                  <c:v>13.1001390441397</c:v>
                </c:pt>
                <c:pt idx="15">
                  <c:v>13.01833967001081</c:v>
                </c:pt>
                <c:pt idx="16">
                  <c:v>12.84029809081089</c:v>
                </c:pt>
                <c:pt idx="17">
                  <c:v>12.72600095128844</c:v>
                </c:pt>
                <c:pt idx="18">
                  <c:v>12.67668641738476</c:v>
                </c:pt>
                <c:pt idx="19">
                  <c:v>13.42643512777146</c:v>
                </c:pt>
                <c:pt idx="20">
                  <c:v>13.38035500226244</c:v>
                </c:pt>
                <c:pt idx="21">
                  <c:v>13.31346390213924</c:v>
                </c:pt>
                <c:pt idx="22">
                  <c:v>13.64369007896922</c:v>
                </c:pt>
                <c:pt idx="23">
                  <c:v>13.75744453240963</c:v>
                </c:pt>
                <c:pt idx="24">
                  <c:v>13.35164817754625</c:v>
                </c:pt>
                <c:pt idx="25">
                  <c:v>14.00105252696082</c:v>
                </c:pt>
                <c:pt idx="26">
                  <c:v>15.22904818328291</c:v>
                </c:pt>
                <c:pt idx="27">
                  <c:v>15.80584445921756</c:v>
                </c:pt>
                <c:pt idx="28">
                  <c:v>16.19469231763054</c:v>
                </c:pt>
                <c:pt idx="29">
                  <c:v>16.7106912213539</c:v>
                </c:pt>
                <c:pt idx="30">
                  <c:v>16.82062527785302</c:v>
                </c:pt>
                <c:pt idx="31">
                  <c:v>17.23524393198982</c:v>
                </c:pt>
                <c:pt idx="32">
                  <c:v>17.52992162402198</c:v>
                </c:pt>
                <c:pt idx="33">
                  <c:v>17.9737574425537</c:v>
                </c:pt>
                <c:pt idx="34">
                  <c:v>18.09341345788414</c:v>
                </c:pt>
                <c:pt idx="35">
                  <c:v>18.21271919553176</c:v>
                </c:pt>
                <c:pt idx="36">
                  <c:v>18.05623865519452</c:v>
                </c:pt>
                <c:pt idx="37">
                  <c:v>17.8119000091187</c:v>
                </c:pt>
                <c:pt idx="38">
                  <c:v>17.48580184379158</c:v>
                </c:pt>
                <c:pt idx="39">
                  <c:v>16.85850473450197</c:v>
                </c:pt>
                <c:pt idx="40">
                  <c:v>16.44442613750457</c:v>
                </c:pt>
                <c:pt idx="41">
                  <c:v>16.45163245405459</c:v>
                </c:pt>
                <c:pt idx="42">
                  <c:v>16.75073621174401</c:v>
                </c:pt>
                <c:pt idx="43">
                  <c:v>17.19384655837478</c:v>
                </c:pt>
                <c:pt idx="44">
                  <c:v>17.80572326005052</c:v>
                </c:pt>
                <c:pt idx="45">
                  <c:v>18.05593824842183</c:v>
                </c:pt>
                <c:pt idx="46">
                  <c:v>18.10310256471843</c:v>
                </c:pt>
                <c:pt idx="47">
                  <c:v>18.61050532104758</c:v>
                </c:pt>
                <c:pt idx="48">
                  <c:v>18.56705808051689</c:v>
                </c:pt>
                <c:pt idx="49">
                  <c:v>18.19585427938849</c:v>
                </c:pt>
                <c:pt idx="50">
                  <c:v>18.18371969526331</c:v>
                </c:pt>
                <c:pt idx="51">
                  <c:v>17.73315080322891</c:v>
                </c:pt>
                <c:pt idx="52">
                  <c:v>17.68088834448424</c:v>
                </c:pt>
                <c:pt idx="53">
                  <c:v>17.92251120411536</c:v>
                </c:pt>
                <c:pt idx="54">
                  <c:v>17.99287236274481</c:v>
                </c:pt>
                <c:pt idx="55">
                  <c:v>17.90110153417879</c:v>
                </c:pt>
                <c:pt idx="56">
                  <c:v>17.92022548174371</c:v>
                </c:pt>
                <c:pt idx="57">
                  <c:v>17.74123106176347</c:v>
                </c:pt>
                <c:pt idx="58">
                  <c:v>17.46555342087802</c:v>
                </c:pt>
                <c:pt idx="59">
                  <c:v>17.5721206769955</c:v>
                </c:pt>
                <c:pt idx="60">
                  <c:v>18.39710938944144</c:v>
                </c:pt>
                <c:pt idx="61">
                  <c:v>18.34532102852253</c:v>
                </c:pt>
                <c:pt idx="62">
                  <c:v>18.21231242666626</c:v>
                </c:pt>
                <c:pt idx="63">
                  <c:v>18.29304190235598</c:v>
                </c:pt>
              </c:numCache>
            </c:numRef>
          </c:val>
        </c:ser>
        <c:marker val="1"/>
        <c:axId val="580346200"/>
        <c:axId val="580342808"/>
      </c:lineChart>
      <c:catAx>
        <c:axId val="580087768"/>
        <c:scaling>
          <c:orientation val="minMax"/>
        </c:scaling>
        <c:axPos val="b"/>
        <c:numFmt formatCode="General" sourceLinked="1"/>
        <c:minorTickMark val="in"/>
        <c:tickLblPos val="nextTo"/>
        <c:spPr>
          <a:ln w="3175">
            <a:solidFill>
              <a:srgbClr val="808080"/>
            </a:solidFill>
            <a:prstDash val="solid"/>
          </a:ln>
        </c:spPr>
        <c:crossAx val="580254040"/>
        <c:crosses val="autoZero"/>
        <c:auto val="1"/>
        <c:lblAlgn val="ctr"/>
        <c:lblOffset val="100"/>
        <c:tickLblSkip val="5"/>
        <c:tickMarkSkip val="5"/>
      </c:catAx>
      <c:valAx>
        <c:axId val="580254040"/>
        <c:scaling>
          <c:orientation val="minMax"/>
          <c:max val="21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a:solidFill>
                  <a:schemeClr val="tx1"/>
                </a:solidFill>
              </a:defRPr>
            </a:pPr>
            <a:endParaRPr lang="fr-FR"/>
          </a:p>
        </c:txPr>
        <c:crossAx val="580087768"/>
        <c:crosses val="autoZero"/>
        <c:crossBetween val="between"/>
        <c:majorUnit val="200.0"/>
      </c:valAx>
      <c:valAx>
        <c:axId val="580342808"/>
        <c:scaling>
          <c:orientation val="minMax"/>
          <c:max val="21.0"/>
          <c:min val="0.0"/>
        </c:scaling>
        <c:axPos val="r"/>
        <c:numFmt formatCode="0" sourceLinked="0"/>
        <c:tickLblPos val="nextTo"/>
        <c:txPr>
          <a:bodyPr/>
          <a:lstStyle/>
          <a:p>
            <a:pPr>
              <a:defRPr>
                <a:solidFill>
                  <a:schemeClr val="accent2">
                    <a:lumMod val="75000"/>
                  </a:schemeClr>
                </a:solidFill>
              </a:defRPr>
            </a:pPr>
            <a:endParaRPr lang="fr-FR"/>
          </a:p>
        </c:txPr>
        <c:crossAx val="580346200"/>
        <c:crosses val="max"/>
        <c:crossBetween val="between"/>
        <c:majorUnit val="2.0"/>
      </c:valAx>
      <c:catAx>
        <c:axId val="580346200"/>
        <c:scaling>
          <c:orientation val="minMax"/>
        </c:scaling>
        <c:delete val="1"/>
        <c:axPos val="b"/>
        <c:numFmt formatCode="General" sourceLinked="1"/>
        <c:tickLblPos val="nextTo"/>
        <c:crossAx val="580342808"/>
        <c:crosses val="autoZero"/>
        <c:auto val="1"/>
        <c:lblAlgn val="ctr"/>
        <c:lblOffset val="100"/>
      </c:catAx>
      <c:spPr>
        <a:solidFill>
          <a:srgbClr val="FFFFFF"/>
        </a:solidFill>
        <a:ln w="25400">
          <a:noFill/>
        </a:ln>
      </c:spPr>
    </c:plotArea>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areaChart>
        <c:grouping val="stacked"/>
        <c:ser>
          <c:idx val="4"/>
          <c:order val="1"/>
          <c:tx>
            <c:strRef>
              <c:f>données!$X$57</c:f>
              <c:strCache>
                <c:ptCount val="1"/>
                <c:pt idx="0">
                  <c:v>VA sociétés non financières</c:v>
                </c:pt>
              </c:strCache>
            </c:strRef>
          </c:tx>
          <c:spPr>
            <a:solidFill>
              <a:srgbClr val="4BACC6">
                <a:lumMod val="60000"/>
                <a:lumOff val="40000"/>
                <a:alpha val="36000"/>
              </a:srgbClr>
            </a:solidFill>
            <a:ln w="50800">
              <a:noFill/>
              <a:prstDash val="solid"/>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données!$AA$57:$CL$57</c:f>
              <c:numCache>
                <c:formatCode>0\.0</c:formatCode>
                <c:ptCount val="64"/>
                <c:pt idx="0">
                  <c:v>100.0120345883598</c:v>
                </c:pt>
                <c:pt idx="1">
                  <c:v>108.6578232087339</c:v>
                </c:pt>
                <c:pt idx="2">
                  <c:v>119.5950165401815</c:v>
                </c:pt>
                <c:pt idx="3">
                  <c:v>123.7268567938838</c:v>
                </c:pt>
                <c:pt idx="4">
                  <c:v>127.1693149516326</c:v>
                </c:pt>
                <c:pt idx="5">
                  <c:v>135.1897673669733</c:v>
                </c:pt>
                <c:pt idx="6">
                  <c:v>146.7045082462648</c:v>
                </c:pt>
                <c:pt idx="7">
                  <c:v>157.5793613822158</c:v>
                </c:pt>
                <c:pt idx="8">
                  <c:v>166.187530821331</c:v>
                </c:pt>
                <c:pt idx="9">
                  <c:v>170.6593209407301</c:v>
                </c:pt>
                <c:pt idx="10">
                  <c:v>177.5193579472912</c:v>
                </c:pt>
                <c:pt idx="11">
                  <c:v>195.4848353014535</c:v>
                </c:pt>
                <c:pt idx="12">
                  <c:v>208.5108605723327</c:v>
                </c:pt>
                <c:pt idx="13">
                  <c:v>219.6689951170908</c:v>
                </c:pt>
                <c:pt idx="14">
                  <c:v>236.4733686279527</c:v>
                </c:pt>
                <c:pt idx="15">
                  <c:v>256.7029084873401</c:v>
                </c:pt>
                <c:pt idx="16">
                  <c:v>271.4420037760707</c:v>
                </c:pt>
                <c:pt idx="17">
                  <c:v>285.4089727652913</c:v>
                </c:pt>
                <c:pt idx="18">
                  <c:v>299.7696235417406</c:v>
                </c:pt>
                <c:pt idx="19">
                  <c:v>314.8867382907326</c:v>
                </c:pt>
                <c:pt idx="20">
                  <c:v>339.0481615264047</c:v>
                </c:pt>
                <c:pt idx="21">
                  <c:v>368.5396530967887</c:v>
                </c:pt>
                <c:pt idx="22">
                  <c:v>393.9683225365811</c:v>
                </c:pt>
                <c:pt idx="23">
                  <c:v>410.176370504679</c:v>
                </c:pt>
                <c:pt idx="24">
                  <c:v>450.311369390664</c:v>
                </c:pt>
                <c:pt idx="25">
                  <c:v>473.667615845094</c:v>
                </c:pt>
                <c:pt idx="26">
                  <c:v>469.6949917337151</c:v>
                </c:pt>
                <c:pt idx="27">
                  <c:v>491.4306847138154</c:v>
                </c:pt>
                <c:pt idx="28">
                  <c:v>518.582839542661</c:v>
                </c:pt>
                <c:pt idx="29">
                  <c:v>528.0274566313534</c:v>
                </c:pt>
                <c:pt idx="30">
                  <c:v>543.9622979472724</c:v>
                </c:pt>
                <c:pt idx="31">
                  <c:v>553.658963058878</c:v>
                </c:pt>
                <c:pt idx="32">
                  <c:v>560.0847417466793</c:v>
                </c:pt>
                <c:pt idx="33">
                  <c:v>567.8840415321138</c:v>
                </c:pt>
                <c:pt idx="34">
                  <c:v>570.2261401151667</c:v>
                </c:pt>
                <c:pt idx="35">
                  <c:v>578.3550115897358</c:v>
                </c:pt>
                <c:pt idx="36">
                  <c:v>588.2870601875039</c:v>
                </c:pt>
                <c:pt idx="37">
                  <c:v>615.7296641179603</c:v>
                </c:pt>
                <c:pt idx="38">
                  <c:v>636.505124728642</c:v>
                </c:pt>
                <c:pt idx="39">
                  <c:v>675.842824664246</c:v>
                </c:pt>
                <c:pt idx="40">
                  <c:v>703.9152831997661</c:v>
                </c:pt>
                <c:pt idx="41">
                  <c:v>731.2141262686342</c:v>
                </c:pt>
                <c:pt idx="42">
                  <c:v>739.356721514132</c:v>
                </c:pt>
                <c:pt idx="43">
                  <c:v>751.5378733141855</c:v>
                </c:pt>
                <c:pt idx="44">
                  <c:v>732.6232003104733</c:v>
                </c:pt>
                <c:pt idx="45">
                  <c:v>741.8736209116752</c:v>
                </c:pt>
                <c:pt idx="46">
                  <c:v>764.838091357791</c:v>
                </c:pt>
                <c:pt idx="47">
                  <c:v>762.4170458799792</c:v>
                </c:pt>
                <c:pt idx="48">
                  <c:v>789.7331874397044</c:v>
                </c:pt>
                <c:pt idx="49">
                  <c:v>827.7251204204548</c:v>
                </c:pt>
                <c:pt idx="50">
                  <c:v>854.5540972852324</c:v>
                </c:pt>
                <c:pt idx="51">
                  <c:v>893.4685899938474</c:v>
                </c:pt>
                <c:pt idx="52">
                  <c:v>917.4039815649553</c:v>
                </c:pt>
                <c:pt idx="53">
                  <c:v>925.7711958516628</c:v>
                </c:pt>
                <c:pt idx="54">
                  <c:v>935.4849318821052</c:v>
                </c:pt>
                <c:pt idx="55">
                  <c:v>960.6950933612</c:v>
                </c:pt>
                <c:pt idx="56">
                  <c:v>980.9793300500413</c:v>
                </c:pt>
                <c:pt idx="57">
                  <c:v>1003.296068317689</c:v>
                </c:pt>
                <c:pt idx="58">
                  <c:v>1035.622693134825</c:v>
                </c:pt>
                <c:pt idx="59">
                  <c:v>1040.587785110142</c:v>
                </c:pt>
                <c:pt idx="60">
                  <c:v>990.5264325156364</c:v>
                </c:pt>
                <c:pt idx="61">
                  <c:v>1003.448569953024</c:v>
                </c:pt>
                <c:pt idx="62">
                  <c:v>1021.922059689189</c:v>
                </c:pt>
                <c:pt idx="63">
                  <c:v>1018.305</c:v>
                </c:pt>
              </c:numCache>
            </c:numRef>
          </c:val>
        </c:ser>
        <c:ser>
          <c:idx val="0"/>
          <c:order val="2"/>
          <c:tx>
            <c:strRef>
              <c:f>données!$X$58</c:f>
              <c:strCache>
                <c:ptCount val="1"/>
                <c:pt idx="0">
                  <c:v>VA sociétés financières</c:v>
                </c:pt>
              </c:strCache>
            </c:strRef>
          </c:tx>
          <c:spPr>
            <a:solidFill>
              <a:srgbClr val="4F81BD">
                <a:lumMod val="60000"/>
                <a:lumOff val="40000"/>
                <a:alpha val="31000"/>
              </a:srgbClr>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données!$AA$58:$CL$58</c:f>
              <c:numCache>
                <c:formatCode>0\.0</c:formatCode>
                <c:ptCount val="64"/>
                <c:pt idx="0">
                  <c:v>6.140998478817037</c:v>
                </c:pt>
                <c:pt idx="1">
                  <c:v>6.653461104896474</c:v>
                </c:pt>
                <c:pt idx="2">
                  <c:v>7.320302342221804</c:v>
                </c:pt>
                <c:pt idx="3">
                  <c:v>7.219915795140544</c:v>
                </c:pt>
                <c:pt idx="4">
                  <c:v>8.783666640339573</c:v>
                </c:pt>
                <c:pt idx="5">
                  <c:v>9.155975175248892</c:v>
                </c:pt>
                <c:pt idx="6">
                  <c:v>9.571026654819695</c:v>
                </c:pt>
                <c:pt idx="7">
                  <c:v>9.84615628079357</c:v>
                </c:pt>
                <c:pt idx="8">
                  <c:v>11.67356216973546</c:v>
                </c:pt>
                <c:pt idx="9">
                  <c:v>12.82617254273391</c:v>
                </c:pt>
                <c:pt idx="10">
                  <c:v>12.8372138315791</c:v>
                </c:pt>
                <c:pt idx="11">
                  <c:v>13.41869247520413</c:v>
                </c:pt>
                <c:pt idx="12">
                  <c:v>14.27556527448701</c:v>
                </c:pt>
                <c:pt idx="13">
                  <c:v>14.3261180296113</c:v>
                </c:pt>
                <c:pt idx="14">
                  <c:v>15.38928188798552</c:v>
                </c:pt>
                <c:pt idx="15">
                  <c:v>16.63411269233694</c:v>
                </c:pt>
                <c:pt idx="16">
                  <c:v>18.02912297479429</c:v>
                </c:pt>
                <c:pt idx="17">
                  <c:v>18.87037538267365</c:v>
                </c:pt>
                <c:pt idx="18">
                  <c:v>20.22983772501524</c:v>
                </c:pt>
                <c:pt idx="19">
                  <c:v>22.89955329509173</c:v>
                </c:pt>
                <c:pt idx="20">
                  <c:v>27.14838778388696</c:v>
                </c:pt>
                <c:pt idx="21">
                  <c:v>29.82709592775257</c:v>
                </c:pt>
                <c:pt idx="22">
                  <c:v>33.96891015869636</c:v>
                </c:pt>
                <c:pt idx="23">
                  <c:v>35.71347292659858</c:v>
                </c:pt>
                <c:pt idx="24">
                  <c:v>41.421757945847</c:v>
                </c:pt>
                <c:pt idx="25">
                  <c:v>49.66394715487125</c:v>
                </c:pt>
                <c:pt idx="26">
                  <c:v>45.95818012021915</c:v>
                </c:pt>
                <c:pt idx="27">
                  <c:v>47.32951372116854</c:v>
                </c:pt>
                <c:pt idx="28">
                  <c:v>43.75118857182664</c:v>
                </c:pt>
                <c:pt idx="29">
                  <c:v>44.13178158804243</c:v>
                </c:pt>
                <c:pt idx="30">
                  <c:v>46.01708894290951</c:v>
                </c:pt>
                <c:pt idx="31">
                  <c:v>49.91908075206646</c:v>
                </c:pt>
                <c:pt idx="32">
                  <c:v>53.38709031556539</c:v>
                </c:pt>
                <c:pt idx="33">
                  <c:v>55.33618021268087</c:v>
                </c:pt>
                <c:pt idx="34">
                  <c:v>60.908026527425</c:v>
                </c:pt>
                <c:pt idx="35">
                  <c:v>64.91936582379645</c:v>
                </c:pt>
                <c:pt idx="36">
                  <c:v>67.84398791450604</c:v>
                </c:pt>
                <c:pt idx="37">
                  <c:v>68.92920716847878</c:v>
                </c:pt>
                <c:pt idx="38">
                  <c:v>69.92896401233423</c:v>
                </c:pt>
                <c:pt idx="39">
                  <c:v>74.34140669763377</c:v>
                </c:pt>
                <c:pt idx="40">
                  <c:v>83.2187501636315</c:v>
                </c:pt>
                <c:pt idx="41">
                  <c:v>79.76067031745247</c:v>
                </c:pt>
                <c:pt idx="42">
                  <c:v>79.88069420886443</c:v>
                </c:pt>
                <c:pt idx="43">
                  <c:v>77.38640817859289</c:v>
                </c:pt>
                <c:pt idx="44">
                  <c:v>82.57545029478089</c:v>
                </c:pt>
                <c:pt idx="45">
                  <c:v>79.88408476982601</c:v>
                </c:pt>
                <c:pt idx="46">
                  <c:v>72.40696952811795</c:v>
                </c:pt>
                <c:pt idx="47">
                  <c:v>71.60635927873838</c:v>
                </c:pt>
                <c:pt idx="48">
                  <c:v>69.03091611249761</c:v>
                </c:pt>
                <c:pt idx="49">
                  <c:v>68.57526695349301</c:v>
                </c:pt>
                <c:pt idx="50">
                  <c:v>73.47702761961302</c:v>
                </c:pt>
                <c:pt idx="51">
                  <c:v>82.18863721880894</c:v>
                </c:pt>
                <c:pt idx="52">
                  <c:v>74.5538317789585</c:v>
                </c:pt>
                <c:pt idx="53">
                  <c:v>75.38031564837305</c:v>
                </c:pt>
                <c:pt idx="54">
                  <c:v>78.45130177282225</c:v>
                </c:pt>
                <c:pt idx="55">
                  <c:v>78.27769322128035</c:v>
                </c:pt>
                <c:pt idx="56">
                  <c:v>77.46148991790025</c:v>
                </c:pt>
                <c:pt idx="57">
                  <c:v>80.46502336387575</c:v>
                </c:pt>
                <c:pt idx="58">
                  <c:v>80.13947542417828</c:v>
                </c:pt>
                <c:pt idx="59">
                  <c:v>71.75428297980937</c:v>
                </c:pt>
                <c:pt idx="60">
                  <c:v>83.69058042323134</c:v>
                </c:pt>
                <c:pt idx="61">
                  <c:v>90.73123131402312</c:v>
                </c:pt>
                <c:pt idx="62">
                  <c:v>91.58391483128204</c:v>
                </c:pt>
                <c:pt idx="63">
                  <c:v>92.115</c:v>
                </c:pt>
              </c:numCache>
            </c:numRef>
          </c:val>
        </c:ser>
        <c:ser>
          <c:idx val="1"/>
          <c:order val="3"/>
          <c:tx>
            <c:strRef>
              <c:f>données!$X$59</c:f>
              <c:strCache>
                <c:ptCount val="1"/>
                <c:pt idx="0">
                  <c:v>VA administrations publiques</c:v>
                </c:pt>
              </c:strCache>
            </c:strRef>
          </c:tx>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données!$AA$59:$CL$59</c:f>
              <c:numCache>
                <c:formatCode>0\.0</c:formatCode>
                <c:ptCount val="64"/>
                <c:pt idx="0">
                  <c:v>25.74719850684484</c:v>
                </c:pt>
                <c:pt idx="1">
                  <c:v>28.82397736893048</c:v>
                </c:pt>
                <c:pt idx="2">
                  <c:v>30.66212486685862</c:v>
                </c:pt>
                <c:pt idx="3">
                  <c:v>32.91825907701555</c:v>
                </c:pt>
                <c:pt idx="4">
                  <c:v>35.01111296431552</c:v>
                </c:pt>
                <c:pt idx="5">
                  <c:v>36.96996887716589</c:v>
                </c:pt>
                <c:pt idx="6">
                  <c:v>37.9947049163191</c:v>
                </c:pt>
                <c:pt idx="7">
                  <c:v>41.94963451037968</c:v>
                </c:pt>
                <c:pt idx="8">
                  <c:v>43.51905947514588</c:v>
                </c:pt>
                <c:pt idx="9">
                  <c:v>44.93591508168767</c:v>
                </c:pt>
                <c:pt idx="10">
                  <c:v>47.6959310248191</c:v>
                </c:pt>
                <c:pt idx="11">
                  <c:v>49.68374900101917</c:v>
                </c:pt>
                <c:pt idx="12">
                  <c:v>53.19197222904857</c:v>
                </c:pt>
                <c:pt idx="13">
                  <c:v>58.25639825989956</c:v>
                </c:pt>
                <c:pt idx="14">
                  <c:v>63.2228962651936</c:v>
                </c:pt>
                <c:pt idx="15">
                  <c:v>66.71917844243863</c:v>
                </c:pt>
                <c:pt idx="16">
                  <c:v>69.16312183159914</c:v>
                </c:pt>
                <c:pt idx="17">
                  <c:v>72.17761879540248</c:v>
                </c:pt>
                <c:pt idx="18">
                  <c:v>75.70617368841193</c:v>
                </c:pt>
                <c:pt idx="19">
                  <c:v>84.6981900057052</c:v>
                </c:pt>
                <c:pt idx="20">
                  <c:v>89.16553978912804</c:v>
                </c:pt>
                <c:pt idx="21">
                  <c:v>94.87619459580684</c:v>
                </c:pt>
                <c:pt idx="22">
                  <c:v>102.5438322087335</c:v>
                </c:pt>
                <c:pt idx="23">
                  <c:v>107.9603327746926</c:v>
                </c:pt>
                <c:pt idx="24">
                  <c:v>112.600289399183</c:v>
                </c:pt>
                <c:pt idx="25">
                  <c:v>123.7513620005669</c:v>
                </c:pt>
                <c:pt idx="26">
                  <c:v>133.3964511904189</c:v>
                </c:pt>
                <c:pt idx="27">
                  <c:v>143.9126724775465</c:v>
                </c:pt>
                <c:pt idx="28">
                  <c:v>154.0789024485388</c:v>
                </c:pt>
                <c:pt idx="29">
                  <c:v>164.4035178459411</c:v>
                </c:pt>
                <c:pt idx="30">
                  <c:v>170.085480926128</c:v>
                </c:pt>
                <c:pt idx="31">
                  <c:v>178.0666530842763</c:v>
                </c:pt>
                <c:pt idx="32">
                  <c:v>183.1456146958914</c:v>
                </c:pt>
                <c:pt idx="33">
                  <c:v>192.047527365432</c:v>
                </c:pt>
                <c:pt idx="34">
                  <c:v>195.7079867142225</c:v>
                </c:pt>
                <c:pt idx="35">
                  <c:v>199.9325481651248</c:v>
                </c:pt>
                <c:pt idx="36">
                  <c:v>200.988207348706</c:v>
                </c:pt>
                <c:pt idx="37">
                  <c:v>203.2875425073876</c:v>
                </c:pt>
                <c:pt idx="38">
                  <c:v>204.19973869249</c:v>
                </c:pt>
                <c:pt idx="39">
                  <c:v>205.8936229043288</c:v>
                </c:pt>
                <c:pt idx="40">
                  <c:v>209.7866570045329</c:v>
                </c:pt>
                <c:pt idx="41">
                  <c:v>215.9323452905885</c:v>
                </c:pt>
                <c:pt idx="42">
                  <c:v>222.5587049972402</c:v>
                </c:pt>
                <c:pt idx="43">
                  <c:v>232.9474687110971</c:v>
                </c:pt>
                <c:pt idx="44">
                  <c:v>239.745314719744</c:v>
                </c:pt>
                <c:pt idx="45">
                  <c:v>246.9409770687247</c:v>
                </c:pt>
                <c:pt idx="46">
                  <c:v>252.4682435828553</c:v>
                </c:pt>
                <c:pt idx="47">
                  <c:v>261.2106837164008</c:v>
                </c:pt>
                <c:pt idx="48">
                  <c:v>266.4580708542476</c:v>
                </c:pt>
                <c:pt idx="49">
                  <c:v>270.0204211272942</c:v>
                </c:pt>
                <c:pt idx="50">
                  <c:v>278.8137315956546</c:v>
                </c:pt>
                <c:pt idx="51">
                  <c:v>283.0524798286405</c:v>
                </c:pt>
                <c:pt idx="52">
                  <c:v>288.2472467940213</c:v>
                </c:pt>
                <c:pt idx="53">
                  <c:v>295.1967419670501</c:v>
                </c:pt>
                <c:pt idx="54">
                  <c:v>299.1325078367942</c:v>
                </c:pt>
                <c:pt idx="55">
                  <c:v>304.5387089152069</c:v>
                </c:pt>
                <c:pt idx="56">
                  <c:v>310.0442660114281</c:v>
                </c:pt>
                <c:pt idx="57">
                  <c:v>313.4670910185055</c:v>
                </c:pt>
                <c:pt idx="58">
                  <c:v>316.4643967213574</c:v>
                </c:pt>
                <c:pt idx="59">
                  <c:v>318.8161372444488</c:v>
                </c:pt>
                <c:pt idx="60">
                  <c:v>324.9426324605548</c:v>
                </c:pt>
                <c:pt idx="61">
                  <c:v>328.4409077601089</c:v>
                </c:pt>
                <c:pt idx="62">
                  <c:v>331.6825331100325</c:v>
                </c:pt>
                <c:pt idx="63">
                  <c:v>333.098</c:v>
                </c:pt>
              </c:numCache>
            </c:numRef>
          </c:val>
        </c:ser>
        <c:ser>
          <c:idx val="3"/>
          <c:order val="4"/>
          <c:tx>
            <c:strRef>
              <c:f>données!$X$60</c:f>
              <c:strCache>
                <c:ptCount val="1"/>
                <c:pt idx="0">
                  <c:v>VA ménages et entrepr. individuels</c:v>
                </c:pt>
              </c:strCache>
            </c:strRef>
          </c:tx>
          <c:spPr>
            <a:solidFill>
              <a:schemeClr val="accent3">
                <a:lumMod val="60000"/>
                <a:lumOff val="40000"/>
                <a:alpha val="30000"/>
              </a:schemeClr>
            </a:solidFill>
            <a:ln>
              <a:noFill/>
            </a:ln>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données!$AA$60:$CL$60</c:f>
              <c:numCache>
                <c:formatCode>0\.0</c:formatCode>
                <c:ptCount val="64"/>
                <c:pt idx="0">
                  <c:v>103.1783567348326</c:v>
                </c:pt>
                <c:pt idx="1">
                  <c:v>109.9185599172296</c:v>
                </c:pt>
                <c:pt idx="2">
                  <c:v>109.7916444402305</c:v>
                </c:pt>
                <c:pt idx="3">
                  <c:v>110.0617065039097</c:v>
                </c:pt>
                <c:pt idx="4">
                  <c:v>112.4749578412698</c:v>
                </c:pt>
                <c:pt idx="5">
                  <c:v>118.4217048391455</c:v>
                </c:pt>
                <c:pt idx="6">
                  <c:v>122.6772434148945</c:v>
                </c:pt>
                <c:pt idx="7">
                  <c:v>124.1986508318681</c:v>
                </c:pt>
                <c:pt idx="8">
                  <c:v>129.8021780445506</c:v>
                </c:pt>
                <c:pt idx="9">
                  <c:v>132.6468913022242</c:v>
                </c:pt>
                <c:pt idx="10">
                  <c:v>130.0303127451267</c:v>
                </c:pt>
                <c:pt idx="11">
                  <c:v>142.1539287939126</c:v>
                </c:pt>
                <c:pt idx="12">
                  <c:v>143.889112036973</c:v>
                </c:pt>
                <c:pt idx="13">
                  <c:v>156.6566701426877</c:v>
                </c:pt>
                <c:pt idx="14">
                  <c:v>160.3348438562213</c:v>
                </c:pt>
                <c:pt idx="15">
                  <c:v>164.7588905282645</c:v>
                </c:pt>
                <c:pt idx="16">
                  <c:v>172.0448386710392</c:v>
                </c:pt>
                <c:pt idx="17">
                  <c:v>182.3728987967423</c:v>
                </c:pt>
                <c:pt idx="18">
                  <c:v>192.9037253026496</c:v>
                </c:pt>
                <c:pt idx="19">
                  <c:v>199.2542063027922</c:v>
                </c:pt>
                <c:pt idx="20">
                  <c:v>201.2868358875612</c:v>
                </c:pt>
                <c:pt idx="21">
                  <c:v>209.1181364657013</c:v>
                </c:pt>
                <c:pt idx="22">
                  <c:v>210.5839749206382</c:v>
                </c:pt>
                <c:pt idx="23">
                  <c:v>219.9862643681824</c:v>
                </c:pt>
                <c:pt idx="24">
                  <c:v>227.1620235380698</c:v>
                </c:pt>
                <c:pt idx="25">
                  <c:v>224.1113217112661</c:v>
                </c:pt>
                <c:pt idx="26">
                  <c:v>215.0682478466081</c:v>
                </c:pt>
                <c:pt idx="27">
                  <c:v>215.4542989560828</c:v>
                </c:pt>
                <c:pt idx="28">
                  <c:v>222.0096512206485</c:v>
                </c:pt>
                <c:pt idx="29">
                  <c:v>233.92607767824</c:v>
                </c:pt>
                <c:pt idx="30">
                  <c:v>237.6646752188846</c:v>
                </c:pt>
                <c:pt idx="31">
                  <c:v>237.6570814354628</c:v>
                </c:pt>
                <c:pt idx="32">
                  <c:v>234.1418792451989</c:v>
                </c:pt>
                <c:pt idx="33">
                  <c:v>239.1062082048658</c:v>
                </c:pt>
                <c:pt idx="34">
                  <c:v>240.6506739898738</c:v>
                </c:pt>
                <c:pt idx="35">
                  <c:v>240.4929014546632</c:v>
                </c:pt>
                <c:pt idx="36">
                  <c:v>242.2044950912282</c:v>
                </c:pt>
                <c:pt idx="37">
                  <c:v>239.6757987171647</c:v>
                </c:pt>
                <c:pt idx="38">
                  <c:v>243.0746045605755</c:v>
                </c:pt>
                <c:pt idx="39">
                  <c:v>250.407336770291</c:v>
                </c:pt>
                <c:pt idx="40">
                  <c:v>263.4889665471751</c:v>
                </c:pt>
                <c:pt idx="41">
                  <c:v>269.5828522227565</c:v>
                </c:pt>
                <c:pt idx="42">
                  <c:v>270.3731760621663</c:v>
                </c:pt>
                <c:pt idx="43">
                  <c:v>276.0969812417736</c:v>
                </c:pt>
                <c:pt idx="44">
                  <c:v>272.837646953306</c:v>
                </c:pt>
                <c:pt idx="45">
                  <c:v>279.5673796154105</c:v>
                </c:pt>
                <c:pt idx="46">
                  <c:v>284.6410670192337</c:v>
                </c:pt>
                <c:pt idx="47">
                  <c:v>287.157405410204</c:v>
                </c:pt>
                <c:pt idx="48">
                  <c:v>288.0510851079777</c:v>
                </c:pt>
                <c:pt idx="49">
                  <c:v>294.8886159890965</c:v>
                </c:pt>
                <c:pt idx="50">
                  <c:v>302.780934874312</c:v>
                </c:pt>
                <c:pt idx="51">
                  <c:v>313.0032291433284</c:v>
                </c:pt>
                <c:pt idx="52">
                  <c:v>324.4230650538559</c:v>
                </c:pt>
                <c:pt idx="53">
                  <c:v>324.6687397207383</c:v>
                </c:pt>
                <c:pt idx="54">
                  <c:v>323.7735897319426</c:v>
                </c:pt>
                <c:pt idx="55">
                  <c:v>331.479399603977</c:v>
                </c:pt>
                <c:pt idx="56">
                  <c:v>335.2020936465919</c:v>
                </c:pt>
                <c:pt idx="57">
                  <c:v>342.1542743481344</c:v>
                </c:pt>
                <c:pt idx="58">
                  <c:v>351.6791655841765</c:v>
                </c:pt>
                <c:pt idx="59">
                  <c:v>355.1417691448758</c:v>
                </c:pt>
                <c:pt idx="60">
                  <c:v>337.732315668197</c:v>
                </c:pt>
                <c:pt idx="61">
                  <c:v>337.304106491322</c:v>
                </c:pt>
                <c:pt idx="62">
                  <c:v>344.6646373070769</c:v>
                </c:pt>
                <c:pt idx="63">
                  <c:v>345.547</c:v>
                </c:pt>
              </c:numCache>
            </c:numRef>
          </c:val>
        </c:ser>
        <c:ser>
          <c:idx val="5"/>
          <c:order val="5"/>
          <c:tx>
            <c:strRef>
              <c:f>données!$X$61</c:f>
              <c:strCache>
                <c:ptCount val="1"/>
                <c:pt idx="0">
                  <c:v>VA inst. sans but lucratif au serv. ménages</c:v>
                </c:pt>
              </c:strCache>
            </c:strRef>
          </c:tx>
          <c:spPr>
            <a:solidFill>
              <a:srgbClr val="FFFF00">
                <a:alpha val="30000"/>
              </a:srgb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données!$AA$61:$CL$61</c:f>
              <c:numCache>
                <c:formatCode>0\.0</c:formatCode>
                <c:ptCount val="64"/>
                <c:pt idx="0">
                  <c:v>5.270259888537008</c:v>
                </c:pt>
                <c:pt idx="1">
                  <c:v>5.300475368949877</c:v>
                </c:pt>
                <c:pt idx="2">
                  <c:v>5.15466590199594</c:v>
                </c:pt>
                <c:pt idx="3">
                  <c:v>5.145080033105087</c:v>
                </c:pt>
                <c:pt idx="4">
                  <c:v>5.101201385949837</c:v>
                </c:pt>
                <c:pt idx="5">
                  <c:v>5.586529129606505</c:v>
                </c:pt>
                <c:pt idx="6">
                  <c:v>5.861423007791054</c:v>
                </c:pt>
                <c:pt idx="7">
                  <c:v>6.04345736913501</c:v>
                </c:pt>
                <c:pt idx="8">
                  <c:v>5.929154704062724</c:v>
                </c:pt>
                <c:pt idx="9">
                  <c:v>5.570079707844268</c:v>
                </c:pt>
                <c:pt idx="10">
                  <c:v>5.709431135645387</c:v>
                </c:pt>
                <c:pt idx="11">
                  <c:v>6.076256637445816</c:v>
                </c:pt>
                <c:pt idx="12">
                  <c:v>6.350091561069269</c:v>
                </c:pt>
                <c:pt idx="13">
                  <c:v>6.65977899741222</c:v>
                </c:pt>
                <c:pt idx="14">
                  <c:v>7.192892811301943</c:v>
                </c:pt>
                <c:pt idx="15">
                  <c:v>7.686351151951584</c:v>
                </c:pt>
                <c:pt idx="16">
                  <c:v>7.962004584508239</c:v>
                </c:pt>
                <c:pt idx="17">
                  <c:v>8.336670485041923</c:v>
                </c:pt>
                <c:pt idx="18">
                  <c:v>8.598547201254813</c:v>
                </c:pt>
                <c:pt idx="19">
                  <c:v>9.092133550625497</c:v>
                </c:pt>
                <c:pt idx="20">
                  <c:v>9.742510621800195</c:v>
                </c:pt>
                <c:pt idx="21">
                  <c:v>10.27235095184819</c:v>
                </c:pt>
                <c:pt idx="22">
                  <c:v>10.51987305400335</c:v>
                </c:pt>
                <c:pt idx="23">
                  <c:v>10.90531675796887</c:v>
                </c:pt>
                <c:pt idx="24">
                  <c:v>11.84776757213961</c:v>
                </c:pt>
                <c:pt idx="25">
                  <c:v>12.67760336709984</c:v>
                </c:pt>
                <c:pt idx="26">
                  <c:v>11.81639358165106</c:v>
                </c:pt>
                <c:pt idx="27">
                  <c:v>12.37573207295563</c:v>
                </c:pt>
                <c:pt idx="28">
                  <c:v>12.99347124500115</c:v>
                </c:pt>
                <c:pt idx="29">
                  <c:v>13.33353283726597</c:v>
                </c:pt>
                <c:pt idx="30">
                  <c:v>13.44291355315396</c:v>
                </c:pt>
                <c:pt idx="31">
                  <c:v>13.85272028434587</c:v>
                </c:pt>
                <c:pt idx="32">
                  <c:v>14.00070558128681</c:v>
                </c:pt>
                <c:pt idx="33">
                  <c:v>14.11472917968621</c:v>
                </c:pt>
                <c:pt idx="34">
                  <c:v>14.16018862362521</c:v>
                </c:pt>
                <c:pt idx="35">
                  <c:v>14.06347793310927</c:v>
                </c:pt>
                <c:pt idx="36">
                  <c:v>13.79976070650317</c:v>
                </c:pt>
                <c:pt idx="37">
                  <c:v>13.67978715365074</c:v>
                </c:pt>
                <c:pt idx="38">
                  <c:v>14.09468345183152</c:v>
                </c:pt>
                <c:pt idx="39">
                  <c:v>14.81913927643889</c:v>
                </c:pt>
                <c:pt idx="40">
                  <c:v>15.32128831154041</c:v>
                </c:pt>
                <c:pt idx="41">
                  <c:v>16.03838807562031</c:v>
                </c:pt>
                <c:pt idx="42">
                  <c:v>16.48085329786225</c:v>
                </c:pt>
                <c:pt idx="43">
                  <c:v>16.8618543876248</c:v>
                </c:pt>
                <c:pt idx="44">
                  <c:v>18.66911853422253</c:v>
                </c:pt>
                <c:pt idx="45">
                  <c:v>19.37792182962497</c:v>
                </c:pt>
                <c:pt idx="46">
                  <c:v>20.25874899940866</c:v>
                </c:pt>
                <c:pt idx="47">
                  <c:v>21.17428327034731</c:v>
                </c:pt>
                <c:pt idx="48">
                  <c:v>21.83882627856094</c:v>
                </c:pt>
                <c:pt idx="49">
                  <c:v>22.75716512713608</c:v>
                </c:pt>
                <c:pt idx="50">
                  <c:v>23.68949910603392</c:v>
                </c:pt>
                <c:pt idx="51">
                  <c:v>24.46421770871429</c:v>
                </c:pt>
                <c:pt idx="52">
                  <c:v>25.64781252705873</c:v>
                </c:pt>
                <c:pt idx="53">
                  <c:v>26.05532454093179</c:v>
                </c:pt>
                <c:pt idx="54">
                  <c:v>25.66313682369991</c:v>
                </c:pt>
                <c:pt idx="55">
                  <c:v>26.23798365614561</c:v>
                </c:pt>
                <c:pt idx="56">
                  <c:v>26.44878505420865</c:v>
                </c:pt>
                <c:pt idx="57">
                  <c:v>27.50220798555874</c:v>
                </c:pt>
                <c:pt idx="58">
                  <c:v>28.02881879056477</c:v>
                </c:pt>
                <c:pt idx="59">
                  <c:v>28.02934356271918</c:v>
                </c:pt>
                <c:pt idx="60">
                  <c:v>29.37808485083061</c:v>
                </c:pt>
                <c:pt idx="61">
                  <c:v>30.40039737620455</c:v>
                </c:pt>
                <c:pt idx="62">
                  <c:v>31.34630156646049</c:v>
                </c:pt>
                <c:pt idx="63">
                  <c:v>31.835</c:v>
                </c:pt>
              </c:numCache>
            </c:numRef>
          </c:val>
        </c:ser>
        <c:ser>
          <c:idx val="6"/>
          <c:order val="6"/>
          <c:tx>
            <c:strRef>
              <c:f>données!$X$62</c:f>
              <c:strCache>
                <c:ptCount val="1"/>
                <c:pt idx="0">
                  <c:v>impôts - subventions sur les produits</c:v>
                </c:pt>
              </c:strCache>
            </c:strRef>
          </c:tx>
          <c:spPr>
            <a:solidFill>
              <a:schemeClr val="bg1">
                <a:lumMod val="65000"/>
                <a:alpha val="30000"/>
              </a:schemeClr>
            </a:solidFill>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données!$AA$62:$CL$62</c:f>
              <c:numCache>
                <c:formatCode>0\.0</c:formatCode>
                <c:ptCount val="64"/>
                <c:pt idx="0">
                  <c:v>31.07786848896587</c:v>
                </c:pt>
                <c:pt idx="1">
                  <c:v>35.02388075552667</c:v>
                </c:pt>
                <c:pt idx="2">
                  <c:v>38.48838691312129</c:v>
                </c:pt>
                <c:pt idx="3">
                  <c:v>40.98121040484311</c:v>
                </c:pt>
                <c:pt idx="4">
                  <c:v>42.60894910430206</c:v>
                </c:pt>
                <c:pt idx="5">
                  <c:v>44.20208749754144</c:v>
                </c:pt>
                <c:pt idx="6">
                  <c:v>45.29621295319181</c:v>
                </c:pt>
                <c:pt idx="7">
                  <c:v>46.68817960133723</c:v>
                </c:pt>
                <c:pt idx="8">
                  <c:v>50.1293156647397</c:v>
                </c:pt>
                <c:pt idx="9">
                  <c:v>51.60447446477759</c:v>
                </c:pt>
                <c:pt idx="10">
                  <c:v>55.20043118887005</c:v>
                </c:pt>
                <c:pt idx="11">
                  <c:v>57.62168004462517</c:v>
                </c:pt>
                <c:pt idx="12">
                  <c:v>60.5395468175296</c:v>
                </c:pt>
                <c:pt idx="13">
                  <c:v>64.639303797881</c:v>
                </c:pt>
                <c:pt idx="14">
                  <c:v>69.84562074389233</c:v>
                </c:pt>
                <c:pt idx="15">
                  <c:v>75.46231867148259</c:v>
                </c:pt>
                <c:pt idx="16">
                  <c:v>77.59338348548263</c:v>
                </c:pt>
                <c:pt idx="17">
                  <c:v>81.1815720326972</c:v>
                </c:pt>
                <c:pt idx="18">
                  <c:v>82.88574502183789</c:v>
                </c:pt>
                <c:pt idx="19">
                  <c:v>79.52722799203746</c:v>
                </c:pt>
                <c:pt idx="20">
                  <c:v>94.5031772709392</c:v>
                </c:pt>
                <c:pt idx="21">
                  <c:v>95.44188426883083</c:v>
                </c:pt>
                <c:pt idx="22">
                  <c:v>99.56945967526692</c:v>
                </c:pt>
                <c:pt idx="23">
                  <c:v>105.0382376032728</c:v>
                </c:pt>
                <c:pt idx="24">
                  <c:v>105.2568968314639</c:v>
                </c:pt>
                <c:pt idx="25">
                  <c:v>109.2299617938976</c:v>
                </c:pt>
                <c:pt idx="26">
                  <c:v>106.0083378575648</c:v>
                </c:pt>
                <c:pt idx="27">
                  <c:v>114.5094455430942</c:v>
                </c:pt>
                <c:pt idx="28">
                  <c:v>110.2174008712362</c:v>
                </c:pt>
                <c:pt idx="29">
                  <c:v>119.1685699560705</c:v>
                </c:pt>
                <c:pt idx="30">
                  <c:v>129.8646162168353</c:v>
                </c:pt>
                <c:pt idx="31">
                  <c:v>126.5586298492935</c:v>
                </c:pt>
                <c:pt idx="32">
                  <c:v>126.3076265076849</c:v>
                </c:pt>
                <c:pt idx="33">
                  <c:v>130.8882843684704</c:v>
                </c:pt>
                <c:pt idx="34">
                  <c:v>132.4990434610266</c:v>
                </c:pt>
                <c:pt idx="35">
                  <c:v>134.5357180371232</c:v>
                </c:pt>
                <c:pt idx="36">
                  <c:v>139.0190453476087</c:v>
                </c:pt>
                <c:pt idx="37">
                  <c:v>139.0884137802291</c:v>
                </c:pt>
                <c:pt idx="38">
                  <c:v>143.1684469222582</c:v>
                </c:pt>
                <c:pt idx="39">
                  <c:v>150.85888914957</c:v>
                </c:pt>
                <c:pt idx="40">
                  <c:v>153.8955711363739</c:v>
                </c:pt>
                <c:pt idx="41">
                  <c:v>154.556905167328</c:v>
                </c:pt>
                <c:pt idx="42">
                  <c:v>153.6836975323952</c:v>
                </c:pt>
                <c:pt idx="43">
                  <c:v>149.4113711750466</c:v>
                </c:pt>
                <c:pt idx="44">
                  <c:v>147.7528448584282</c:v>
                </c:pt>
                <c:pt idx="45">
                  <c:v>160.1401266261531</c:v>
                </c:pt>
                <c:pt idx="46">
                  <c:v>164.4494181294047</c:v>
                </c:pt>
                <c:pt idx="47">
                  <c:v>172.1413953298428</c:v>
                </c:pt>
                <c:pt idx="48">
                  <c:v>175.0059410920855</c:v>
                </c:pt>
                <c:pt idx="49">
                  <c:v>180.5453928275335</c:v>
                </c:pt>
                <c:pt idx="50">
                  <c:v>185.9923696144783</c:v>
                </c:pt>
                <c:pt idx="51">
                  <c:v>186.4019054776894</c:v>
                </c:pt>
                <c:pt idx="52">
                  <c:v>185.0245785223722</c:v>
                </c:pt>
                <c:pt idx="53">
                  <c:v>185.0894514559864</c:v>
                </c:pt>
                <c:pt idx="54">
                  <c:v>186.1370533877118</c:v>
                </c:pt>
                <c:pt idx="55">
                  <c:v>194.4554213559605</c:v>
                </c:pt>
                <c:pt idx="56">
                  <c:v>200.1732282932277</c:v>
                </c:pt>
                <c:pt idx="57">
                  <c:v>211.0427612785114</c:v>
                </c:pt>
                <c:pt idx="58">
                  <c:v>211.1933323491513</c:v>
                </c:pt>
                <c:pt idx="59">
                  <c:v>207.1661801386023</c:v>
                </c:pt>
                <c:pt idx="60">
                  <c:v>191.6064525422653</c:v>
                </c:pt>
                <c:pt idx="61">
                  <c:v>201.3211350362691</c:v>
                </c:pt>
                <c:pt idx="62">
                  <c:v>210.8154016634803</c:v>
                </c:pt>
                <c:pt idx="63">
                  <c:v>211.39645</c:v>
                </c:pt>
              </c:numCache>
            </c:numRef>
          </c:val>
        </c:ser>
        <c:axId val="580306984"/>
        <c:axId val="580295032"/>
      </c:areaChart>
      <c:lineChart>
        <c:grouping val="standard"/>
        <c:ser>
          <c:idx val="2"/>
          <c:order val="0"/>
          <c:tx>
            <c:strRef>
              <c:f>données!$X$73</c:f>
              <c:strCache>
                <c:ptCount val="1"/>
                <c:pt idx="0">
                  <c:v>PIB</c:v>
                </c:pt>
              </c:strCache>
            </c:strRef>
          </c:tx>
          <c:spPr>
            <a:ln w="38100">
              <a:solidFill>
                <a:schemeClr val="tx1"/>
              </a:solidFill>
              <a:prstDash val="solid"/>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80306984"/>
        <c:axId val="580295032"/>
      </c:lineChart>
      <c:lineChart>
        <c:grouping val="standard"/>
        <c:ser>
          <c:idx val="7"/>
          <c:order val="7"/>
          <c:tx>
            <c:strRef>
              <c:f>données!$X$66</c:f>
              <c:strCache>
                <c:ptCount val="1"/>
                <c:pt idx="0">
                  <c:v>administrations publiques en % VA (échelle de droite)</c:v>
                </c:pt>
              </c:strCache>
            </c:strRef>
          </c:tx>
          <c:spPr>
            <a:ln w="82550">
              <a:solidFill>
                <a:schemeClr val="accent2">
                  <a:lumMod val="75000"/>
                </a:schemeClr>
              </a:solidFill>
              <a:prstDash val="sysDot"/>
            </a:ln>
            <a:effectLst/>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données!$AA$66:$CL$66</c:f>
              <c:numCache>
                <c:formatCode>#.##0\.0</c:formatCode>
                <c:ptCount val="64"/>
                <c:pt idx="0">
                  <c:v>10.71242849713988</c:v>
                </c:pt>
                <c:pt idx="1">
                  <c:v>11.11374583178955</c:v>
                </c:pt>
                <c:pt idx="2">
                  <c:v>11.25117513850375</c:v>
                </c:pt>
                <c:pt idx="3">
                  <c:v>11.79562282174403</c:v>
                </c:pt>
                <c:pt idx="4">
                  <c:v>12.13381501752175</c:v>
                </c:pt>
                <c:pt idx="5">
                  <c:v>12.10844070227383</c:v>
                </c:pt>
                <c:pt idx="6">
                  <c:v>11.77002994089033</c:v>
                </c:pt>
                <c:pt idx="7">
                  <c:v>12.35203253925746</c:v>
                </c:pt>
                <c:pt idx="8">
                  <c:v>12.18636509431034</c:v>
                </c:pt>
                <c:pt idx="9">
                  <c:v>12.25623166608475</c:v>
                </c:pt>
                <c:pt idx="10">
                  <c:v>12.7599756580451</c:v>
                </c:pt>
                <c:pt idx="11">
                  <c:v>12.2127867204211</c:v>
                </c:pt>
                <c:pt idx="12">
                  <c:v>12.48003208539089</c:v>
                </c:pt>
                <c:pt idx="13">
                  <c:v>12.78764164845775</c:v>
                </c:pt>
                <c:pt idx="14">
                  <c:v>13.1001390441397</c:v>
                </c:pt>
                <c:pt idx="15">
                  <c:v>13.01833967001081</c:v>
                </c:pt>
                <c:pt idx="16">
                  <c:v>12.84029809081089</c:v>
                </c:pt>
                <c:pt idx="17">
                  <c:v>12.72600095128844</c:v>
                </c:pt>
                <c:pt idx="18">
                  <c:v>12.67668641738476</c:v>
                </c:pt>
                <c:pt idx="19">
                  <c:v>13.42643512777146</c:v>
                </c:pt>
                <c:pt idx="20">
                  <c:v>13.38035500226244</c:v>
                </c:pt>
                <c:pt idx="21">
                  <c:v>13.31346390213924</c:v>
                </c:pt>
                <c:pt idx="22">
                  <c:v>13.64369007896922</c:v>
                </c:pt>
                <c:pt idx="23">
                  <c:v>13.75744453240963</c:v>
                </c:pt>
                <c:pt idx="24">
                  <c:v>13.35164817754625</c:v>
                </c:pt>
                <c:pt idx="25">
                  <c:v>14.00105252696082</c:v>
                </c:pt>
                <c:pt idx="26">
                  <c:v>15.22904818328291</c:v>
                </c:pt>
                <c:pt idx="27">
                  <c:v>15.80584445921756</c:v>
                </c:pt>
                <c:pt idx="28">
                  <c:v>16.19469231763054</c:v>
                </c:pt>
                <c:pt idx="29">
                  <c:v>16.7106912213539</c:v>
                </c:pt>
                <c:pt idx="30">
                  <c:v>16.82062527785302</c:v>
                </c:pt>
                <c:pt idx="31">
                  <c:v>17.23524393198982</c:v>
                </c:pt>
                <c:pt idx="32">
                  <c:v>17.52992162402198</c:v>
                </c:pt>
                <c:pt idx="33">
                  <c:v>17.9737574425537</c:v>
                </c:pt>
                <c:pt idx="34">
                  <c:v>18.09341345788414</c:v>
                </c:pt>
                <c:pt idx="35">
                  <c:v>18.21271919553176</c:v>
                </c:pt>
                <c:pt idx="36">
                  <c:v>18.05623865519452</c:v>
                </c:pt>
                <c:pt idx="37">
                  <c:v>17.8119000091187</c:v>
                </c:pt>
                <c:pt idx="38">
                  <c:v>17.48580184379158</c:v>
                </c:pt>
                <c:pt idx="39">
                  <c:v>16.85850473450197</c:v>
                </c:pt>
                <c:pt idx="40">
                  <c:v>16.44442613750457</c:v>
                </c:pt>
                <c:pt idx="41">
                  <c:v>16.45163245405459</c:v>
                </c:pt>
                <c:pt idx="42">
                  <c:v>16.75073621174401</c:v>
                </c:pt>
                <c:pt idx="43">
                  <c:v>17.19384655837478</c:v>
                </c:pt>
                <c:pt idx="44">
                  <c:v>17.80572326005052</c:v>
                </c:pt>
                <c:pt idx="45">
                  <c:v>18.05593824842183</c:v>
                </c:pt>
                <c:pt idx="46">
                  <c:v>18.10310256471843</c:v>
                </c:pt>
                <c:pt idx="47">
                  <c:v>18.61050532104758</c:v>
                </c:pt>
                <c:pt idx="48">
                  <c:v>18.56705808051689</c:v>
                </c:pt>
                <c:pt idx="49">
                  <c:v>18.19585427938849</c:v>
                </c:pt>
                <c:pt idx="50">
                  <c:v>18.18371969526331</c:v>
                </c:pt>
                <c:pt idx="51">
                  <c:v>17.73315080322891</c:v>
                </c:pt>
                <c:pt idx="52">
                  <c:v>17.68088834448424</c:v>
                </c:pt>
                <c:pt idx="53">
                  <c:v>17.92251120411536</c:v>
                </c:pt>
                <c:pt idx="54">
                  <c:v>17.99287236274481</c:v>
                </c:pt>
                <c:pt idx="55">
                  <c:v>17.90110153417879</c:v>
                </c:pt>
                <c:pt idx="56">
                  <c:v>17.92022548174371</c:v>
                </c:pt>
                <c:pt idx="57">
                  <c:v>17.74123106176347</c:v>
                </c:pt>
                <c:pt idx="58">
                  <c:v>17.46555342087802</c:v>
                </c:pt>
                <c:pt idx="59">
                  <c:v>17.5721206769955</c:v>
                </c:pt>
                <c:pt idx="60">
                  <c:v>18.39710938944144</c:v>
                </c:pt>
                <c:pt idx="61">
                  <c:v>18.34532102852253</c:v>
                </c:pt>
                <c:pt idx="62">
                  <c:v>18.21231242666626</c:v>
                </c:pt>
                <c:pt idx="63">
                  <c:v>18.29304190235598</c:v>
                </c:pt>
              </c:numCache>
            </c:numRef>
          </c:val>
        </c:ser>
        <c:marker val="1"/>
        <c:axId val="580313416"/>
        <c:axId val="580296232"/>
      </c:lineChart>
      <c:catAx>
        <c:axId val="580306984"/>
        <c:scaling>
          <c:orientation val="minMax"/>
        </c:scaling>
        <c:axPos val="b"/>
        <c:numFmt formatCode="General" sourceLinked="1"/>
        <c:minorTickMark val="in"/>
        <c:tickLblPos val="nextTo"/>
        <c:spPr>
          <a:ln w="3175">
            <a:solidFill>
              <a:srgbClr val="808080"/>
            </a:solidFill>
            <a:prstDash val="solid"/>
          </a:ln>
        </c:spPr>
        <c:crossAx val="580295032"/>
        <c:crosses val="autoZero"/>
        <c:auto val="1"/>
        <c:lblAlgn val="ctr"/>
        <c:lblOffset val="100"/>
        <c:tickLblSkip val="5"/>
        <c:tickMarkSkip val="5"/>
      </c:catAx>
      <c:valAx>
        <c:axId val="580295032"/>
        <c:scaling>
          <c:orientation val="minMax"/>
          <c:max val="21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a:solidFill>
                  <a:schemeClr val="tx1"/>
                </a:solidFill>
              </a:defRPr>
            </a:pPr>
            <a:endParaRPr lang="fr-FR"/>
          </a:p>
        </c:txPr>
        <c:crossAx val="580306984"/>
        <c:crosses val="autoZero"/>
        <c:crossBetween val="between"/>
        <c:majorUnit val="200.0"/>
      </c:valAx>
      <c:valAx>
        <c:axId val="580296232"/>
        <c:scaling>
          <c:orientation val="minMax"/>
          <c:max val="21.0"/>
          <c:min val="0.0"/>
        </c:scaling>
        <c:axPos val="r"/>
        <c:numFmt formatCode="0" sourceLinked="0"/>
        <c:tickLblPos val="nextTo"/>
        <c:txPr>
          <a:bodyPr/>
          <a:lstStyle/>
          <a:p>
            <a:pPr>
              <a:defRPr>
                <a:solidFill>
                  <a:schemeClr val="accent2">
                    <a:lumMod val="75000"/>
                  </a:schemeClr>
                </a:solidFill>
              </a:defRPr>
            </a:pPr>
            <a:endParaRPr lang="fr-FR"/>
          </a:p>
        </c:txPr>
        <c:crossAx val="580313416"/>
        <c:crosses val="max"/>
        <c:crossBetween val="between"/>
        <c:majorUnit val="2.0"/>
      </c:valAx>
      <c:catAx>
        <c:axId val="580313416"/>
        <c:scaling>
          <c:orientation val="minMax"/>
        </c:scaling>
        <c:delete val="1"/>
        <c:axPos val="b"/>
        <c:numFmt formatCode="General" sourceLinked="1"/>
        <c:tickLblPos val="nextTo"/>
        <c:crossAx val="580296232"/>
        <c:crosses val="autoZero"/>
        <c:auto val="1"/>
        <c:lblAlgn val="ctr"/>
        <c:lblOffset val="100"/>
      </c:catAx>
      <c:spPr>
        <a:solidFill>
          <a:srgbClr val="FFFFFF"/>
        </a:solidFill>
        <a:ln w="25400">
          <a:noFill/>
        </a:ln>
      </c:spPr>
    </c:plotArea>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50341497368078"/>
          <c:y val="0.0217687074829932"/>
          <c:w val="0.892372101622656"/>
          <c:h val="0.877376028989634"/>
        </c:manualLayout>
      </c:layout>
      <c:lineChart>
        <c:grouping val="standard"/>
        <c:ser>
          <c:idx val="7"/>
          <c:order val="0"/>
          <c:tx>
            <c:strRef>
              <c:f>données!$X$66</c:f>
              <c:strCache>
                <c:ptCount val="1"/>
                <c:pt idx="0">
                  <c:v>administrations publiques en % VA (échelle de droite)</c:v>
                </c:pt>
              </c:strCache>
            </c:strRef>
          </c:tx>
          <c:spPr>
            <a:ln w="76200">
              <a:solidFill>
                <a:schemeClr val="accent2">
                  <a:lumMod val="75000"/>
                </a:schemeClr>
              </a:solidFill>
              <a:prstDash val="sysDot"/>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données!$AK$66:$CL$66</c:f>
              <c:numCache>
                <c:formatCode>#.##0\.0</c:formatCode>
                <c:ptCount val="54"/>
                <c:pt idx="0">
                  <c:v>12.7599756580451</c:v>
                </c:pt>
                <c:pt idx="1">
                  <c:v>12.2127867204211</c:v>
                </c:pt>
                <c:pt idx="2">
                  <c:v>12.48003208539089</c:v>
                </c:pt>
                <c:pt idx="3">
                  <c:v>12.78764164845775</c:v>
                </c:pt>
                <c:pt idx="4">
                  <c:v>13.1001390441397</c:v>
                </c:pt>
                <c:pt idx="5">
                  <c:v>13.01833967001081</c:v>
                </c:pt>
                <c:pt idx="6">
                  <c:v>12.84029809081089</c:v>
                </c:pt>
                <c:pt idx="7">
                  <c:v>12.72600095128844</c:v>
                </c:pt>
                <c:pt idx="8">
                  <c:v>12.67668641738476</c:v>
                </c:pt>
                <c:pt idx="9">
                  <c:v>13.42643512777146</c:v>
                </c:pt>
                <c:pt idx="10">
                  <c:v>13.38035500226244</c:v>
                </c:pt>
                <c:pt idx="11">
                  <c:v>13.31346390213924</c:v>
                </c:pt>
                <c:pt idx="12">
                  <c:v>13.64369007896922</c:v>
                </c:pt>
                <c:pt idx="13">
                  <c:v>13.75744453240963</c:v>
                </c:pt>
                <c:pt idx="14">
                  <c:v>13.35164817754625</c:v>
                </c:pt>
                <c:pt idx="15">
                  <c:v>14.00105252696082</c:v>
                </c:pt>
                <c:pt idx="16">
                  <c:v>15.22904818328291</c:v>
                </c:pt>
                <c:pt idx="17">
                  <c:v>15.80584445921756</c:v>
                </c:pt>
                <c:pt idx="18">
                  <c:v>16.19469231763054</c:v>
                </c:pt>
                <c:pt idx="19">
                  <c:v>16.7106912213539</c:v>
                </c:pt>
                <c:pt idx="20">
                  <c:v>16.82062527785302</c:v>
                </c:pt>
                <c:pt idx="21">
                  <c:v>17.23524393198982</c:v>
                </c:pt>
                <c:pt idx="22">
                  <c:v>17.52992162402198</c:v>
                </c:pt>
                <c:pt idx="23">
                  <c:v>17.9737574425537</c:v>
                </c:pt>
                <c:pt idx="24">
                  <c:v>18.09341345788414</c:v>
                </c:pt>
                <c:pt idx="25">
                  <c:v>18.21271919553176</c:v>
                </c:pt>
                <c:pt idx="26">
                  <c:v>18.05623865519452</c:v>
                </c:pt>
                <c:pt idx="27">
                  <c:v>17.8119000091187</c:v>
                </c:pt>
                <c:pt idx="28">
                  <c:v>17.48580184379158</c:v>
                </c:pt>
                <c:pt idx="29">
                  <c:v>16.85850473450197</c:v>
                </c:pt>
                <c:pt idx="30">
                  <c:v>16.44442613750457</c:v>
                </c:pt>
                <c:pt idx="31">
                  <c:v>16.45163245405459</c:v>
                </c:pt>
                <c:pt idx="32">
                  <c:v>16.75073621174401</c:v>
                </c:pt>
                <c:pt idx="33">
                  <c:v>17.19384655837478</c:v>
                </c:pt>
                <c:pt idx="34">
                  <c:v>17.80572326005052</c:v>
                </c:pt>
                <c:pt idx="35">
                  <c:v>18.05593824842183</c:v>
                </c:pt>
                <c:pt idx="36">
                  <c:v>18.10310256471843</c:v>
                </c:pt>
                <c:pt idx="37">
                  <c:v>18.61050532104758</c:v>
                </c:pt>
                <c:pt idx="38">
                  <c:v>18.56705808051689</c:v>
                </c:pt>
                <c:pt idx="39">
                  <c:v>18.19585427938849</c:v>
                </c:pt>
                <c:pt idx="40">
                  <c:v>18.18371969526331</c:v>
                </c:pt>
                <c:pt idx="41">
                  <c:v>17.73315080322891</c:v>
                </c:pt>
                <c:pt idx="42">
                  <c:v>17.68088834448424</c:v>
                </c:pt>
                <c:pt idx="43">
                  <c:v>17.92251120411536</c:v>
                </c:pt>
                <c:pt idx="44">
                  <c:v>17.99287236274481</c:v>
                </c:pt>
                <c:pt idx="45">
                  <c:v>17.90110153417879</c:v>
                </c:pt>
                <c:pt idx="46">
                  <c:v>17.92022548174371</c:v>
                </c:pt>
                <c:pt idx="47">
                  <c:v>17.74123106176347</c:v>
                </c:pt>
                <c:pt idx="48">
                  <c:v>17.46555342087802</c:v>
                </c:pt>
                <c:pt idx="49">
                  <c:v>17.5721206769955</c:v>
                </c:pt>
                <c:pt idx="50">
                  <c:v>18.39710938944144</c:v>
                </c:pt>
                <c:pt idx="51">
                  <c:v>18.34532102852253</c:v>
                </c:pt>
                <c:pt idx="52">
                  <c:v>18.21231242666626</c:v>
                </c:pt>
                <c:pt idx="53">
                  <c:v>18.29304190235598</c:v>
                </c:pt>
              </c:numCache>
            </c:numRef>
          </c:val>
        </c:ser>
        <c:ser>
          <c:idx val="0"/>
          <c:order val="1"/>
          <c:tx>
            <c:v>recette publique</c:v>
          </c:tx>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données!$AK$285:$CL$285</c:f>
              <c:numCache>
                <c:formatCode>#.##0\.0</c:formatCode>
                <c:ptCount val="54"/>
                <c:pt idx="0">
                  <c:v>38.00288873106969</c:v>
                </c:pt>
                <c:pt idx="1">
                  <c:v>36.62012288395037</c:v>
                </c:pt>
                <c:pt idx="2">
                  <c:v>37.95066518767077</c:v>
                </c:pt>
                <c:pt idx="3">
                  <c:v>38.09729576602034</c:v>
                </c:pt>
                <c:pt idx="4">
                  <c:v>39.07088005636687</c:v>
                </c:pt>
                <c:pt idx="5">
                  <c:v>39.86387245491743</c:v>
                </c:pt>
                <c:pt idx="6">
                  <c:v>40.26041653541635</c:v>
                </c:pt>
                <c:pt idx="7">
                  <c:v>39.93386137882035</c:v>
                </c:pt>
                <c:pt idx="8">
                  <c:v>40.00778056782541</c:v>
                </c:pt>
                <c:pt idx="9">
                  <c:v>41.03647709347133</c:v>
                </c:pt>
                <c:pt idx="10">
                  <c:v>41.36613481756736</c:v>
                </c:pt>
                <c:pt idx="11">
                  <c:v>40.6789741225244</c:v>
                </c:pt>
                <c:pt idx="12">
                  <c:v>40.08669129507941</c:v>
                </c:pt>
                <c:pt idx="13">
                  <c:v>40.37800025828072</c:v>
                </c:pt>
                <c:pt idx="14">
                  <c:v>39.76931585255982</c:v>
                </c:pt>
                <c:pt idx="15">
                  <c:v>40.4249130490141</c:v>
                </c:pt>
                <c:pt idx="16">
                  <c:v>42.2269928845673</c:v>
                </c:pt>
                <c:pt idx="17">
                  <c:v>43.9903271547003</c:v>
                </c:pt>
                <c:pt idx="18">
                  <c:v>43.77611259462721</c:v>
                </c:pt>
                <c:pt idx="19">
                  <c:v>42.98269121771862</c:v>
                </c:pt>
                <c:pt idx="20">
                  <c:v>44.56435440204518</c:v>
                </c:pt>
                <c:pt idx="21">
                  <c:v>45.69421017611406</c:v>
                </c:pt>
                <c:pt idx="22">
                  <c:v>46.14427712363137</c:v>
                </c:pt>
                <c:pt idx="23">
                  <c:v>46.96242796204389</c:v>
                </c:pt>
                <c:pt idx="24">
                  <c:v>47.66224590249818</c:v>
                </c:pt>
                <c:pt idx="25">
                  <c:v>48.42125602697044</c:v>
                </c:pt>
                <c:pt idx="26">
                  <c:v>48.80675448449318</c:v>
                </c:pt>
                <c:pt idx="27">
                  <c:v>47.98081806881182</c:v>
                </c:pt>
                <c:pt idx="28">
                  <c:v>48.58505223954595</c:v>
                </c:pt>
                <c:pt idx="29">
                  <c:v>47.35754666353406</c:v>
                </c:pt>
                <c:pt idx="30">
                  <c:v>47.02445384573366</c:v>
                </c:pt>
                <c:pt idx="31">
                  <c:v>47.10820779186575</c:v>
                </c:pt>
                <c:pt idx="32">
                  <c:v>47.70851321789167</c:v>
                </c:pt>
                <c:pt idx="33">
                  <c:v>47.39659197429278</c:v>
                </c:pt>
                <c:pt idx="34">
                  <c:v>48.30276969050824</c:v>
                </c:pt>
                <c:pt idx="35">
                  <c:v>48.60304592534658</c:v>
                </c:pt>
                <c:pt idx="36">
                  <c:v>48.92706410111183</c:v>
                </c:pt>
                <c:pt idx="37">
                  <c:v>50.47220495689248</c:v>
                </c:pt>
                <c:pt idx="38">
                  <c:v>50.8719420715548</c:v>
                </c:pt>
                <c:pt idx="39">
                  <c:v>50.1299103363211</c:v>
                </c:pt>
                <c:pt idx="40">
                  <c:v>50.7906885762719</c:v>
                </c:pt>
                <c:pt idx="41">
                  <c:v>50.16529552514253</c:v>
                </c:pt>
                <c:pt idx="42">
                  <c:v>50.0084383468436</c:v>
                </c:pt>
                <c:pt idx="43">
                  <c:v>49.58813056964473</c:v>
                </c:pt>
                <c:pt idx="44">
                  <c:v>49.31059373540921</c:v>
                </c:pt>
                <c:pt idx="45">
                  <c:v>49.64369405708579</c:v>
                </c:pt>
                <c:pt idx="46">
                  <c:v>50.60363882901471</c:v>
                </c:pt>
                <c:pt idx="47">
                  <c:v>50.59964083620368</c:v>
                </c:pt>
                <c:pt idx="48">
                  <c:v>49.85816720197384</c:v>
                </c:pt>
                <c:pt idx="49">
                  <c:v>49.93805591262133</c:v>
                </c:pt>
                <c:pt idx="50">
                  <c:v>49.20846362984108</c:v>
                </c:pt>
                <c:pt idx="51">
                  <c:v>49.47798339460531</c:v>
                </c:pt>
                <c:pt idx="52">
                  <c:v>50.59728249953282</c:v>
                </c:pt>
                <c:pt idx="53">
                  <c:v>51.7816088323003</c:v>
                </c:pt>
              </c:numCache>
            </c:numRef>
          </c:val>
        </c:ser>
        <c:marker val="1"/>
        <c:axId val="580419432"/>
        <c:axId val="580405832"/>
      </c:lineChart>
      <c:catAx>
        <c:axId val="580419432"/>
        <c:scaling>
          <c:orientation val="minMax"/>
        </c:scaling>
        <c:axPos val="b"/>
        <c:numFmt formatCode="General" sourceLinked="1"/>
        <c:minorTickMark val="in"/>
        <c:tickLblPos val="nextTo"/>
        <c:spPr>
          <a:ln w="3175">
            <a:solidFill>
              <a:srgbClr val="808080"/>
            </a:solidFill>
            <a:prstDash val="solid"/>
          </a:ln>
        </c:spPr>
        <c:crossAx val="580405832"/>
        <c:crosses val="autoZero"/>
        <c:auto val="1"/>
        <c:lblAlgn val="ctr"/>
        <c:lblOffset val="100"/>
        <c:tickLblSkip val="5"/>
        <c:tickMarkSkip val="5"/>
      </c:catAx>
      <c:valAx>
        <c:axId val="580405832"/>
        <c:scaling>
          <c:orientation val="minMax"/>
          <c:max val="55.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600">
                <a:solidFill>
                  <a:schemeClr val="tx1"/>
                </a:solidFill>
              </a:defRPr>
            </a:pPr>
            <a:endParaRPr lang="fr-FR"/>
          </a:p>
        </c:txPr>
        <c:crossAx val="580419432"/>
        <c:crosses val="autoZero"/>
        <c:crossBetween val="between"/>
        <c:majorUnit val="10.0"/>
        <c:minorUnit val="5.0"/>
      </c:valAx>
      <c:spPr>
        <a:solidFill>
          <a:srgbClr val="FFFFFF"/>
        </a:solidFill>
        <a:ln w="25400">
          <a:noFill/>
        </a:ln>
      </c:spPr>
    </c:plotArea>
    <c:legend>
      <c:legendPos val="r"/>
    </c:legend>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50341497368078"/>
          <c:y val="0.0217687074829932"/>
          <c:w val="0.892372101622656"/>
          <c:h val="0.877376028989634"/>
        </c:manualLayout>
      </c:layout>
      <c:scatterChart>
        <c:scatterStyle val="lineMarker"/>
        <c:ser>
          <c:idx val="7"/>
          <c:order val="0"/>
          <c:tx>
            <c:v>PIB public</c:v>
          </c:tx>
          <c:spPr>
            <a:ln w="76200">
              <a:solidFill>
                <a:schemeClr val="accent2"/>
              </a:solidFill>
              <a:prstDash val="sysDot"/>
            </a:ln>
            <a:effectLst/>
          </c:spPr>
          <c:marker>
            <c:symbol val="none"/>
          </c:marker>
          <c:xVal>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xVal>
          <c:yVal>
            <c:numRef>
              <c:f>données!$AA$67:$CL$67</c:f>
              <c:numCache>
                <c:formatCode>#.##0\.0</c:formatCode>
                <c:ptCount val="64"/>
                <c:pt idx="0">
                  <c:v>83.95336154411668</c:v>
                </c:pt>
                <c:pt idx="1">
                  <c:v>87.0984877215059</c:v>
                </c:pt>
                <c:pt idx="2">
                  <c:v>88.17552196041956</c:v>
                </c:pt>
                <c:pt idx="3">
                  <c:v>92.44236147352643</c:v>
                </c:pt>
                <c:pt idx="4">
                  <c:v>95.09277558747887</c:v>
                </c:pt>
                <c:pt idx="5">
                  <c:v>94.8939169381528</c:v>
                </c:pt>
                <c:pt idx="6">
                  <c:v>92.2417899243357</c:v>
                </c:pt>
                <c:pt idx="7">
                  <c:v>96.8029475155744</c:v>
                </c:pt>
                <c:pt idx="8">
                  <c:v>95.50461083071814</c:v>
                </c:pt>
                <c:pt idx="9">
                  <c:v>96.05215554120015</c:v>
                </c:pt>
                <c:pt idx="10">
                  <c:v>100.0</c:v>
                </c:pt>
                <c:pt idx="11">
                  <c:v>95.71167726108473</c:v>
                </c:pt>
                <c:pt idx="12">
                  <c:v>97.80608066851834</c:v>
                </c:pt>
                <c:pt idx="13">
                  <c:v>100.2168185203018</c:v>
                </c:pt>
                <c:pt idx="14">
                  <c:v>102.6658623433982</c:v>
                </c:pt>
                <c:pt idx="15">
                  <c:v>102.0248001946839</c:v>
                </c:pt>
                <c:pt idx="16">
                  <c:v>100.6294873510605</c:v>
                </c:pt>
                <c:pt idx="17">
                  <c:v>99.73374003472146</c:v>
                </c:pt>
                <c:pt idx="18">
                  <c:v>99.34726175901576</c:v>
                </c:pt>
                <c:pt idx="19">
                  <c:v>105.2230465604859</c:v>
                </c:pt>
                <c:pt idx="20">
                  <c:v>104.8619163613075</c:v>
                </c:pt>
                <c:pt idx="21">
                  <c:v>104.3376904386582</c:v>
                </c:pt>
                <c:pt idx="22">
                  <c:v>106.925674817937</c:v>
                </c:pt>
                <c:pt idx="23">
                  <c:v>107.8171691004412</c:v>
                </c:pt>
                <c:pt idx="24">
                  <c:v>104.6369408167962</c:v>
                </c:pt>
                <c:pt idx="25">
                  <c:v>109.7263263048094</c:v>
                </c:pt>
                <c:pt idx="26">
                  <c:v>119.3501350739731</c:v>
                </c:pt>
                <c:pt idx="27">
                  <c:v>123.8704906874337</c:v>
                </c:pt>
                <c:pt idx="28">
                  <c:v>126.9178935103993</c:v>
                </c:pt>
                <c:pt idx="29">
                  <c:v>130.9617797806526</c:v>
                </c:pt>
                <c:pt idx="30">
                  <c:v>131.8233335911397</c:v>
                </c:pt>
                <c:pt idx="31">
                  <c:v>135.0727022831199</c:v>
                </c:pt>
                <c:pt idx="32">
                  <c:v>137.3820929898832</c:v>
                </c:pt>
                <c:pt idx="33">
                  <c:v>140.8604367612672</c:v>
                </c:pt>
                <c:pt idx="34">
                  <c:v>141.7981816170342</c:v>
                </c:pt>
                <c:pt idx="35">
                  <c:v>142.7331813446582</c:v>
                </c:pt>
                <c:pt idx="36">
                  <c:v>141.506842482181</c:v>
                </c:pt>
                <c:pt idx="37">
                  <c:v>139.5919591577621</c:v>
                </c:pt>
                <c:pt idx="38">
                  <c:v>137.0363260275256</c:v>
                </c:pt>
                <c:pt idx="39">
                  <c:v>132.1201951029803</c:v>
                </c:pt>
                <c:pt idx="40">
                  <c:v>128.8750588417968</c:v>
                </c:pt>
                <c:pt idx="41">
                  <c:v>128.9315347845662</c:v>
                </c:pt>
                <c:pt idx="42">
                  <c:v>131.2756125924328</c:v>
                </c:pt>
                <c:pt idx="43">
                  <c:v>134.7482708365055</c:v>
                </c:pt>
                <c:pt idx="44">
                  <c:v>139.543551941058</c:v>
                </c:pt>
                <c:pt idx="45">
                  <c:v>141.5044881926374</c:v>
                </c:pt>
                <c:pt idx="46">
                  <c:v>141.8741152010311</c:v>
                </c:pt>
                <c:pt idx="47">
                  <c:v>145.8506334164811</c:v>
                </c:pt>
                <c:pt idx="48">
                  <c:v>145.51013715148</c:v>
                </c:pt>
                <c:pt idx="49">
                  <c:v>142.6010109033092</c:v>
                </c:pt>
                <c:pt idx="50">
                  <c:v>142.5059121002207</c:v>
                </c:pt>
                <c:pt idx="51">
                  <c:v>138.9748011944541</c:v>
                </c:pt>
                <c:pt idx="52">
                  <c:v>138.5652200154201</c:v>
                </c:pt>
                <c:pt idx="53">
                  <c:v>140.45881970641</c:v>
                </c:pt>
                <c:pt idx="54">
                  <c:v>141.0102404968178</c:v>
                </c:pt>
                <c:pt idx="55">
                  <c:v>140.2910320043772</c:v>
                </c:pt>
                <c:pt idx="56">
                  <c:v>140.4409064875065</c:v>
                </c:pt>
                <c:pt idx="57">
                  <c:v>139.0381262254032</c:v>
                </c:pt>
                <c:pt idx="58">
                  <c:v>136.8776390248525</c:v>
                </c:pt>
                <c:pt idx="59">
                  <c:v>137.7128072020762</c:v>
                </c:pt>
                <c:pt idx="60">
                  <c:v>144.178248316972</c:v>
                </c:pt>
                <c:pt idx="61">
                  <c:v>143.7723826452278</c:v>
                </c:pt>
                <c:pt idx="62">
                  <c:v>142.7299934948033</c:v>
                </c:pt>
                <c:pt idx="63">
                  <c:v>143.3626708435161</c:v>
                </c:pt>
              </c:numCache>
            </c:numRef>
          </c:yVal>
        </c:ser>
        <c:ser>
          <c:idx val="0"/>
          <c:order val="1"/>
          <c:tx>
            <c:v>recette publique</c:v>
          </c:tx>
          <c:spPr>
            <a:ln w="47625">
              <a:solidFill>
                <a:schemeClr val="accent1"/>
              </a:solidFill>
            </a:ln>
          </c:spPr>
          <c:marker>
            <c:symbol val="none"/>
          </c:marker>
          <c:trendline>
            <c:trendlineType val="exp"/>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données!$AK$286:$CL$286</c:f>
              <c:numCache>
                <c:formatCode>#.##0\.0</c:formatCode>
                <c:ptCount val="54"/>
                <c:pt idx="0">
                  <c:v>100.0</c:v>
                </c:pt>
                <c:pt idx="1">
                  <c:v>96.36141910972991</c:v>
                </c:pt>
                <c:pt idx="2">
                  <c:v>99.86258006919294</c:v>
                </c:pt>
                <c:pt idx="3">
                  <c:v>100.2484206809086</c:v>
                </c:pt>
                <c:pt idx="4">
                  <c:v>102.8102898515292</c:v>
                </c:pt>
                <c:pt idx="5">
                  <c:v>104.8969533264093</c:v>
                </c:pt>
                <c:pt idx="6">
                  <c:v>105.9404110574915</c:v>
                </c:pt>
                <c:pt idx="7">
                  <c:v>105.0811207048373</c:v>
                </c:pt>
                <c:pt idx="8">
                  <c:v>105.2756300999734</c:v>
                </c:pt>
                <c:pt idx="9">
                  <c:v>107.9825204443511</c:v>
                </c:pt>
                <c:pt idx="10">
                  <c:v>108.8499748276978</c:v>
                </c:pt>
                <c:pt idx="11">
                  <c:v>107.041794665643</c:v>
                </c:pt>
                <c:pt idx="12">
                  <c:v>105.483274123596</c:v>
                </c:pt>
                <c:pt idx="13">
                  <c:v>106.249818386225</c:v>
                </c:pt>
                <c:pt idx="14">
                  <c:v>104.6481390769802</c:v>
                </c:pt>
                <c:pt idx="15">
                  <c:v>106.3732637144614</c:v>
                </c:pt>
                <c:pt idx="16">
                  <c:v>111.1152185913808</c:v>
                </c:pt>
                <c:pt idx="17">
                  <c:v>115.755219204522</c:v>
                </c:pt>
                <c:pt idx="18">
                  <c:v>115.1915395285137</c:v>
                </c:pt>
                <c:pt idx="19">
                  <c:v>113.1037472490286</c:v>
                </c:pt>
                <c:pt idx="20">
                  <c:v>117.2657023980682</c:v>
                </c:pt>
                <c:pt idx="21">
                  <c:v>120.2387810554945</c:v>
                </c:pt>
                <c:pt idx="22">
                  <c:v>121.4230777301558</c:v>
                </c:pt>
                <c:pt idx="23">
                  <c:v>123.5759425931462</c:v>
                </c:pt>
                <c:pt idx="24">
                  <c:v>125.4174287638597</c:v>
                </c:pt>
                <c:pt idx="25">
                  <c:v>127.4146719993501</c:v>
                </c:pt>
                <c:pt idx="26">
                  <c:v>128.4290645110635</c:v>
                </c:pt>
                <c:pt idx="27">
                  <c:v>126.2557128442306</c:v>
                </c:pt>
                <c:pt idx="28">
                  <c:v>127.8456818989781</c:v>
                </c:pt>
                <c:pt idx="29">
                  <c:v>124.6156496119632</c:v>
                </c:pt>
                <c:pt idx="30">
                  <c:v>123.7391561954823</c:v>
                </c:pt>
                <c:pt idx="31">
                  <c:v>123.9595445631266</c:v>
                </c:pt>
                <c:pt idx="32">
                  <c:v>125.5391756018985</c:v>
                </c:pt>
                <c:pt idx="33">
                  <c:v>124.7183926193041</c:v>
                </c:pt>
                <c:pt idx="34">
                  <c:v>127.1028895522297</c:v>
                </c:pt>
                <c:pt idx="35">
                  <c:v>127.8930301043421</c:v>
                </c:pt>
                <c:pt idx="36">
                  <c:v>128.7456446991382</c:v>
                </c:pt>
                <c:pt idx="37">
                  <c:v>132.811495763027</c:v>
                </c:pt>
                <c:pt idx="38">
                  <c:v>133.8633555768719</c:v>
                </c:pt>
                <c:pt idx="39">
                  <c:v>131.9107889167826</c:v>
                </c:pt>
                <c:pt idx="40">
                  <c:v>133.6495468428625</c:v>
                </c:pt>
                <c:pt idx="41">
                  <c:v>132.0039007564426</c:v>
                </c:pt>
                <c:pt idx="42">
                  <c:v>131.5911500852793</c:v>
                </c:pt>
                <c:pt idx="43">
                  <c:v>130.485161063831</c:v>
                </c:pt>
                <c:pt idx="44">
                  <c:v>129.7548564909351</c:v>
                </c:pt>
                <c:pt idx="45">
                  <c:v>130.6313696529575</c:v>
                </c:pt>
                <c:pt idx="46">
                  <c:v>133.157348082445</c:v>
                </c:pt>
                <c:pt idx="47">
                  <c:v>133.1468278484719</c:v>
                </c:pt>
                <c:pt idx="48">
                  <c:v>131.1957297635949</c:v>
                </c:pt>
                <c:pt idx="49">
                  <c:v>131.4059472320953</c:v>
                </c:pt>
                <c:pt idx="50">
                  <c:v>129.4861134848682</c:v>
                </c:pt>
                <c:pt idx="51">
                  <c:v>130.1953221102217</c:v>
                </c:pt>
                <c:pt idx="52">
                  <c:v>133.1406221710889</c:v>
                </c:pt>
                <c:pt idx="53">
                  <c:v>136.2570335079966</c:v>
                </c:pt>
              </c:numCache>
            </c:numRef>
          </c:yVal>
        </c:ser>
        <c:axId val="580396760"/>
        <c:axId val="580417496"/>
      </c:scatterChart>
      <c:valAx>
        <c:axId val="580396760"/>
        <c:scaling>
          <c:orientation val="minMax"/>
          <c:max val="2013.0"/>
          <c:min val="1945.0"/>
        </c:scaling>
        <c:axPos val="b"/>
        <c:numFmt formatCode="General" sourceLinked="1"/>
        <c:minorTickMark val="in"/>
        <c:tickLblPos val="nextTo"/>
        <c:spPr>
          <a:ln w="3175">
            <a:solidFill>
              <a:srgbClr val="808080"/>
            </a:solidFill>
            <a:prstDash val="solid"/>
          </a:ln>
        </c:spPr>
        <c:crossAx val="580417496"/>
        <c:crosses val="autoZero"/>
        <c:crossBetween val="midCat"/>
        <c:majorUnit val="5.0"/>
        <c:minorUnit val="5.0"/>
      </c:valAx>
      <c:valAx>
        <c:axId val="580417496"/>
        <c:scaling>
          <c:orientation val="minMax"/>
          <c:max val="150.0"/>
          <c:min val="80.0"/>
        </c:scaling>
        <c:axPos val="l"/>
        <c:majorGridlines>
          <c:spPr>
            <a:ln w="3175">
              <a:solidFill>
                <a:srgbClr val="808080"/>
              </a:solidFill>
              <a:prstDash val="solid"/>
            </a:ln>
          </c:spPr>
        </c:majorGridlines>
        <c:numFmt formatCode="General" sourceLinked="0"/>
        <c:tickLblPos val="nextTo"/>
        <c:spPr>
          <a:ln w="3175">
            <a:solidFill>
              <a:srgbClr val="808080"/>
            </a:solidFill>
            <a:prstDash val="solid"/>
          </a:ln>
        </c:spPr>
        <c:txPr>
          <a:bodyPr/>
          <a:lstStyle/>
          <a:p>
            <a:pPr>
              <a:defRPr sz="1600">
                <a:solidFill>
                  <a:schemeClr val="tx1"/>
                </a:solidFill>
              </a:defRPr>
            </a:pPr>
            <a:endParaRPr lang="fr-FR"/>
          </a:p>
        </c:txPr>
        <c:crossAx val="580396760"/>
        <c:crosses val="autoZero"/>
        <c:crossBetween val="midCat"/>
        <c:majorUnit val="10.0"/>
        <c:minorUnit val="5.0"/>
      </c:valAx>
      <c:spPr>
        <a:solidFill>
          <a:srgbClr val="FFFFFF"/>
        </a:solidFill>
        <a:ln w="25400">
          <a:noFill/>
        </a:ln>
      </c:spPr>
    </c:plotArea>
    <c:plotVisOnly val="1"/>
    <c:dispBlanksAs val="zero"/>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5"/>
          <c:order val="0"/>
          <c:tx>
            <c:strRef>
              <c:f>données!$Y$770</c:f>
              <c:strCache>
                <c:ptCount val="1"/>
                <c:pt idx="0">
                  <c:v>salaire net moyen / PIB en volume par habitant (1 = 2010)</c:v>
                </c:pt>
              </c:strCache>
            </c:strRef>
          </c:tx>
          <c:spPr>
            <a:ln w="38100">
              <a:solidFill>
                <a:schemeClr val="tx1"/>
              </a:solidFill>
              <a:prstDash val="sysDash"/>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données!$AA$770:$CK$770</c:f>
              <c:numCache>
                <c:formatCode>General</c:formatCode>
                <c:ptCount val="63"/>
                <c:pt idx="2" formatCode="0.00">
                  <c:v>1.18401867884854</c:v>
                </c:pt>
                <c:pt idx="3" formatCode="0.00">
                  <c:v>1.217401974146161</c:v>
                </c:pt>
                <c:pt idx="4" formatCode="0.00">
                  <c:v>1.224906394372069</c:v>
                </c:pt>
                <c:pt idx="5" formatCode="0.00">
                  <c:v>1.276372671339483</c:v>
                </c:pt>
                <c:pt idx="6" formatCode="0.00">
                  <c:v>1.337868552750595</c:v>
                </c:pt>
                <c:pt idx="7" formatCode="0.00">
                  <c:v>1.396583009888214</c:v>
                </c:pt>
                <c:pt idx="8" formatCode="0.00">
                  <c:v>1.439488927975322</c:v>
                </c:pt>
                <c:pt idx="9" formatCode="0.00">
                  <c:v>1.363762251395384</c:v>
                </c:pt>
                <c:pt idx="10" formatCode="0.00">
                  <c:v>1.348114959736388</c:v>
                </c:pt>
                <c:pt idx="11" formatCode="0.00">
                  <c:v>1.336671911546875</c:v>
                </c:pt>
                <c:pt idx="12" formatCode="0.00">
                  <c:v>1.344987780908502</c:v>
                </c:pt>
                <c:pt idx="13" formatCode="0.00">
                  <c:v>1.334767688869477</c:v>
                </c:pt>
                <c:pt idx="14" formatCode="0.00">
                  <c:v>1.357104348813836</c:v>
                </c:pt>
                <c:pt idx="15" formatCode="0.00">
                  <c:v>1.322986302370179</c:v>
                </c:pt>
                <c:pt idx="16" formatCode="0.00">
                  <c:v>1.321628516159814</c:v>
                </c:pt>
                <c:pt idx="17" formatCode="0.00">
                  <c:v>1.308149008395417</c:v>
                </c:pt>
                <c:pt idx="18" formatCode="0.00">
                  <c:v>1.288368034664035</c:v>
                </c:pt>
                <c:pt idx="19" formatCode="0.00">
                  <c:v>1.311285378732945</c:v>
                </c:pt>
                <c:pt idx="20" formatCode="0.00">
                  <c:v>1.287102218559179</c:v>
                </c:pt>
                <c:pt idx="21" formatCode="0.00">
                  <c:v>1.268506597282327</c:v>
                </c:pt>
                <c:pt idx="22" formatCode="0.00">
                  <c:v>1.276961733149231</c:v>
                </c:pt>
                <c:pt idx="23" formatCode="0.00">
                  <c:v>1.279251226924514</c:v>
                </c:pt>
                <c:pt idx="24" formatCode="0.00">
                  <c:v>1.262897943882065</c:v>
                </c:pt>
                <c:pt idx="25" formatCode="0.00">
                  <c:v>1.253102229861736</c:v>
                </c:pt>
                <c:pt idx="26" formatCode="0.00">
                  <c:v>1.30838813683304</c:v>
                </c:pt>
                <c:pt idx="27" formatCode="0.00">
                  <c:v>1.324475255979514</c:v>
                </c:pt>
                <c:pt idx="28" formatCode="0.00">
                  <c:v>1.298256394248624</c:v>
                </c:pt>
                <c:pt idx="29" formatCode="0.00">
                  <c:v>1.302714820619334</c:v>
                </c:pt>
                <c:pt idx="30" formatCode="0.00">
                  <c:v>1.238011402702099</c:v>
                </c:pt>
                <c:pt idx="31" formatCode="0.00">
                  <c:v>1.22809201636759</c:v>
                </c:pt>
                <c:pt idx="32" formatCode="0.00">
                  <c:v>1.220755816472153</c:v>
                </c:pt>
                <c:pt idx="33" formatCode="0.00">
                  <c:v>1.220140967130407</c:v>
                </c:pt>
                <c:pt idx="34" formatCode="0.00">
                  <c:v>1.223343941678062</c:v>
                </c:pt>
                <c:pt idx="35" formatCode="0.00">
                  <c:v>1.207347577935371</c:v>
                </c:pt>
                <c:pt idx="36" formatCode="0.00">
                  <c:v>1.208564944297809</c:v>
                </c:pt>
                <c:pt idx="37" formatCode="0.00">
                  <c:v>1.21740205525358</c:v>
                </c:pt>
                <c:pt idx="38" formatCode="0.00">
                  <c:v>1.19017313036564</c:v>
                </c:pt>
                <c:pt idx="39" formatCode="0.00">
                  <c:v>1.145130046865496</c:v>
                </c:pt>
                <c:pt idx="40" formatCode="0.00">
                  <c:v>1.113599016085566</c:v>
                </c:pt>
                <c:pt idx="41" formatCode="0.00">
                  <c:v>1.110083484087641</c:v>
                </c:pt>
                <c:pt idx="42" formatCode="0.00">
                  <c:v>1.102482478956686</c:v>
                </c:pt>
                <c:pt idx="43" formatCode="0.00">
                  <c:v>1.091583970788124</c:v>
                </c:pt>
                <c:pt idx="44" formatCode="0.00">
                  <c:v>1.107259396649708</c:v>
                </c:pt>
                <c:pt idx="45" formatCode="0.00">
                  <c:v>1.08331602402743</c:v>
                </c:pt>
                <c:pt idx="46" formatCode="0.00">
                  <c:v>1.074781748294487</c:v>
                </c:pt>
                <c:pt idx="47" formatCode="0.00">
                  <c:v>1.07647484939414</c:v>
                </c:pt>
                <c:pt idx="48" formatCode="0.00">
                  <c:v>1.072562386263531</c:v>
                </c:pt>
                <c:pt idx="49" formatCode="0.00">
                  <c:v>1.046918791781878</c:v>
                </c:pt>
                <c:pt idx="50" formatCode="0.00">
                  <c:v>1.019971503611494</c:v>
                </c:pt>
                <c:pt idx="51" formatCode="0.00">
                  <c:v>0.998531596555728</c:v>
                </c:pt>
                <c:pt idx="52" formatCode="0.00">
                  <c:v>0.984473660006675</c:v>
                </c:pt>
                <c:pt idx="53" formatCode="0.00">
                  <c:v>0.985170385587479</c:v>
                </c:pt>
                <c:pt idx="54" formatCode="0.00">
                  <c:v>0.980342263051619</c:v>
                </c:pt>
                <c:pt idx="55" formatCode="0.00">
                  <c:v>0.965232181696424</c:v>
                </c:pt>
                <c:pt idx="56" formatCode="0.00">
                  <c:v>0.963396425544945</c:v>
                </c:pt>
                <c:pt idx="57" formatCode="0.00">
                  <c:v>0.946934367365376</c:v>
                </c:pt>
                <c:pt idx="58" formatCode="0.00">
                  <c:v>0.945128834322064</c:v>
                </c:pt>
                <c:pt idx="59" formatCode="0.00">
                  <c:v>0.953786306732298</c:v>
                </c:pt>
                <c:pt idx="60" formatCode="0.00">
                  <c:v>1.001206617623336</c:v>
                </c:pt>
                <c:pt idx="61" formatCode="0.00">
                  <c:v>1.0</c:v>
                </c:pt>
              </c:numCache>
            </c:numRef>
          </c:val>
        </c:ser>
        <c:ser>
          <c:idx val="1"/>
          <c:order val="1"/>
          <c:tx>
            <c:strRef>
              <c:f>données!$Y$768</c:f>
              <c:strCache>
                <c:ptCount val="1"/>
                <c:pt idx="0">
                  <c:v>salaire net moyen en volume (1 = 2010)</c:v>
                </c:pt>
              </c:strCache>
            </c:strRef>
          </c:tx>
          <c:spPr>
            <a:ln w="76200">
              <a:solidFill>
                <a:srgbClr val="FF0000"/>
              </a:solidFill>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données!$AA$768:$CK$768</c:f>
              <c:numCache>
                <c:formatCode>General</c:formatCode>
                <c:ptCount val="63"/>
                <c:pt idx="2" formatCode="0.00">
                  <c:v>0.276243093922652</c:v>
                </c:pt>
                <c:pt idx="3" formatCode="0.00">
                  <c:v>0.290276833988241</c:v>
                </c:pt>
                <c:pt idx="4" formatCode="0.00">
                  <c:v>0.299942964686134</c:v>
                </c:pt>
                <c:pt idx="5" formatCode="0.00">
                  <c:v>0.327837660401945</c:v>
                </c:pt>
                <c:pt idx="6" formatCode="0.00">
                  <c:v>0.359029350588849</c:v>
                </c:pt>
                <c:pt idx="7" formatCode="0.00">
                  <c:v>0.389712605501649</c:v>
                </c:pt>
                <c:pt idx="8" formatCode="0.00">
                  <c:v>0.419311031235951</c:v>
                </c:pt>
                <c:pt idx="9" formatCode="0.00">
                  <c:v>0.403364890030781</c:v>
                </c:pt>
                <c:pt idx="10" formatCode="0.00">
                  <c:v>0.404887021691275</c:v>
                </c:pt>
                <c:pt idx="11" formatCode="0.00">
                  <c:v>0.430314709043867</c:v>
                </c:pt>
                <c:pt idx="12" formatCode="0.00">
                  <c:v>0.449458303450074</c:v>
                </c:pt>
                <c:pt idx="13" formatCode="0.00">
                  <c:v>0.471372618436645</c:v>
                </c:pt>
                <c:pt idx="14" formatCode="0.00">
                  <c:v>0.496656973448572</c:v>
                </c:pt>
                <c:pt idx="15" formatCode="0.00">
                  <c:v>0.510080134893128</c:v>
                </c:pt>
                <c:pt idx="16" formatCode="0.00">
                  <c:v>0.528528781023183</c:v>
                </c:pt>
                <c:pt idx="17" formatCode="0.00">
                  <c:v>0.545992317033667</c:v>
                </c:pt>
                <c:pt idx="18" formatCode="0.00">
                  <c:v>0.559270340307832</c:v>
                </c:pt>
                <c:pt idx="19" formatCode="0.00">
                  <c:v>0.590370704390147</c:v>
                </c:pt>
                <c:pt idx="20" formatCode="0.00">
                  <c:v>0.615942316821358</c:v>
                </c:pt>
                <c:pt idx="21" formatCode="0.00">
                  <c:v>0.639317736814579</c:v>
                </c:pt>
                <c:pt idx="22" formatCode="0.00">
                  <c:v>0.671404706560008</c:v>
                </c:pt>
                <c:pt idx="23" formatCode="0.00">
                  <c:v>0.696716853838424</c:v>
                </c:pt>
                <c:pt idx="24" formatCode="0.00">
                  <c:v>0.727206325095786</c:v>
                </c:pt>
                <c:pt idx="25" formatCode="0.00">
                  <c:v>0.749572073231421</c:v>
                </c:pt>
                <c:pt idx="26" formatCode="0.00">
                  <c:v>0.769739931704015</c:v>
                </c:pt>
                <c:pt idx="27" formatCode="0.00">
                  <c:v>0.810326219012045</c:v>
                </c:pt>
                <c:pt idx="28" formatCode="0.00">
                  <c:v>0.819239064684038</c:v>
                </c:pt>
                <c:pt idx="29" formatCode="0.00">
                  <c:v>0.850026233934309</c:v>
                </c:pt>
                <c:pt idx="30" formatCode="0.00">
                  <c:v>0.83239719571926</c:v>
                </c:pt>
                <c:pt idx="31" formatCode="0.00">
                  <c:v>0.835333341030439</c:v>
                </c:pt>
                <c:pt idx="32" formatCode="0.00">
                  <c:v>0.833860089988058</c:v>
                </c:pt>
                <c:pt idx="33" formatCode="0.00">
                  <c:v>0.848777086231136</c:v>
                </c:pt>
                <c:pt idx="34" formatCode="0.00">
                  <c:v>0.856521402711347</c:v>
                </c:pt>
                <c:pt idx="35" formatCode="0.00">
                  <c:v>0.854128884826678</c:v>
                </c:pt>
                <c:pt idx="36" formatCode="0.00">
                  <c:v>0.864623852220579</c:v>
                </c:pt>
                <c:pt idx="37" formatCode="0.00">
                  <c:v>0.886513063669201</c:v>
                </c:pt>
                <c:pt idx="38" formatCode="0.00">
                  <c:v>0.883073633742259</c:v>
                </c:pt>
                <c:pt idx="39" formatCode="0.00">
                  <c:v>0.88479334870573</c:v>
                </c:pt>
                <c:pt idx="40" formatCode="0.00">
                  <c:v>0.891625729776817</c:v>
                </c:pt>
                <c:pt idx="41" formatCode="0.00">
                  <c:v>0.907147260856104</c:v>
                </c:pt>
                <c:pt idx="42" formatCode="0.00">
                  <c:v>0.906077348066298</c:v>
                </c:pt>
                <c:pt idx="43" formatCode="0.00">
                  <c:v>0.906077348066298</c:v>
                </c:pt>
                <c:pt idx="44" formatCode="0.00">
                  <c:v>0.908839779005525</c:v>
                </c:pt>
                <c:pt idx="45" formatCode="0.00">
                  <c:v>0.906077348066298</c:v>
                </c:pt>
                <c:pt idx="46" formatCode="0.00">
                  <c:v>0.914364640883978</c:v>
                </c:pt>
                <c:pt idx="47" formatCode="0.00">
                  <c:v>0.922651933701657</c:v>
                </c:pt>
                <c:pt idx="48" formatCode="0.00">
                  <c:v>0.93646408839779</c:v>
                </c:pt>
                <c:pt idx="49" formatCode="0.00">
                  <c:v>0.941988950276243</c:v>
                </c:pt>
                <c:pt idx="50" formatCode="0.00">
                  <c:v>0.94475138121547</c:v>
                </c:pt>
                <c:pt idx="51" formatCode="0.00">
                  <c:v>0.953038674033149</c:v>
                </c:pt>
                <c:pt idx="52" formatCode="0.00">
                  <c:v>0.950276243093923</c:v>
                </c:pt>
                <c:pt idx="53" formatCode="0.00">
                  <c:v>0.953038674033149</c:v>
                </c:pt>
                <c:pt idx="54" formatCode="0.00">
                  <c:v>0.950276243093923</c:v>
                </c:pt>
                <c:pt idx="55" formatCode="0.00">
                  <c:v>0.953038674033149</c:v>
                </c:pt>
                <c:pt idx="56" formatCode="0.00">
                  <c:v>0.961325966850829</c:v>
                </c:pt>
                <c:pt idx="57" formatCode="0.00">
                  <c:v>0.961325966850829</c:v>
                </c:pt>
                <c:pt idx="58" formatCode="0.00">
                  <c:v>0.975138121546961</c:v>
                </c:pt>
                <c:pt idx="59" formatCode="0.00">
                  <c:v>0.977900552486188</c:v>
                </c:pt>
                <c:pt idx="60" formatCode="0.00">
                  <c:v>0.988950276243094</c:v>
                </c:pt>
                <c:pt idx="61" formatCode="0.00">
                  <c:v>1.0</c:v>
                </c:pt>
              </c:numCache>
            </c:numRef>
          </c:val>
        </c:ser>
        <c:ser>
          <c:idx val="0"/>
          <c:order val="2"/>
          <c:tx>
            <c:strRef>
              <c:f>données!$V$86</c:f>
              <c:strCache>
                <c:ptCount val="1"/>
                <c:pt idx="0">
                  <c:v>PIB en volume par habitant (F / F métr.) (1 = 2010)</c:v>
                </c:pt>
              </c:strCache>
            </c:strRef>
          </c:tx>
          <c:spPr>
            <a:ln w="76200">
              <a:solidFill>
                <a:srgbClr val="0000FF"/>
              </a:solidFill>
              <a:prstDash val="solid"/>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données!$AA$86:$CK$86</c:f>
              <c:numCache>
                <c:formatCode>0.00</c:formatCode>
                <c:ptCount val="63"/>
                <c:pt idx="0">
                  <c:v>0.207044652516352</c:v>
                </c:pt>
                <c:pt idx="1">
                  <c:v>0.222754288154586</c:v>
                </c:pt>
                <c:pt idx="2">
                  <c:v>0.233309743213932</c:v>
                </c:pt>
                <c:pt idx="3">
                  <c:v>0.238439595263373</c:v>
                </c:pt>
                <c:pt idx="4">
                  <c:v>0.244870110944188</c:v>
                </c:pt>
                <c:pt idx="5">
                  <c:v>0.256851049668665</c:v>
                </c:pt>
                <c:pt idx="6">
                  <c:v>0.268359212009806</c:v>
                </c:pt>
                <c:pt idx="7">
                  <c:v>0.279047219350637</c:v>
                </c:pt>
                <c:pt idx="8">
                  <c:v>0.291291598766045</c:v>
                </c:pt>
                <c:pt idx="9">
                  <c:v>0.295773614219094</c:v>
                </c:pt>
                <c:pt idx="10">
                  <c:v>0.300335678917506</c:v>
                </c:pt>
                <c:pt idx="11">
                  <c:v>0.321929940568499</c:v>
                </c:pt>
                <c:pt idx="12">
                  <c:v>0.334172778243738</c:v>
                </c:pt>
                <c:pt idx="13">
                  <c:v>0.353149557310522</c:v>
                </c:pt>
                <c:pt idx="14">
                  <c:v>0.365968154094172</c:v>
                </c:pt>
                <c:pt idx="15">
                  <c:v>0.385552090735407</c:v>
                </c:pt>
                <c:pt idx="16">
                  <c:v>0.399907216408209</c:v>
                </c:pt>
                <c:pt idx="17">
                  <c:v>0.417377770827029</c:v>
                </c:pt>
                <c:pt idx="18">
                  <c:v>0.434092064736511</c:v>
                </c:pt>
                <c:pt idx="19">
                  <c:v>0.450222898817498</c:v>
                </c:pt>
                <c:pt idx="20">
                  <c:v>0.478549650478315</c:v>
                </c:pt>
                <c:pt idx="21">
                  <c:v>0.503992441335556</c:v>
                </c:pt>
                <c:pt idx="22">
                  <c:v>0.525782949583145</c:v>
                </c:pt>
                <c:pt idx="23">
                  <c:v>0.544628638358567</c:v>
                </c:pt>
                <c:pt idx="24">
                  <c:v>0.575823508636336</c:v>
                </c:pt>
                <c:pt idx="25">
                  <c:v>0.598173122167476</c:v>
                </c:pt>
                <c:pt idx="26">
                  <c:v>0.588311610320141</c:v>
                </c:pt>
                <c:pt idx="27">
                  <c:v>0.611809254535879</c:v>
                </c:pt>
                <c:pt idx="28">
                  <c:v>0.631030255898088</c:v>
                </c:pt>
                <c:pt idx="29">
                  <c:v>0.652503694960798</c:v>
                </c:pt>
                <c:pt idx="30">
                  <c:v>0.672366340004995</c:v>
                </c:pt>
                <c:pt idx="31">
                  <c:v>0.680187909291325</c:v>
                </c:pt>
                <c:pt idx="32">
                  <c:v>0.683068701157468</c:v>
                </c:pt>
                <c:pt idx="33">
                  <c:v>0.695638544312904</c:v>
                </c:pt>
                <c:pt idx="34">
                  <c:v>0.700147663735887</c:v>
                </c:pt>
                <c:pt idx="35">
                  <c:v>0.707442413797097</c:v>
                </c:pt>
                <c:pt idx="36">
                  <c:v>0.715413645166529</c:v>
                </c:pt>
                <c:pt idx="37">
                  <c:v>0.728200728628262</c:v>
                </c:pt>
                <c:pt idx="38">
                  <c:v>0.741970736199502</c:v>
                </c:pt>
                <c:pt idx="39">
                  <c:v>0.772657525778516</c:v>
                </c:pt>
                <c:pt idx="40">
                  <c:v>0.800670364195352</c:v>
                </c:pt>
                <c:pt idx="41">
                  <c:v>0.817188323094161</c:v>
                </c:pt>
                <c:pt idx="42">
                  <c:v>0.821851925414496</c:v>
                </c:pt>
                <c:pt idx="43">
                  <c:v>0.830057395778824</c:v>
                </c:pt>
                <c:pt idx="44">
                  <c:v>0.820801143576156</c:v>
                </c:pt>
                <c:pt idx="45">
                  <c:v>0.836392454251518</c:v>
                </c:pt>
                <c:pt idx="46">
                  <c:v>0.850744481226011</c:v>
                </c:pt>
                <c:pt idx="47">
                  <c:v>0.857104960901728</c:v>
                </c:pt>
                <c:pt idx="48">
                  <c:v>0.873109201283979</c:v>
                </c:pt>
                <c:pt idx="49">
                  <c:v>0.899772702210224</c:v>
                </c:pt>
                <c:pt idx="50">
                  <c:v>0.926252721640079</c:v>
                </c:pt>
                <c:pt idx="51">
                  <c:v>0.954440177276814</c:v>
                </c:pt>
                <c:pt idx="52">
                  <c:v>0.965263248472772</c:v>
                </c:pt>
                <c:pt idx="53">
                  <c:v>0.96738461486013</c:v>
                </c:pt>
                <c:pt idx="54">
                  <c:v>0.969331098851021</c:v>
                </c:pt>
                <c:pt idx="55">
                  <c:v>0.987367280231121</c:v>
                </c:pt>
                <c:pt idx="56">
                  <c:v>0.997850875673588</c:v>
                </c:pt>
                <c:pt idx="57">
                  <c:v>1.015198096068151</c:v>
                </c:pt>
                <c:pt idx="58">
                  <c:v>1.031751530728001</c:v>
                </c:pt>
                <c:pt idx="59">
                  <c:v>1.025282650404686</c:v>
                </c:pt>
                <c:pt idx="60">
                  <c:v>0.987758429514443</c:v>
                </c:pt>
                <c:pt idx="61">
                  <c:v>1.0</c:v>
                </c:pt>
                <c:pt idx="62">
                  <c:v>1.015033014652323</c:v>
                </c:pt>
              </c:numCache>
            </c:numRef>
          </c:val>
        </c:ser>
        <c:marker val="1"/>
        <c:axId val="580707752"/>
        <c:axId val="580587752"/>
      </c:lineChart>
      <c:catAx>
        <c:axId val="580707752"/>
        <c:scaling>
          <c:orientation val="minMax"/>
        </c:scaling>
        <c:axPos val="b"/>
        <c:numFmt formatCode="General" sourceLinked="1"/>
        <c:minorTickMark val="in"/>
        <c:tickLblPos val="nextTo"/>
        <c:spPr>
          <a:ln w="3175">
            <a:solidFill>
              <a:srgbClr val="808080"/>
            </a:solidFill>
            <a:prstDash val="solid"/>
          </a:ln>
        </c:spPr>
        <c:crossAx val="580587752"/>
        <c:crosses val="autoZero"/>
        <c:auto val="1"/>
        <c:lblAlgn val="ctr"/>
        <c:lblOffset val="100"/>
        <c:tickLblSkip val="5"/>
        <c:tickMarkSkip val="5"/>
      </c:catAx>
      <c:valAx>
        <c:axId val="580587752"/>
        <c:scaling>
          <c:orientation val="minMax"/>
          <c:max val="1.6"/>
          <c:min val="0.0"/>
        </c:scaling>
        <c:axPos val="l"/>
        <c:majorGridlines>
          <c:spPr>
            <a:ln w="3175">
              <a:solidFill>
                <a:srgbClr val="808080"/>
              </a:solidFill>
              <a:prstDash val="solid"/>
            </a:ln>
          </c:spPr>
        </c:majorGridlines>
        <c:numFmt formatCode="0.0" sourceLinked="0"/>
        <c:tickLblPos val="nextTo"/>
        <c:spPr>
          <a:ln w="3175">
            <a:solidFill>
              <a:srgbClr val="808080"/>
            </a:solidFill>
            <a:prstDash val="solid"/>
          </a:ln>
        </c:spPr>
        <c:crossAx val="580707752"/>
        <c:crosses val="autoZero"/>
        <c:crossBetween val="between"/>
        <c:majorUnit val="0.2"/>
      </c:valAx>
      <c:spPr>
        <a:solidFill>
          <a:srgbClr val="FFFFFF"/>
        </a:solidFill>
        <a:ln w="25400">
          <a:noFill/>
        </a:ln>
      </c:spPr>
    </c:plotArea>
    <c:legend>
      <c:legendPos val="r"/>
      <c:legendEntry>
        <c:idx val="0"/>
        <c:txPr>
          <a:bodyPr/>
          <a:lstStyle/>
          <a:p>
            <a:pPr>
              <a:defRPr>
                <a:solidFill>
                  <a:srgbClr val="000000"/>
                </a:solidFill>
              </a:defRPr>
            </a:pPr>
            <a:endParaRPr lang="fr-FR"/>
          </a:p>
        </c:txPr>
      </c:legendEntry>
      <c:legendEntry>
        <c:idx val="1"/>
        <c:txPr>
          <a:bodyPr/>
          <a:lstStyle/>
          <a:p>
            <a:pPr>
              <a:defRPr>
                <a:solidFill>
                  <a:srgbClr val="FF0000"/>
                </a:solidFill>
              </a:defRPr>
            </a:pPr>
            <a:endParaRPr lang="fr-FR"/>
          </a:p>
        </c:txPr>
      </c:legendEntry>
      <c:legendEntry>
        <c:idx val="2"/>
        <c:txPr>
          <a:bodyPr/>
          <a:lstStyle/>
          <a:p>
            <a:pPr>
              <a:defRPr>
                <a:solidFill>
                  <a:srgbClr val="0000FF"/>
                </a:solidFill>
              </a:defRPr>
            </a:pPr>
            <a:endParaRPr lang="fr-FR"/>
          </a:p>
        </c:txPr>
      </c:legendEntry>
      <c:layout>
        <c:manualLayout>
          <c:xMode val="edge"/>
          <c:yMode val="edge"/>
          <c:x val="0.436775351285509"/>
          <c:y val="0.697316763975931"/>
          <c:w val="0.500229586287902"/>
          <c:h val="0.172287035549128"/>
        </c:manualLayout>
      </c:layout>
      <c:spPr>
        <a:solidFill>
          <a:sysClr val="window" lastClr="FFFFFF">
            <a:alpha val="15000"/>
          </a:sysClr>
        </a:solidFill>
        <a:ln>
          <a:solidFill>
            <a:schemeClr val="tx1"/>
          </a:solidFill>
        </a:ln>
      </c:spPr>
    </c:legend>
    <c:plotVisOnly val="1"/>
    <c:dispBlanksAs val="gap"/>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5"/>
          <c:order val="0"/>
          <c:tx>
            <c:strRef>
              <c:f>données!$Y$771</c:f>
              <c:strCache>
                <c:ptCount val="1"/>
                <c:pt idx="0">
                  <c:v>salaire net moyen / PIB en volume par habitant (1 = 2010)</c:v>
                </c:pt>
              </c:strCache>
            </c:strRef>
          </c:tx>
          <c:spPr>
            <a:ln w="38100">
              <a:solidFill>
                <a:schemeClr val="tx1"/>
              </a:solidFill>
              <a:prstDash val="sysDash"/>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données!$AA$771:$CK$771</c:f>
              <c:numCache>
                <c:formatCode>General</c:formatCode>
                <c:ptCount val="63"/>
                <c:pt idx="2" formatCode="0.00">
                  <c:v>1.176360627468986</c:v>
                </c:pt>
                <c:pt idx="3" formatCode="0.00">
                  <c:v>1.209528004728171</c:v>
                </c:pt>
                <c:pt idx="4" formatCode="0.00">
                  <c:v>1.216983887514012</c:v>
                </c:pt>
                <c:pt idx="5" formatCode="0.00">
                  <c:v>1.268117288488529</c:v>
                </c:pt>
                <c:pt idx="6" formatCode="0.00">
                  <c:v>1.329215423962106</c:v>
                </c:pt>
                <c:pt idx="7" formatCode="0.00">
                  <c:v>1.387550124988174</c:v>
                </c:pt>
                <c:pt idx="8" formatCode="0.00">
                  <c:v>1.430178534171861</c:v>
                </c:pt>
                <c:pt idx="9" formatCode="0.00">
                  <c:v>1.354941646131928</c:v>
                </c:pt>
                <c:pt idx="10" formatCode="0.00">
                  <c:v>1.339395558757641</c:v>
                </c:pt>
                <c:pt idx="11" formatCode="0.00">
                  <c:v>1.328026522450321</c:v>
                </c:pt>
                <c:pt idx="12" formatCode="0.00">
                  <c:v>1.336288606043214</c:v>
                </c:pt>
                <c:pt idx="13" formatCode="0.00">
                  <c:v>1.326134615993404</c:v>
                </c:pt>
                <c:pt idx="14" formatCode="0.00">
                  <c:v>1.348326805844041</c:v>
                </c:pt>
                <c:pt idx="15" formatCode="0.00">
                  <c:v>1.314429429696641</c:v>
                </c:pt>
                <c:pt idx="16" formatCode="0.00">
                  <c:v>1.313080425439422</c:v>
                </c:pt>
                <c:pt idx="17" formatCode="0.00">
                  <c:v>1.299688101065689</c:v>
                </c:pt>
                <c:pt idx="18" formatCode="0.00">
                  <c:v>1.280035067641228</c:v>
                </c:pt>
                <c:pt idx="19" formatCode="0.00">
                  <c:v>1.302804185840481</c:v>
                </c:pt>
                <c:pt idx="20" formatCode="0.00">
                  <c:v>1.278777438640968</c:v>
                </c:pt>
                <c:pt idx="21" formatCode="0.00">
                  <c:v>1.260302090993001</c:v>
                </c:pt>
                <c:pt idx="22" formatCode="0.00">
                  <c:v>1.268702540336756</c:v>
                </c:pt>
                <c:pt idx="23" formatCode="0.00">
                  <c:v>1.270977226017135</c:v>
                </c:pt>
                <c:pt idx="24" formatCode="0.00">
                  <c:v>1.254729713503481</c:v>
                </c:pt>
                <c:pt idx="25" formatCode="0.00">
                  <c:v>1.244997356660371</c:v>
                </c:pt>
                <c:pt idx="26" formatCode="0.00">
                  <c:v>1.29992568285722</c:v>
                </c:pt>
                <c:pt idx="27" formatCode="0.00">
                  <c:v>1.315908752982194</c:v>
                </c:pt>
                <c:pt idx="28" formatCode="0.00">
                  <c:v>1.289859470831284</c:v>
                </c:pt>
                <c:pt idx="29" formatCode="0.00">
                  <c:v>1.294289060783424</c:v>
                </c:pt>
                <c:pt idx="30" formatCode="0.00">
                  <c:v>1.230004134658333</c:v>
                </c:pt>
                <c:pt idx="31" formatCode="0.00">
                  <c:v>1.22014890539462</c:v>
                </c:pt>
                <c:pt idx="32" formatCode="0.00">
                  <c:v>1.212860154915931</c:v>
                </c:pt>
                <c:pt idx="33" formatCode="0.00">
                  <c:v>1.212249282325509</c:v>
                </c:pt>
                <c:pt idx="34" formatCode="0.00">
                  <c:v>1.215660834363417</c:v>
                </c:pt>
                <c:pt idx="35" formatCode="0.00">
                  <c:v>1.199983274737993</c:v>
                </c:pt>
                <c:pt idx="36" formatCode="0.00">
                  <c:v>1.201407039012807</c:v>
                </c:pt>
                <c:pt idx="37" formatCode="0.00">
                  <c:v>1.210518873689531</c:v>
                </c:pt>
                <c:pt idx="38" formatCode="0.00">
                  <c:v>1.183763684351911</c:v>
                </c:pt>
                <c:pt idx="39" formatCode="0.00">
                  <c:v>1.139393056098161</c:v>
                </c:pt>
                <c:pt idx="40" formatCode="0.00">
                  <c:v>1.108470760061422</c:v>
                </c:pt>
                <c:pt idx="41" formatCode="0.00">
                  <c:v>1.10539229561601</c:v>
                </c:pt>
                <c:pt idx="42" formatCode="0.00">
                  <c:v>1.098076984568707</c:v>
                </c:pt>
                <c:pt idx="43" formatCode="0.00">
                  <c:v>1.087489308365574</c:v>
                </c:pt>
                <c:pt idx="44" formatCode="0.00">
                  <c:v>1.103396953100615</c:v>
                </c:pt>
                <c:pt idx="45" formatCode="0.00">
                  <c:v>1.079850908607064</c:v>
                </c:pt>
                <c:pt idx="46" formatCode="0.00">
                  <c:v>1.071670599163175</c:v>
                </c:pt>
                <c:pt idx="47" formatCode="0.00">
                  <c:v>1.073693770330622</c:v>
                </c:pt>
                <c:pt idx="48" formatCode="0.00">
                  <c:v>1.070129949546816</c:v>
                </c:pt>
                <c:pt idx="49" formatCode="0.00">
                  <c:v>1.044898063189346</c:v>
                </c:pt>
                <c:pt idx="50" formatCode="0.00">
                  <c:v>1.018345629415872</c:v>
                </c:pt>
                <c:pt idx="51" formatCode="0.00">
                  <c:v>0.997168126662312</c:v>
                </c:pt>
                <c:pt idx="52" formatCode="0.00">
                  <c:v>0.983346223535897</c:v>
                </c:pt>
                <c:pt idx="53" formatCode="0.00">
                  <c:v>0.984242303539699</c:v>
                </c:pt>
                <c:pt idx="54" formatCode="0.00">
                  <c:v>0.979595823631707</c:v>
                </c:pt>
                <c:pt idx="55" formatCode="0.00">
                  <c:v>0.964681465075096</c:v>
                </c:pt>
                <c:pt idx="56" formatCode="0.00">
                  <c:v>0.962976054336109</c:v>
                </c:pt>
                <c:pt idx="57" formatCode="0.00">
                  <c:v>0.946617931327019</c:v>
                </c:pt>
                <c:pt idx="58" formatCode="0.00">
                  <c:v>0.944925337296471</c:v>
                </c:pt>
                <c:pt idx="59" formatCode="0.00">
                  <c:v>0.953752699082413</c:v>
                </c:pt>
                <c:pt idx="60" formatCode="0.00">
                  <c:v>1.001205131438501</c:v>
                </c:pt>
                <c:pt idx="61" formatCode="0.00">
                  <c:v>1.0</c:v>
                </c:pt>
              </c:numCache>
            </c:numRef>
          </c:val>
        </c:ser>
        <c:ser>
          <c:idx val="1"/>
          <c:order val="1"/>
          <c:tx>
            <c:strRef>
              <c:f>données!$Y$768</c:f>
              <c:strCache>
                <c:ptCount val="1"/>
                <c:pt idx="0">
                  <c:v>salaire net moyen en volume (1 = 2010)</c:v>
                </c:pt>
              </c:strCache>
            </c:strRef>
          </c:tx>
          <c:spPr>
            <a:ln w="76200">
              <a:solidFill>
                <a:srgbClr val="FF0000"/>
              </a:solidFill>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données!$AA$768:$CK$768</c:f>
              <c:numCache>
                <c:formatCode>General</c:formatCode>
                <c:ptCount val="63"/>
                <c:pt idx="2" formatCode="0.00">
                  <c:v>0.276243093922652</c:v>
                </c:pt>
                <c:pt idx="3" formatCode="0.00">
                  <c:v>0.290276833988241</c:v>
                </c:pt>
                <c:pt idx="4" formatCode="0.00">
                  <c:v>0.299942964686134</c:v>
                </c:pt>
                <c:pt idx="5" formatCode="0.00">
                  <c:v>0.327837660401945</c:v>
                </c:pt>
                <c:pt idx="6" formatCode="0.00">
                  <c:v>0.359029350588849</c:v>
                </c:pt>
                <c:pt idx="7" formatCode="0.00">
                  <c:v>0.389712605501649</c:v>
                </c:pt>
                <c:pt idx="8" formatCode="0.00">
                  <c:v>0.419311031235951</c:v>
                </c:pt>
                <c:pt idx="9" formatCode="0.00">
                  <c:v>0.403364890030781</c:v>
                </c:pt>
                <c:pt idx="10" formatCode="0.00">
                  <c:v>0.404887021691275</c:v>
                </c:pt>
                <c:pt idx="11" formatCode="0.00">
                  <c:v>0.430314709043867</c:v>
                </c:pt>
                <c:pt idx="12" formatCode="0.00">
                  <c:v>0.449458303450074</c:v>
                </c:pt>
                <c:pt idx="13" formatCode="0.00">
                  <c:v>0.471372618436645</c:v>
                </c:pt>
                <c:pt idx="14" formatCode="0.00">
                  <c:v>0.496656973448572</c:v>
                </c:pt>
                <c:pt idx="15" formatCode="0.00">
                  <c:v>0.510080134893128</c:v>
                </c:pt>
                <c:pt idx="16" formatCode="0.00">
                  <c:v>0.528528781023183</c:v>
                </c:pt>
                <c:pt idx="17" formatCode="0.00">
                  <c:v>0.545992317033667</c:v>
                </c:pt>
                <c:pt idx="18" formatCode="0.00">
                  <c:v>0.559270340307832</c:v>
                </c:pt>
                <c:pt idx="19" formatCode="0.00">
                  <c:v>0.590370704390147</c:v>
                </c:pt>
                <c:pt idx="20" formatCode="0.00">
                  <c:v>0.615942316821358</c:v>
                </c:pt>
                <c:pt idx="21" formatCode="0.00">
                  <c:v>0.639317736814579</c:v>
                </c:pt>
                <c:pt idx="22" formatCode="0.00">
                  <c:v>0.671404706560008</c:v>
                </c:pt>
                <c:pt idx="23" formatCode="0.00">
                  <c:v>0.696716853838424</c:v>
                </c:pt>
                <c:pt idx="24" formatCode="0.00">
                  <c:v>0.727206325095786</c:v>
                </c:pt>
                <c:pt idx="25" formatCode="0.00">
                  <c:v>0.749572073231421</c:v>
                </c:pt>
                <c:pt idx="26" formatCode="0.00">
                  <c:v>0.769739931704015</c:v>
                </c:pt>
                <c:pt idx="27" formatCode="0.00">
                  <c:v>0.810326219012045</c:v>
                </c:pt>
                <c:pt idx="28" formatCode="0.00">
                  <c:v>0.819239064684038</c:v>
                </c:pt>
                <c:pt idx="29" formatCode="0.00">
                  <c:v>0.850026233934309</c:v>
                </c:pt>
                <c:pt idx="30" formatCode="0.00">
                  <c:v>0.83239719571926</c:v>
                </c:pt>
                <c:pt idx="31" formatCode="0.00">
                  <c:v>0.835333341030439</c:v>
                </c:pt>
                <c:pt idx="32" formatCode="0.00">
                  <c:v>0.833860089988058</c:v>
                </c:pt>
                <c:pt idx="33" formatCode="0.00">
                  <c:v>0.848777086231136</c:v>
                </c:pt>
                <c:pt idx="34" formatCode="0.00">
                  <c:v>0.856521402711347</c:v>
                </c:pt>
                <c:pt idx="35" formatCode="0.00">
                  <c:v>0.854128884826678</c:v>
                </c:pt>
                <c:pt idx="36" formatCode="0.00">
                  <c:v>0.864623852220579</c:v>
                </c:pt>
                <c:pt idx="37" formatCode="0.00">
                  <c:v>0.886513063669201</c:v>
                </c:pt>
                <c:pt idx="38" formatCode="0.00">
                  <c:v>0.883073633742259</c:v>
                </c:pt>
                <c:pt idx="39" formatCode="0.00">
                  <c:v>0.88479334870573</c:v>
                </c:pt>
                <c:pt idx="40" formatCode="0.00">
                  <c:v>0.891625729776817</c:v>
                </c:pt>
                <c:pt idx="41" formatCode="0.00">
                  <c:v>0.907147260856104</c:v>
                </c:pt>
                <c:pt idx="42" formatCode="0.00">
                  <c:v>0.906077348066298</c:v>
                </c:pt>
                <c:pt idx="43" formatCode="0.00">
                  <c:v>0.906077348066298</c:v>
                </c:pt>
                <c:pt idx="44" formatCode="0.00">
                  <c:v>0.908839779005525</c:v>
                </c:pt>
                <c:pt idx="45" formatCode="0.00">
                  <c:v>0.906077348066298</c:v>
                </c:pt>
                <c:pt idx="46" formatCode="0.00">
                  <c:v>0.914364640883978</c:v>
                </c:pt>
                <c:pt idx="47" formatCode="0.00">
                  <c:v>0.922651933701657</c:v>
                </c:pt>
                <c:pt idx="48" formatCode="0.00">
                  <c:v>0.93646408839779</c:v>
                </c:pt>
                <c:pt idx="49" formatCode="0.00">
                  <c:v>0.941988950276243</c:v>
                </c:pt>
                <c:pt idx="50" formatCode="0.00">
                  <c:v>0.94475138121547</c:v>
                </c:pt>
                <c:pt idx="51" formatCode="0.00">
                  <c:v>0.953038674033149</c:v>
                </c:pt>
                <c:pt idx="52" formatCode="0.00">
                  <c:v>0.950276243093923</c:v>
                </c:pt>
                <c:pt idx="53" formatCode="0.00">
                  <c:v>0.953038674033149</c:v>
                </c:pt>
                <c:pt idx="54" formatCode="0.00">
                  <c:v>0.950276243093923</c:v>
                </c:pt>
                <c:pt idx="55" formatCode="0.00">
                  <c:v>0.953038674033149</c:v>
                </c:pt>
                <c:pt idx="56" formatCode="0.00">
                  <c:v>0.961325966850829</c:v>
                </c:pt>
                <c:pt idx="57" formatCode="0.00">
                  <c:v>0.961325966850829</c:v>
                </c:pt>
                <c:pt idx="58" formatCode="0.00">
                  <c:v>0.975138121546961</c:v>
                </c:pt>
                <c:pt idx="59" formatCode="0.00">
                  <c:v>0.977900552486188</c:v>
                </c:pt>
                <c:pt idx="60" formatCode="0.00">
                  <c:v>0.988950276243094</c:v>
                </c:pt>
                <c:pt idx="61" formatCode="0.00">
                  <c:v>1.0</c:v>
                </c:pt>
              </c:numCache>
            </c:numRef>
          </c:val>
        </c:ser>
        <c:ser>
          <c:idx val="0"/>
          <c:order val="2"/>
          <c:tx>
            <c:strRef>
              <c:f>données!$X$90</c:f>
              <c:strCache>
                <c:ptCount val="1"/>
                <c:pt idx="0">
                  <c:v>PIB en volume par habitant (1 = 2010)</c:v>
                </c:pt>
              </c:strCache>
            </c:strRef>
          </c:tx>
          <c:spPr>
            <a:ln w="76200">
              <a:solidFill>
                <a:srgbClr val="0000FF"/>
              </a:solidFill>
              <a:prstDash val="solid"/>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données!$AA$90:$CK$90</c:f>
              <c:numCache>
                <c:formatCode>#,##0.00</c:formatCode>
                <c:ptCount val="63"/>
                <c:pt idx="0">
                  <c:v>0.208392503294258</c:v>
                </c:pt>
                <c:pt idx="1">
                  <c:v>0.224204407908571</c:v>
                </c:pt>
                <c:pt idx="2">
                  <c:v>0.234828578475128</c:v>
                </c:pt>
                <c:pt idx="3">
                  <c:v>0.239991825615876</c:v>
                </c:pt>
                <c:pt idx="4">
                  <c:v>0.246464203645984</c:v>
                </c:pt>
                <c:pt idx="5">
                  <c:v>0.258523137708102</c:v>
                </c:pt>
                <c:pt idx="6">
                  <c:v>0.270106217635257</c:v>
                </c:pt>
                <c:pt idx="7">
                  <c:v>0.280863803392306</c:v>
                </c:pt>
                <c:pt idx="8">
                  <c:v>0.293187893131644</c:v>
                </c:pt>
                <c:pt idx="9">
                  <c:v>0.297699086290766</c:v>
                </c:pt>
                <c:pt idx="10">
                  <c:v>0.302290849812006</c:v>
                </c:pt>
                <c:pt idx="11">
                  <c:v>0.32402568907276</c:v>
                </c:pt>
                <c:pt idx="12">
                  <c:v>0.336348227035275</c:v>
                </c:pt>
                <c:pt idx="13">
                  <c:v>0.35544854402548</c:v>
                </c:pt>
                <c:pt idx="14">
                  <c:v>0.368350589260642</c:v>
                </c:pt>
                <c:pt idx="15">
                  <c:v>0.388062016392048</c:v>
                </c:pt>
                <c:pt idx="16">
                  <c:v>0.402510593245887</c:v>
                </c:pt>
                <c:pt idx="17">
                  <c:v>0.420094880137763</c:v>
                </c:pt>
                <c:pt idx="18">
                  <c:v>0.436917983300584</c:v>
                </c:pt>
                <c:pt idx="19">
                  <c:v>0.453153828339352</c:v>
                </c:pt>
                <c:pt idx="20">
                  <c:v>0.481664985797651</c:v>
                </c:pt>
                <c:pt idx="21">
                  <c:v>0.507273408005581</c:v>
                </c:pt>
                <c:pt idx="22">
                  <c:v>0.529205771418881</c:v>
                </c:pt>
                <c:pt idx="23">
                  <c:v>0.548174144726202</c:v>
                </c:pt>
                <c:pt idx="24">
                  <c:v>0.57957209211637</c:v>
                </c:pt>
                <c:pt idx="25">
                  <c:v>0.602067200561856</c:v>
                </c:pt>
                <c:pt idx="26">
                  <c:v>0.592141490744407</c:v>
                </c:pt>
                <c:pt idx="27">
                  <c:v>0.615792103499299</c:v>
                </c:pt>
                <c:pt idx="28">
                  <c:v>0.635138232660382</c:v>
                </c:pt>
                <c:pt idx="29">
                  <c:v>0.656751462783587</c:v>
                </c:pt>
                <c:pt idx="30">
                  <c:v>0.676743412696317</c:v>
                </c:pt>
                <c:pt idx="31">
                  <c:v>0.68461590002433</c:v>
                </c:pt>
                <c:pt idx="32">
                  <c:v>0.687515445707635</c:v>
                </c:pt>
                <c:pt idx="33">
                  <c:v>0.700167117940371</c:v>
                </c:pt>
                <c:pt idx="34">
                  <c:v>0.704572672327529</c:v>
                </c:pt>
                <c:pt idx="35">
                  <c:v>0.711783991333688</c:v>
                </c:pt>
                <c:pt idx="36">
                  <c:v>0.719676033304281</c:v>
                </c:pt>
                <c:pt idx="37">
                  <c:v>0.732341380987481</c:v>
                </c:pt>
                <c:pt idx="38">
                  <c:v>0.745988110140181</c:v>
                </c:pt>
                <c:pt idx="39">
                  <c:v>0.776547955922862</c:v>
                </c:pt>
                <c:pt idx="40">
                  <c:v>0.804374604998521</c:v>
                </c:pt>
                <c:pt idx="41">
                  <c:v>0.820656399048422</c:v>
                </c:pt>
                <c:pt idx="42">
                  <c:v>0.825149202468878</c:v>
                </c:pt>
                <c:pt idx="43">
                  <c:v>0.833182764277539</c:v>
                </c:pt>
                <c:pt idx="44">
                  <c:v>0.823674359849941</c:v>
                </c:pt>
                <c:pt idx="45">
                  <c:v>0.839076339932036</c:v>
                </c:pt>
                <c:pt idx="46">
                  <c:v>0.853214263410761</c:v>
                </c:pt>
                <c:pt idx="47">
                  <c:v>0.859325032143519</c:v>
                </c:pt>
                <c:pt idx="48">
                  <c:v>0.875093804069653</c:v>
                </c:pt>
                <c:pt idx="49">
                  <c:v>0.901512772835473</c:v>
                </c:pt>
                <c:pt idx="50">
                  <c:v>0.927731561785543</c:v>
                </c:pt>
                <c:pt idx="51">
                  <c:v>0.955745223449057</c:v>
                </c:pt>
                <c:pt idx="52">
                  <c:v>0.966369952260495</c:v>
                </c:pt>
                <c:pt idx="53">
                  <c:v>0.968296801108498</c:v>
                </c:pt>
                <c:pt idx="54">
                  <c:v>0.970069716682655</c:v>
                </c:pt>
                <c:pt idx="55">
                  <c:v>0.987930947713356</c:v>
                </c:pt>
                <c:pt idx="56">
                  <c:v>0.998286470906675</c:v>
                </c:pt>
                <c:pt idx="57">
                  <c:v>1.015537457127176</c:v>
                </c:pt>
                <c:pt idx="58">
                  <c:v>1.031973726450104</c:v>
                </c:pt>
                <c:pt idx="59">
                  <c:v>1.025318778575418</c:v>
                </c:pt>
                <c:pt idx="60">
                  <c:v>0.987759895739049</c:v>
                </c:pt>
                <c:pt idx="61" formatCode="0.00">
                  <c:v>1.0</c:v>
                </c:pt>
                <c:pt idx="62">
                  <c:v>1.014997144772923</c:v>
                </c:pt>
              </c:numCache>
            </c:numRef>
          </c:val>
        </c:ser>
        <c:marker val="1"/>
        <c:axId val="580679560"/>
        <c:axId val="580590600"/>
      </c:lineChart>
      <c:catAx>
        <c:axId val="580679560"/>
        <c:scaling>
          <c:orientation val="minMax"/>
        </c:scaling>
        <c:axPos val="b"/>
        <c:numFmt formatCode="General" sourceLinked="1"/>
        <c:minorTickMark val="in"/>
        <c:tickLblPos val="nextTo"/>
        <c:spPr>
          <a:ln w="3175">
            <a:solidFill>
              <a:srgbClr val="808080"/>
            </a:solidFill>
            <a:prstDash val="solid"/>
          </a:ln>
        </c:spPr>
        <c:crossAx val="580590600"/>
        <c:crosses val="autoZero"/>
        <c:auto val="1"/>
        <c:lblAlgn val="ctr"/>
        <c:lblOffset val="100"/>
        <c:tickLblSkip val="5"/>
        <c:tickMarkSkip val="5"/>
      </c:catAx>
      <c:valAx>
        <c:axId val="580590600"/>
        <c:scaling>
          <c:orientation val="minMax"/>
          <c:max val="1.6"/>
          <c:min val="0.0"/>
        </c:scaling>
        <c:axPos val="l"/>
        <c:majorGridlines>
          <c:spPr>
            <a:ln w="3175">
              <a:solidFill>
                <a:srgbClr val="808080"/>
              </a:solidFill>
              <a:prstDash val="solid"/>
            </a:ln>
          </c:spPr>
        </c:majorGridlines>
        <c:numFmt formatCode="0.0" sourceLinked="0"/>
        <c:tickLblPos val="nextTo"/>
        <c:spPr>
          <a:ln w="3175">
            <a:solidFill>
              <a:srgbClr val="808080"/>
            </a:solidFill>
            <a:prstDash val="solid"/>
          </a:ln>
        </c:spPr>
        <c:crossAx val="580679560"/>
        <c:crosses val="autoZero"/>
        <c:crossBetween val="between"/>
        <c:majorUnit val="0.2"/>
      </c:valAx>
      <c:spPr>
        <a:solidFill>
          <a:srgbClr val="FFFFFF"/>
        </a:solidFill>
        <a:ln w="25400">
          <a:noFill/>
        </a:ln>
      </c:spPr>
    </c:plotArea>
    <c:legend>
      <c:legendPos val="r"/>
      <c:legendEntry>
        <c:idx val="0"/>
        <c:txPr>
          <a:bodyPr/>
          <a:lstStyle/>
          <a:p>
            <a:pPr>
              <a:defRPr>
                <a:solidFill>
                  <a:srgbClr val="000000"/>
                </a:solidFill>
              </a:defRPr>
            </a:pPr>
            <a:endParaRPr lang="fr-FR"/>
          </a:p>
        </c:txPr>
      </c:legendEntry>
      <c:legendEntry>
        <c:idx val="1"/>
        <c:txPr>
          <a:bodyPr/>
          <a:lstStyle/>
          <a:p>
            <a:pPr>
              <a:defRPr>
                <a:solidFill>
                  <a:srgbClr val="FF0000"/>
                </a:solidFill>
              </a:defRPr>
            </a:pPr>
            <a:endParaRPr lang="fr-FR"/>
          </a:p>
        </c:txPr>
      </c:legendEntry>
      <c:legendEntry>
        <c:idx val="2"/>
        <c:txPr>
          <a:bodyPr/>
          <a:lstStyle/>
          <a:p>
            <a:pPr>
              <a:defRPr>
                <a:solidFill>
                  <a:srgbClr val="0000FF"/>
                </a:solidFill>
              </a:defRPr>
            </a:pPr>
            <a:endParaRPr lang="fr-FR"/>
          </a:p>
        </c:txPr>
      </c:legendEntry>
      <c:layout>
        <c:manualLayout>
          <c:xMode val="edge"/>
          <c:yMode val="edge"/>
          <c:x val="0.389814025318658"/>
          <c:y val="0.697316763975931"/>
          <c:w val="0.547190912254753"/>
          <c:h val="0.172287035549128"/>
        </c:manualLayout>
      </c:layout>
      <c:spPr>
        <a:solidFill>
          <a:sysClr val="window" lastClr="FFFFFF">
            <a:alpha val="15000"/>
          </a:sysClr>
        </a:solidFill>
        <a:ln>
          <a:solidFill>
            <a:schemeClr val="tx1"/>
          </a:solidFill>
        </a:ln>
      </c:spPr>
    </c:legend>
    <c:plotVisOnly val="1"/>
    <c:dispBlanksAs val="gap"/>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0"/>
          <c:order val="0"/>
          <c:tx>
            <c:strRef>
              <c:f>données!$X$91</c:f>
              <c:strCache>
                <c:ptCount val="1"/>
                <c:pt idx="0">
                  <c:v>PIB en volume par habitant (1 = 1957)</c:v>
                </c:pt>
              </c:strCache>
            </c:strRef>
          </c:tx>
          <c:spPr>
            <a:ln w="76200">
              <a:solidFill>
                <a:srgbClr val="0000FF"/>
              </a:solidFill>
              <a:prstDash val="solid"/>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données!$AA$91:$CK$91</c:f>
              <c:numCache>
                <c:formatCode>0.00</c:formatCode>
                <c:ptCount val="63"/>
                <c:pt idx="0">
                  <c:v>0.710781407336926</c:v>
                </c:pt>
                <c:pt idx="1">
                  <c:v>0.764712367600736</c:v>
                </c:pt>
                <c:pt idx="2">
                  <c:v>0.80094909775039</c:v>
                </c:pt>
                <c:pt idx="3">
                  <c:v>0.818559808361926</c:v>
                </c:pt>
                <c:pt idx="4">
                  <c:v>0.840635679097836</c:v>
                </c:pt>
                <c:pt idx="5">
                  <c:v>0.88176607480863</c:v>
                </c:pt>
                <c:pt idx="6">
                  <c:v>0.921273435782619</c:v>
                </c:pt>
                <c:pt idx="7">
                  <c:v>0.957965216067758</c:v>
                </c:pt>
                <c:pt idx="8">
                  <c:v>1.0</c:v>
                </c:pt>
                <c:pt idx="9">
                  <c:v>1.015386696602427</c:v>
                </c:pt>
                <c:pt idx="10">
                  <c:v>1.031048201148861</c:v>
                </c:pt>
                <c:pt idx="11">
                  <c:v>1.105181000524021</c:v>
                </c:pt>
                <c:pt idx="12">
                  <c:v>1.147210491683744</c:v>
                </c:pt>
                <c:pt idx="13">
                  <c:v>1.212357509816684</c:v>
                </c:pt>
                <c:pt idx="14">
                  <c:v>1.256363573973531</c:v>
                </c:pt>
                <c:pt idx="15">
                  <c:v>1.32359495560004</c:v>
                </c:pt>
                <c:pt idx="16">
                  <c:v>1.372875902024901</c:v>
                </c:pt>
                <c:pt idx="17">
                  <c:v>1.432852071927595</c:v>
                </c:pt>
                <c:pt idx="18">
                  <c:v>1.490232010038708</c:v>
                </c:pt>
                <c:pt idx="19">
                  <c:v>1.545608938687934</c:v>
                </c:pt>
                <c:pt idx="20">
                  <c:v>1.642854282463084</c:v>
                </c:pt>
                <c:pt idx="21">
                  <c:v>1.730199028981765</c:v>
                </c:pt>
                <c:pt idx="22">
                  <c:v>1.805005540188737</c:v>
                </c:pt>
                <c:pt idx="23">
                  <c:v>1.86970252717791</c:v>
                </c:pt>
                <c:pt idx="24">
                  <c:v>1.976794082203578</c:v>
                </c:pt>
                <c:pt idx="25">
                  <c:v>2.053519994058971</c:v>
                </c:pt>
                <c:pt idx="26">
                  <c:v>2.019665561287447</c:v>
                </c:pt>
                <c:pt idx="27">
                  <c:v>2.100332646487562</c:v>
                </c:pt>
                <c:pt idx="28">
                  <c:v>2.166318076357944</c:v>
                </c:pt>
                <c:pt idx="29">
                  <c:v>2.24003609347095</c:v>
                </c:pt>
                <c:pt idx="30">
                  <c:v>2.308224277161581</c:v>
                </c:pt>
                <c:pt idx="31">
                  <c:v>2.335075615543684</c:v>
                </c:pt>
                <c:pt idx="32">
                  <c:v>2.344965333882097</c:v>
                </c:pt>
                <c:pt idx="33">
                  <c:v>2.388117430299174</c:v>
                </c:pt>
                <c:pt idx="34">
                  <c:v>2.403143816075547</c:v>
                </c:pt>
                <c:pt idx="35">
                  <c:v>2.427740053420588</c:v>
                </c:pt>
                <c:pt idx="36">
                  <c:v>2.454658088426385</c:v>
                </c:pt>
                <c:pt idx="37">
                  <c:v>2.497856828824279</c:v>
                </c:pt>
                <c:pt idx="38">
                  <c:v>2.544402847511934</c:v>
                </c:pt>
                <c:pt idx="39">
                  <c:v>2.648635820627779</c:v>
                </c:pt>
                <c:pt idx="40">
                  <c:v>2.743546455505748</c:v>
                </c:pt>
                <c:pt idx="41">
                  <c:v>2.799080106216866</c:v>
                </c:pt>
                <c:pt idx="42">
                  <c:v>2.814404079428946</c:v>
                </c:pt>
                <c:pt idx="43">
                  <c:v>2.841804807756614</c:v>
                </c:pt>
                <c:pt idx="44">
                  <c:v>2.809373712713652</c:v>
                </c:pt>
                <c:pt idx="45">
                  <c:v>2.861906509745551</c:v>
                </c:pt>
                <c:pt idx="46">
                  <c:v>2.910127885218164</c:v>
                </c:pt>
                <c:pt idx="47">
                  <c:v>2.930970385457468</c:v>
                </c:pt>
                <c:pt idx="48">
                  <c:v>2.984754229523139</c:v>
                </c:pt>
                <c:pt idx="49">
                  <c:v>3.074863573683395</c:v>
                </c:pt>
                <c:pt idx="50">
                  <c:v>3.164290148123486</c:v>
                </c:pt>
                <c:pt idx="51">
                  <c:v>3.259838642177212</c:v>
                </c:pt>
                <c:pt idx="52">
                  <c:v>3.29607727637848</c:v>
                </c:pt>
                <c:pt idx="53">
                  <c:v>3.302649337821472</c:v>
                </c:pt>
                <c:pt idx="54">
                  <c:v>3.308696366418801</c:v>
                </c:pt>
                <c:pt idx="55">
                  <c:v>3.369617132416055</c:v>
                </c:pt>
                <c:pt idx="56">
                  <c:v>3.404937564930192</c:v>
                </c:pt>
                <c:pt idx="57">
                  <c:v>3.463776918889311</c:v>
                </c:pt>
                <c:pt idx="58">
                  <c:v>3.519837451087169</c:v>
                </c:pt>
                <c:pt idx="59">
                  <c:v>3.497138874404474</c:v>
                </c:pt>
                <c:pt idx="60">
                  <c:v>3.36903371141432</c:v>
                </c:pt>
                <c:pt idx="61">
                  <c:v>3.410782039185328</c:v>
                </c:pt>
                <c:pt idx="62">
                  <c:v>3.461934031215877</c:v>
                </c:pt>
              </c:numCache>
            </c:numRef>
          </c:val>
        </c:ser>
        <c:ser>
          <c:idx val="1"/>
          <c:order val="1"/>
          <c:tx>
            <c:strRef>
              <c:f>données!$Y$769</c:f>
              <c:strCache>
                <c:ptCount val="1"/>
                <c:pt idx="0">
                  <c:v>salaire net moyen en volume (1 = 1957)</c:v>
                </c:pt>
              </c:strCache>
            </c:strRef>
          </c:tx>
          <c:spPr>
            <a:ln w="76200">
              <a:solidFill>
                <a:srgbClr val="FF0000"/>
              </a:solidFill>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données!$AA$769:$CK$769</c:f>
              <c:numCache>
                <c:formatCode>General</c:formatCode>
                <c:ptCount val="63"/>
                <c:pt idx="2" formatCode="0.00">
                  <c:v>0.658802352774751</c:v>
                </c:pt>
                <c:pt idx="3" formatCode="0.00">
                  <c:v>0.692270921498602</c:v>
                </c:pt>
                <c:pt idx="4" formatCode="0.00">
                  <c:v>0.715323333617123</c:v>
                </c:pt>
                <c:pt idx="5" formatCode="0.00">
                  <c:v>0.781848403643515</c:v>
                </c:pt>
                <c:pt idx="6" formatCode="0.00">
                  <c:v>0.856236358796912</c:v>
                </c:pt>
                <c:pt idx="7" formatCode="0.00">
                  <c:v>0.929411764705882</c:v>
                </c:pt>
                <c:pt idx="8" formatCode="0.00">
                  <c:v>1.0</c:v>
                </c:pt>
                <c:pt idx="9" formatCode="0.00">
                  <c:v>0.961970613656007</c:v>
                </c:pt>
                <c:pt idx="10" formatCode="0.00">
                  <c:v>0.965600691443388</c:v>
                </c:pt>
                <c:pt idx="11" formatCode="0.00">
                  <c:v>1.02624228076109</c:v>
                </c:pt>
                <c:pt idx="12" formatCode="0.00">
                  <c:v>1.071897159789145</c:v>
                </c:pt>
                <c:pt idx="13" formatCode="0.00">
                  <c:v>1.124159832015958</c:v>
                </c:pt>
                <c:pt idx="14" formatCode="0.00">
                  <c:v>1.184459593120262</c:v>
                </c:pt>
                <c:pt idx="15" formatCode="0.00">
                  <c:v>1.216472014555945</c:v>
                </c:pt>
                <c:pt idx="16" formatCode="0.00">
                  <c:v>1.260469536099024</c:v>
                </c:pt>
                <c:pt idx="17" formatCode="0.00">
                  <c:v>1.302117703472559</c:v>
                </c:pt>
                <c:pt idx="18" formatCode="0.00">
                  <c:v>1.333783990035607</c:v>
                </c:pt>
                <c:pt idx="19" formatCode="0.00">
                  <c:v>1.407954144802688</c:v>
                </c:pt>
                <c:pt idx="20" formatCode="0.00">
                  <c:v>1.468938975933501</c:v>
                </c:pt>
                <c:pt idx="21" formatCode="0.00">
                  <c:v>1.524686185646348</c:v>
                </c:pt>
                <c:pt idx="22" formatCode="0.00">
                  <c:v>1.601209261251704</c:v>
                </c:pt>
                <c:pt idx="23" formatCode="0.00">
                  <c:v>1.661575303146207</c:v>
                </c:pt>
                <c:pt idx="24" formatCode="0.00">
                  <c:v>1.734288561291339</c:v>
                </c:pt>
                <c:pt idx="25" formatCode="0.00">
                  <c:v>1.787627840417171</c:v>
                </c:pt>
                <c:pt idx="26" formatCode="0.00">
                  <c:v>1.835725450473239</c:v>
                </c:pt>
                <c:pt idx="27" formatCode="0.00">
                  <c:v>1.932518246952736</c:v>
                </c:pt>
                <c:pt idx="28" formatCode="0.00">
                  <c:v>1.953774176341767</c:v>
                </c:pt>
                <c:pt idx="29" formatCode="0.00">
                  <c:v>2.027197403866985</c:v>
                </c:pt>
                <c:pt idx="30" formatCode="0.00">
                  <c:v>1.985154536158292</c:v>
                </c:pt>
                <c:pt idx="31" formatCode="0.00">
                  <c:v>1.992156844927811</c:v>
                </c:pt>
                <c:pt idx="32" formatCode="0.00">
                  <c:v>1.988643340792136</c:v>
                </c:pt>
                <c:pt idx="33" formatCode="0.00">
                  <c:v>2.02421835583314</c:v>
                </c:pt>
                <c:pt idx="34" formatCode="0.00">
                  <c:v>2.042687501415559</c:v>
                </c:pt>
                <c:pt idx="35" formatCode="0.00">
                  <c:v>2.036981670406018</c:v>
                </c:pt>
                <c:pt idx="36" formatCode="0.00">
                  <c:v>2.062010745751271</c:v>
                </c:pt>
                <c:pt idx="37" formatCode="0.00">
                  <c:v>2.114213549441177</c:v>
                </c:pt>
                <c:pt idx="38" formatCode="0.00">
                  <c:v>2.106010975049553</c:v>
                </c:pt>
                <c:pt idx="39" formatCode="0.00">
                  <c:v>2.110112262245365</c:v>
                </c:pt>
                <c:pt idx="40" formatCode="0.00">
                  <c:v>2.126406565428727</c:v>
                </c:pt>
                <c:pt idx="41" formatCode="0.00">
                  <c:v>2.163423314149924</c:v>
                </c:pt>
                <c:pt idx="42" formatCode="0.00">
                  <c:v>2.160871717101184</c:v>
                </c:pt>
                <c:pt idx="43" formatCode="0.00">
                  <c:v>2.160871717101184</c:v>
                </c:pt>
                <c:pt idx="44" formatCode="0.00">
                  <c:v>2.167459740628932</c:v>
                </c:pt>
                <c:pt idx="45" formatCode="0.00">
                  <c:v>2.160871717101184</c:v>
                </c:pt>
                <c:pt idx="46" formatCode="0.00">
                  <c:v>2.180635787684427</c:v>
                </c:pt>
                <c:pt idx="47" formatCode="0.00">
                  <c:v>2.20039985826767</c:v>
                </c:pt>
                <c:pt idx="48" formatCode="0.00">
                  <c:v>2.233339975906407</c:v>
                </c:pt>
                <c:pt idx="49" formatCode="0.00">
                  <c:v>2.246516022961902</c:v>
                </c:pt>
                <c:pt idx="50" formatCode="0.00">
                  <c:v>2.25310404648965</c:v>
                </c:pt>
                <c:pt idx="51" formatCode="0.00">
                  <c:v>2.272868117072892</c:v>
                </c:pt>
                <c:pt idx="52" formatCode="0.00">
                  <c:v>2.266280093545145</c:v>
                </c:pt>
                <c:pt idx="53" formatCode="0.00">
                  <c:v>2.272868117072892</c:v>
                </c:pt>
                <c:pt idx="54" formatCode="0.00">
                  <c:v>2.266280093545145</c:v>
                </c:pt>
                <c:pt idx="55" formatCode="0.00">
                  <c:v>2.272868117072892</c:v>
                </c:pt>
                <c:pt idx="56" formatCode="0.00">
                  <c:v>2.292632187656134</c:v>
                </c:pt>
                <c:pt idx="57" formatCode="0.00">
                  <c:v>2.292632187656134</c:v>
                </c:pt>
                <c:pt idx="58" formatCode="0.00">
                  <c:v>2.325572305294872</c:v>
                </c:pt>
                <c:pt idx="59" formatCode="0.00">
                  <c:v>2.33216032882262</c:v>
                </c:pt>
                <c:pt idx="60" formatCode="0.00">
                  <c:v>2.35851242293361</c:v>
                </c:pt>
                <c:pt idx="61" formatCode="0.00">
                  <c:v>2.3848645170446</c:v>
                </c:pt>
              </c:numCache>
            </c:numRef>
          </c:val>
        </c:ser>
        <c:ser>
          <c:idx val="5"/>
          <c:order val="2"/>
          <c:tx>
            <c:strRef>
              <c:f>données!$Y$775</c:f>
              <c:strCache>
                <c:ptCount val="1"/>
                <c:pt idx="0">
                  <c:v>salaire net moyen / PIB en volume par habitant (1 = 1957)</c:v>
                </c:pt>
              </c:strCache>
            </c:strRef>
          </c:tx>
          <c:spPr>
            <a:ln w="63500">
              <a:solidFill>
                <a:schemeClr val="tx1"/>
              </a:solidFill>
              <a:prstDash val="solid"/>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données!$AA$775:$CK$775</c:f>
              <c:numCache>
                <c:formatCode>General</c:formatCode>
                <c:ptCount val="63"/>
                <c:pt idx="2" formatCode="0.00">
                  <c:v>0.822527117672167</c:v>
                </c:pt>
                <c:pt idx="3" formatCode="0.00">
                  <c:v>0.845718192399345</c:v>
                </c:pt>
                <c:pt idx="4" formatCode="0.00">
                  <c:v>0.85093144557557</c:v>
                </c:pt>
                <c:pt idx="5" formatCode="0.00">
                  <c:v>0.886684604885939</c:v>
                </c:pt>
                <c:pt idx="6" formatCode="0.00">
                  <c:v>0.92940524011695</c:v>
                </c:pt>
                <c:pt idx="7" formatCode="0.00">
                  <c:v>0.970193644943517</c:v>
                </c:pt>
                <c:pt idx="8" formatCode="0.00">
                  <c:v>1.0</c:v>
                </c:pt>
                <c:pt idx="9" formatCode="0.00">
                  <c:v>0.947393359470677</c:v>
                </c:pt>
                <c:pt idx="10" formatCode="0.00">
                  <c:v>0.936523326811931</c:v>
                </c:pt>
                <c:pt idx="11" formatCode="0.00">
                  <c:v>0.928573944244877</c:v>
                </c:pt>
                <c:pt idx="12" formatCode="0.00">
                  <c:v>0.934350903831029</c:v>
                </c:pt>
                <c:pt idx="13" formatCode="0.00">
                  <c:v>0.927251097892682</c:v>
                </c:pt>
                <c:pt idx="14" formatCode="0.00">
                  <c:v>0.942768174481646</c:v>
                </c:pt>
                <c:pt idx="15" formatCode="0.00">
                  <c:v>0.919066674747539</c:v>
                </c:pt>
                <c:pt idx="16" formatCode="0.00">
                  <c:v>0.918123432889976</c:v>
                </c:pt>
                <c:pt idx="17" formatCode="0.00">
                  <c:v>0.908759340188439</c:v>
                </c:pt>
                <c:pt idx="18" formatCode="0.00">
                  <c:v>0.895017675805369</c:v>
                </c:pt>
                <c:pt idx="19" formatCode="0.00">
                  <c:v>0.910938148428346</c:v>
                </c:pt>
                <c:pt idx="20" formatCode="0.00">
                  <c:v>0.894138324752189</c:v>
                </c:pt>
                <c:pt idx="21" formatCode="0.00">
                  <c:v>0.88122011404875</c:v>
                </c:pt>
                <c:pt idx="22" formatCode="0.00">
                  <c:v>0.887093820822443</c:v>
                </c:pt>
                <c:pt idx="23" formatCode="0.00">
                  <c:v>0.888684311538132</c:v>
                </c:pt>
                <c:pt idx="24" formatCode="0.00">
                  <c:v>0.877323833020629</c:v>
                </c:pt>
                <c:pt idx="25" formatCode="0.00">
                  <c:v>0.870518838671622</c:v>
                </c:pt>
                <c:pt idx="26" formatCode="0.00">
                  <c:v>0.908925460561423</c:v>
                </c:pt>
                <c:pt idx="27" formatCode="0.00">
                  <c:v>0.920101037416399</c:v>
                </c:pt>
                <c:pt idx="28" formatCode="0.00">
                  <c:v>0.901887030193872</c:v>
                </c:pt>
                <c:pt idx="29" formatCode="0.00">
                  <c:v>0.904984258858896</c:v>
                </c:pt>
                <c:pt idx="30" formatCode="0.00">
                  <c:v>0.860035376891293</c:v>
                </c:pt>
                <c:pt idx="31" formatCode="0.00">
                  <c:v>0.853144468498923</c:v>
                </c:pt>
                <c:pt idx="32" formatCode="0.00">
                  <c:v>0.848048076471958</c:v>
                </c:pt>
                <c:pt idx="33" formatCode="0.00">
                  <c:v>0.847620946169114</c:v>
                </c:pt>
                <c:pt idx="34" formatCode="0.00">
                  <c:v>0.850006349079586</c:v>
                </c:pt>
                <c:pt idx="35" formatCode="0.00">
                  <c:v>0.8390443892607</c:v>
                </c:pt>
                <c:pt idx="36" formatCode="0.00">
                  <c:v>0.840039904324586</c:v>
                </c:pt>
                <c:pt idx="37" formatCode="0.00">
                  <c:v>0.8464110212579</c:v>
                </c:pt>
                <c:pt idx="38" formatCode="0.00">
                  <c:v>0.82770343426904</c:v>
                </c:pt>
                <c:pt idx="39" formatCode="0.00">
                  <c:v>0.796678896287533</c:v>
                </c:pt>
                <c:pt idx="40" formatCode="0.00">
                  <c:v>0.775057612442266</c:v>
                </c:pt>
                <c:pt idx="41" formatCode="0.00">
                  <c:v>0.772905108840892</c:v>
                </c:pt>
                <c:pt idx="42" formatCode="0.00">
                  <c:v>0.767790145308357</c:v>
                </c:pt>
                <c:pt idx="43" formatCode="0.00">
                  <c:v>0.760387100198844</c:v>
                </c:pt>
                <c:pt idx="44" formatCode="0.00">
                  <c:v>0.77150993861024</c:v>
                </c:pt>
                <c:pt idx="45" formatCode="0.00">
                  <c:v>0.755046228709024</c:v>
                </c:pt>
                <c:pt idx="46" formatCode="0.00">
                  <c:v>0.749326446703888</c:v>
                </c:pt>
                <c:pt idx="47" formatCode="0.00">
                  <c:v>0.750741075101047</c:v>
                </c:pt>
                <c:pt idx="48" formatCode="0.00">
                  <c:v>0.748249203842562</c:v>
                </c:pt>
                <c:pt idx="49" formatCode="0.00">
                  <c:v>0.730606730714491</c:v>
                </c:pt>
                <c:pt idx="50" formatCode="0.00">
                  <c:v>0.712040913133647</c:v>
                </c:pt>
                <c:pt idx="51" formatCode="0.00">
                  <c:v>0.697233319362969</c:v>
                </c:pt>
                <c:pt idx="52" formatCode="0.00">
                  <c:v>0.687568859439846</c:v>
                </c:pt>
                <c:pt idx="53" formatCode="0.00">
                  <c:v>0.688195410588805</c:v>
                </c:pt>
                <c:pt idx="54" formatCode="0.00">
                  <c:v>0.684946529559639</c:v>
                </c:pt>
                <c:pt idx="55" formatCode="0.00">
                  <c:v>0.674518210157371</c:v>
                </c:pt>
                <c:pt idx="56" formatCode="0.00">
                  <c:v>0.673325764110784</c:v>
                </c:pt>
                <c:pt idx="57" formatCode="0.00">
                  <c:v>0.661887945252342</c:v>
                </c:pt>
                <c:pt idx="58" formatCode="0.00">
                  <c:v>0.66070446082008</c:v>
                </c:pt>
                <c:pt idx="59" formatCode="0.00">
                  <c:v>0.666876670495324</c:v>
                </c:pt>
                <c:pt idx="60" formatCode="0.00">
                  <c:v>0.700056047211088</c:v>
                </c:pt>
                <c:pt idx="61" formatCode="0.00">
                  <c:v>0.699213403156723</c:v>
                </c:pt>
              </c:numCache>
            </c:numRef>
          </c:val>
        </c:ser>
        <c:marker val="1"/>
        <c:axId val="580925464"/>
        <c:axId val="580920936"/>
      </c:lineChart>
      <c:catAx>
        <c:axId val="580925464"/>
        <c:scaling>
          <c:orientation val="minMax"/>
        </c:scaling>
        <c:axPos val="b"/>
        <c:numFmt formatCode="General" sourceLinked="1"/>
        <c:minorTickMark val="in"/>
        <c:tickLblPos val="nextTo"/>
        <c:spPr>
          <a:ln w="3175">
            <a:solidFill>
              <a:srgbClr val="808080"/>
            </a:solidFill>
            <a:prstDash val="solid"/>
          </a:ln>
        </c:spPr>
        <c:crossAx val="580920936"/>
        <c:crosses val="autoZero"/>
        <c:auto val="1"/>
        <c:lblAlgn val="ctr"/>
        <c:lblOffset val="100"/>
        <c:tickLblSkip val="5"/>
        <c:tickMarkSkip val="5"/>
      </c:catAx>
      <c:valAx>
        <c:axId val="580920936"/>
        <c:scaling>
          <c:orientation val="minMax"/>
          <c:max val="3.6"/>
          <c:min val="0.6"/>
        </c:scaling>
        <c:axPos val="l"/>
        <c:majorGridlines>
          <c:spPr>
            <a:ln w="3175">
              <a:solidFill>
                <a:srgbClr val="808080"/>
              </a:solidFill>
              <a:prstDash val="solid"/>
            </a:ln>
          </c:spPr>
        </c:majorGridlines>
        <c:numFmt formatCode="0.0" sourceLinked="0"/>
        <c:tickLblPos val="nextTo"/>
        <c:spPr>
          <a:ln w="3175">
            <a:solidFill>
              <a:srgbClr val="808080"/>
            </a:solidFill>
            <a:prstDash val="solid"/>
          </a:ln>
        </c:spPr>
        <c:crossAx val="580925464"/>
        <c:crosses val="autoZero"/>
        <c:crossBetween val="between"/>
        <c:majorUnit val="0.4"/>
      </c:valAx>
      <c:spPr>
        <a:solidFill>
          <a:srgbClr val="FFFFFF"/>
        </a:solidFill>
        <a:ln w="25400">
          <a:noFill/>
        </a:ln>
      </c:spPr>
    </c:plotArea>
    <c:legend>
      <c:legendPos val="r"/>
      <c:legendEntry>
        <c:idx val="0"/>
        <c:txPr>
          <a:bodyPr/>
          <a:lstStyle/>
          <a:p>
            <a:pPr>
              <a:defRPr>
                <a:solidFill>
                  <a:srgbClr val="0000FF"/>
                </a:solidFill>
              </a:defRPr>
            </a:pPr>
            <a:endParaRPr lang="fr-FR"/>
          </a:p>
        </c:txPr>
      </c:legendEntry>
      <c:legendEntry>
        <c:idx val="1"/>
        <c:txPr>
          <a:bodyPr/>
          <a:lstStyle/>
          <a:p>
            <a:pPr>
              <a:defRPr>
                <a:solidFill>
                  <a:srgbClr val="FF0000"/>
                </a:solidFill>
              </a:defRPr>
            </a:pPr>
            <a:endParaRPr lang="fr-FR"/>
          </a:p>
        </c:txPr>
      </c:legendEntry>
      <c:legendEntry>
        <c:idx val="2"/>
        <c:txPr>
          <a:bodyPr/>
          <a:lstStyle/>
          <a:p>
            <a:pPr>
              <a:defRPr>
                <a:solidFill>
                  <a:srgbClr val="000000"/>
                </a:solidFill>
              </a:defRPr>
            </a:pPr>
            <a:endParaRPr lang="fr-FR"/>
          </a:p>
        </c:txPr>
      </c:legendEntry>
      <c:layout>
        <c:manualLayout>
          <c:xMode val="edge"/>
          <c:yMode val="edge"/>
          <c:x val="0.446443859572802"/>
          <c:y val="0.574867784384095"/>
          <c:w val="0.497467155348675"/>
          <c:h val="0.172287035549128"/>
        </c:manualLayout>
      </c:layout>
      <c:spPr>
        <a:solidFill>
          <a:sysClr val="window" lastClr="FFFFFF">
            <a:alpha val="15000"/>
          </a:sysClr>
        </a:solidFill>
        <a:ln>
          <a:solidFill>
            <a:schemeClr val="tx1"/>
          </a:solidFill>
        </a:ln>
      </c:spPr>
    </c:legend>
    <c:plotVisOnly val="1"/>
    <c:dispBlanksAs val="gap"/>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données!$X$177</c:f>
              <c:strCache>
                <c:ptCount val="1"/>
                <c:pt idx="0">
                  <c:v>total</c:v>
                </c:pt>
              </c:strCache>
            </c:strRef>
          </c:tx>
          <c:spPr>
            <a:gradFill rotWithShape="0">
              <a:gsLst>
                <a:gs pos="0">
                  <a:srgbClr val="9BC1FF"/>
                </a:gs>
                <a:gs pos="100000">
                  <a:srgbClr val="3F80CD"/>
                </a:gs>
              </a:gsLst>
              <a:lin ang="5400000"/>
            </a:gradFill>
            <a:ln w="25400">
              <a:noFill/>
            </a:ln>
            <a:effectLst/>
          </c:spPr>
          <c:dPt>
            <c:idx val="3"/>
            <c:spPr>
              <a:solidFill>
                <a:srgbClr val="FF37A7"/>
              </a:solidFill>
              <a:effectLst/>
            </c:spPr>
          </c:dPt>
          <c:dPt>
            <c:idx val="4"/>
            <c:spPr>
              <a:solidFill>
                <a:srgbClr val="FF37A7"/>
              </a:solidFill>
              <a:effectLst/>
            </c:spPr>
          </c:dPt>
          <c:dPt>
            <c:idx val="5"/>
            <c:spPr>
              <a:solidFill>
                <a:srgbClr val="FF37A7"/>
              </a:solidFill>
              <a:effectLst/>
            </c:spPr>
          </c:dPt>
          <c:dPt>
            <c:idx val="6"/>
            <c:spPr>
              <a:solidFill>
                <a:srgbClr val="FF37A7"/>
              </a:solidFill>
              <a:effectLst/>
            </c:spPr>
          </c:dPt>
          <c:dPt>
            <c:idx val="7"/>
            <c:spPr>
              <a:solidFill>
                <a:srgbClr val="FF37A7"/>
              </a:solidFill>
              <a:effectLst/>
            </c:spPr>
          </c:dPt>
          <c:dPt>
            <c:idx val="10"/>
            <c:spPr>
              <a:solidFill>
                <a:srgbClr val="FF37A7"/>
              </a:solidFill>
              <a:effectLst/>
            </c:spPr>
          </c:dPt>
          <c:dPt>
            <c:idx val="11"/>
            <c:spPr>
              <a:solidFill>
                <a:srgbClr val="FF37A7"/>
              </a:solidFill>
              <a:effectLst/>
            </c:spPr>
          </c:dPt>
          <c:dPt>
            <c:idx val="12"/>
            <c:spPr>
              <a:solidFill>
                <a:srgbClr val="FF37A7"/>
              </a:solidFill>
              <a:effectLst/>
            </c:spPr>
          </c:dPt>
          <c:dPt>
            <c:idx val="13"/>
            <c:spPr>
              <a:solidFill>
                <a:srgbClr val="FF37A7"/>
              </a:solidFill>
              <a:effectLst/>
            </c:spPr>
          </c:dPt>
          <c:dPt>
            <c:idx val="14"/>
            <c:spPr>
              <a:solidFill>
                <a:srgbClr val="FF37A7"/>
              </a:solidFill>
              <a:effectLst/>
            </c:spPr>
          </c:dPt>
          <c:dPt>
            <c:idx val="19"/>
            <c:spPr>
              <a:solidFill>
                <a:srgbClr val="FF37A7"/>
              </a:solidFill>
              <a:effectLst/>
            </c:spPr>
          </c:dPt>
          <c:dPt>
            <c:idx val="20"/>
            <c:spPr>
              <a:solidFill>
                <a:srgbClr val="FF37A7"/>
              </a:solidFill>
              <a:effectLst/>
            </c:spPr>
          </c:dPt>
          <c:dPt>
            <c:idx val="21"/>
            <c:spPr>
              <a:solidFill>
                <a:srgbClr val="FF37A7"/>
              </a:solidFill>
              <a:effectLst/>
            </c:spPr>
          </c:dPt>
          <c:dPt>
            <c:idx val="22"/>
            <c:spPr>
              <a:solidFill>
                <a:srgbClr val="FF37A7"/>
              </a:solidFill>
              <a:effectLst/>
            </c:spPr>
          </c:dPt>
          <c:dPt>
            <c:idx val="23"/>
            <c:spPr>
              <a:solidFill>
                <a:srgbClr val="FF37A7"/>
              </a:solidFill>
              <a:effectLst/>
            </c:spPr>
          </c:dPt>
          <c:dPt>
            <c:idx val="34"/>
            <c:spPr>
              <a:solidFill>
                <a:srgbClr val="FF50BE"/>
              </a:solidFill>
              <a:ln w="25400">
                <a:no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gapWidth val="20"/>
        <c:overlap val="100"/>
        <c:axId val="569259928"/>
        <c:axId val="569263464"/>
      </c:barChart>
      <c:lineChart>
        <c:grouping val="standard"/>
        <c:ser>
          <c:idx val="1"/>
          <c:order val="1"/>
          <c:tx>
            <c:strRef>
              <c:f>données!$X$73</c:f>
              <c:strCache>
                <c:ptCount val="1"/>
                <c:pt idx="0">
                  <c:v>PIB</c:v>
                </c:pt>
              </c:strCache>
            </c:strRef>
          </c:tx>
          <c:spPr>
            <a:ln w="31750">
              <a:solidFill>
                <a:schemeClr val="tx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marker val="1"/>
        <c:axId val="569259928"/>
        <c:axId val="569263464"/>
      </c:lineChart>
      <c:catAx>
        <c:axId val="56925992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263464"/>
        <c:crosses val="autoZero"/>
        <c:auto val="1"/>
        <c:lblAlgn val="ctr"/>
        <c:lblOffset val="100"/>
        <c:tickLblSkip val="4"/>
        <c:tickMarkSkip val="4"/>
      </c:catAx>
      <c:valAx>
        <c:axId val="569263464"/>
        <c:scaling>
          <c:orientation val="minMax"/>
          <c:max val="205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solidFill>
                  <a:schemeClr val="tx1"/>
                </a:solidFill>
              </a:defRPr>
            </a:pPr>
            <a:endParaRPr lang="fr-FR"/>
          </a:p>
        </c:txPr>
        <c:crossAx val="56925992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0"/>
          <c:order val="0"/>
          <c:tx>
            <c:strRef>
              <c:f>données!$X$92</c:f>
              <c:strCache>
                <c:ptCount val="1"/>
                <c:pt idx="0">
                  <c:v>PIB en volume par habitant (1 = 1960)</c:v>
                </c:pt>
              </c:strCache>
            </c:strRef>
          </c:tx>
          <c:spPr>
            <a:ln w="76200">
              <a:solidFill>
                <a:srgbClr val="0000FF"/>
              </a:solidFill>
              <a:prstDash val="solid"/>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données!$AA$92:$CK$92</c:f>
              <c:numCache>
                <c:formatCode>0.00</c:formatCode>
                <c:ptCount val="63"/>
                <c:pt idx="0">
                  <c:v>0.643135746090378</c:v>
                </c:pt>
                <c:pt idx="1">
                  <c:v>0.691934051741886</c:v>
                </c:pt>
                <c:pt idx="2">
                  <c:v>0.72472210196395</c:v>
                </c:pt>
                <c:pt idx="3">
                  <c:v>0.740656786511718</c:v>
                </c:pt>
                <c:pt idx="4">
                  <c:v>0.760631678158826</c:v>
                </c:pt>
                <c:pt idx="5">
                  <c:v>0.797847659696051</c:v>
                </c:pt>
                <c:pt idx="6">
                  <c:v>0.833595072070365</c:v>
                </c:pt>
                <c:pt idx="7">
                  <c:v>0.866794864925781</c:v>
                </c:pt>
                <c:pt idx="8">
                  <c:v>0.904829163300718</c:v>
                </c:pt>
                <c:pt idx="9">
                  <c:v>0.918751495113454</c:v>
                </c:pt>
                <c:pt idx="10">
                  <c:v>0.932922481168234</c:v>
                </c:pt>
                <c:pt idx="11">
                  <c:v>1.0</c:v>
                </c:pt>
                <c:pt idx="12">
                  <c:v>1.038029509320007</c:v>
                </c:pt>
                <c:pt idx="13">
                  <c:v>1.096976431228772</c:v>
                </c:pt>
                <c:pt idx="14">
                  <c:v>1.13679440143997</c:v>
                </c:pt>
                <c:pt idx="15">
                  <c:v>1.197627316224636</c:v>
                </c:pt>
                <c:pt idx="16">
                  <c:v>1.24221815374491</c:v>
                </c:pt>
                <c:pt idx="17">
                  <c:v>1.296486341375946</c:v>
                </c:pt>
                <c:pt idx="18">
                  <c:v>1.348405382767271</c:v>
                </c:pt>
                <c:pt idx="19">
                  <c:v>1.398512042783115</c:v>
                </c:pt>
                <c:pt idx="20">
                  <c:v>1.486502465826074</c:v>
                </c:pt>
                <c:pt idx="21">
                  <c:v>1.565534539737285</c:v>
                </c:pt>
                <c:pt idx="22">
                  <c:v>1.633221652682135</c:v>
                </c:pt>
                <c:pt idx="23">
                  <c:v>1.691761373287626</c:v>
                </c:pt>
                <c:pt idx="24">
                  <c:v>1.788660935418074</c:v>
                </c:pt>
                <c:pt idx="25">
                  <c:v>1.858084778045674</c:v>
                </c:pt>
                <c:pt idx="26">
                  <c:v>1.827452299966996</c:v>
                </c:pt>
                <c:pt idx="27">
                  <c:v>1.900442231174524</c:v>
                </c:pt>
                <c:pt idx="28">
                  <c:v>1.96014777247418</c:v>
                </c:pt>
                <c:pt idx="29">
                  <c:v>2.026849984218729</c:v>
                </c:pt>
                <c:pt idx="30">
                  <c:v>2.088548641414519</c:v>
                </c:pt>
                <c:pt idx="31">
                  <c:v>2.112844515456301</c:v>
                </c:pt>
                <c:pt idx="32">
                  <c:v>2.121793021025727</c:v>
                </c:pt>
                <c:pt idx="33">
                  <c:v>2.160838296321463</c:v>
                </c:pt>
                <c:pt idx="34">
                  <c:v>2.174434608390931</c:v>
                </c:pt>
                <c:pt idx="35">
                  <c:v>2.196690001248192</c:v>
                </c:pt>
                <c:pt idx="36">
                  <c:v>2.221046224340186</c:v>
                </c:pt>
                <c:pt idx="37">
                  <c:v>2.260133704470057</c:v>
                </c:pt>
                <c:pt idx="38">
                  <c:v>2.302249899614189</c:v>
                </c:pt>
                <c:pt idx="39">
                  <c:v>2.396562933466944</c:v>
                </c:pt>
                <c:pt idx="40">
                  <c:v>2.482440843811917</c:v>
                </c:pt>
                <c:pt idx="41">
                  <c:v>2.532689310519892</c:v>
                </c:pt>
                <c:pt idx="42">
                  <c:v>2.546554888379821</c:v>
                </c:pt>
                <c:pt idx="43">
                  <c:v>2.571347866466375</c:v>
                </c:pt>
                <c:pt idx="44">
                  <c:v>2.542003265873726</c:v>
                </c:pt>
                <c:pt idx="45">
                  <c:v>2.589536472657946</c:v>
                </c:pt>
                <c:pt idx="46">
                  <c:v>2.633168579480039</c:v>
                </c:pt>
                <c:pt idx="47">
                  <c:v>2.652027481532665</c:v>
                </c:pt>
                <c:pt idx="48">
                  <c:v>2.700692672157702</c:v>
                </c:pt>
                <c:pt idx="49">
                  <c:v>2.782226234639802</c:v>
                </c:pt>
                <c:pt idx="50">
                  <c:v>2.86314200716728</c:v>
                </c:pt>
                <c:pt idx="51">
                  <c:v>2.949597071096556</c:v>
                </c:pt>
                <c:pt idx="52">
                  <c:v>2.98238684416005</c:v>
                </c:pt>
                <c:pt idx="53">
                  <c:v>2.988333437016673</c:v>
                </c:pt>
                <c:pt idx="54">
                  <c:v>2.99380496484285</c:v>
                </c:pt>
                <c:pt idx="55">
                  <c:v>3.048927850567784</c:v>
                </c:pt>
                <c:pt idx="56">
                  <c:v>3.08088680796697</c:v>
                </c:pt>
                <c:pt idx="57">
                  <c:v>3.134126371378955</c:v>
                </c:pt>
                <c:pt idx="58">
                  <c:v>3.184851575821736</c:v>
                </c:pt>
                <c:pt idx="59">
                  <c:v>3.164313241673816</c:v>
                </c:pt>
                <c:pt idx="60">
                  <c:v>3.048399954230932</c:v>
                </c:pt>
                <c:pt idx="61">
                  <c:v>3.086175058717177</c:v>
                </c:pt>
                <c:pt idx="62">
                  <c:v>3.132458872867344</c:v>
                </c:pt>
              </c:numCache>
            </c:numRef>
          </c:val>
        </c:ser>
        <c:ser>
          <c:idx val="1"/>
          <c:order val="1"/>
          <c:tx>
            <c:strRef>
              <c:f>données!$Y$816</c:f>
              <c:strCache>
                <c:ptCount val="1"/>
                <c:pt idx="0">
                  <c:v>coût salarial éq. temps plein en volume (1 = 1960)</c:v>
                </c:pt>
              </c:strCache>
            </c:strRef>
          </c:tx>
          <c:spPr>
            <a:ln w="76200">
              <a:solidFill>
                <a:srgbClr val="FF0000"/>
              </a:solidFill>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données!$AA$816:$CK$816</c:f>
              <c:numCache>
                <c:formatCode>#.##0\.0</c:formatCode>
                <c:ptCount val="63"/>
                <c:pt idx="11" formatCode="#,##0.00">
                  <c:v>1.0</c:v>
                </c:pt>
                <c:pt idx="12" formatCode="#,##0.00">
                  <c:v>1.080202813345795</c:v>
                </c:pt>
                <c:pt idx="13" formatCode="#,##0.00">
                  <c:v>1.15232025153016</c:v>
                </c:pt>
                <c:pt idx="14" formatCode="#,##0.00">
                  <c:v>1.231408448691823</c:v>
                </c:pt>
                <c:pt idx="15" formatCode="#,##0.00">
                  <c:v>1.296510757198292</c:v>
                </c:pt>
                <c:pt idx="16" formatCode="#,##0.00">
                  <c:v>1.351179646967347</c:v>
                </c:pt>
                <c:pt idx="17" formatCode="#,##0.00">
                  <c:v>1.39000159187203</c:v>
                </c:pt>
                <c:pt idx="18" formatCode="#,##0.00">
                  <c:v>1.44171811184579</c:v>
                </c:pt>
                <c:pt idx="19" formatCode="#,##0.00">
                  <c:v>1.525208783929655</c:v>
                </c:pt>
                <c:pt idx="20" formatCode="#,##0.00">
                  <c:v>1.594552605011715</c:v>
                </c:pt>
                <c:pt idx="21" formatCode="#,##0.00">
                  <c:v>1.683540853948868</c:v>
                </c:pt>
                <c:pt idx="22" formatCode="#,##0.00">
                  <c:v>1.771329454365238</c:v>
                </c:pt>
                <c:pt idx="23" formatCode="#,##0.00">
                  <c:v>1.829907027317613</c:v>
                </c:pt>
                <c:pt idx="24" formatCode="#,##0.00">
                  <c:v>1.927850638987817</c:v>
                </c:pt>
                <c:pt idx="25" formatCode="#,##0.00">
                  <c:v>2.036679973562101</c:v>
                </c:pt>
                <c:pt idx="26" formatCode="#,##0.00">
                  <c:v>2.100408538662036</c:v>
                </c:pt>
                <c:pt idx="27" formatCode="#,##0.00">
                  <c:v>2.170031507793313</c:v>
                </c:pt>
                <c:pt idx="28" formatCode="#,##0.00">
                  <c:v>2.227222859686206</c:v>
                </c:pt>
                <c:pt idx="29" formatCode="#,##0.00">
                  <c:v>2.261840784821031</c:v>
                </c:pt>
                <c:pt idx="30" formatCode="#,##0.00">
                  <c:v>2.313909458719486</c:v>
                </c:pt>
                <c:pt idx="31" formatCode="#,##0.00">
                  <c:v>2.365388878626535</c:v>
                </c:pt>
                <c:pt idx="32" formatCode="#,##0.00">
                  <c:v>2.395919683376411</c:v>
                </c:pt>
                <c:pt idx="33" formatCode="#,##0.00">
                  <c:v>2.413839811681825</c:v>
                </c:pt>
                <c:pt idx="34" formatCode="#,##0.00">
                  <c:v>2.413089122797475</c:v>
                </c:pt>
                <c:pt idx="35" formatCode="#,##0.00">
                  <c:v>2.412167234118734</c:v>
                </c:pt>
                <c:pt idx="36" formatCode="#,##0.00">
                  <c:v>2.418899948917689</c:v>
                </c:pt>
                <c:pt idx="37" formatCode="#,##0.00">
                  <c:v>2.393304804855749</c:v>
                </c:pt>
                <c:pt idx="38" formatCode="#,##0.00">
                  <c:v>2.425099968434765</c:v>
                </c:pt>
                <c:pt idx="39" formatCode="#,##0.00">
                  <c:v>2.464084426063172</c:v>
                </c:pt>
                <c:pt idx="40" formatCode="#,##0.00">
                  <c:v>2.494330370038143</c:v>
                </c:pt>
                <c:pt idx="41" formatCode="#,##0.00">
                  <c:v>2.565907517498232</c:v>
                </c:pt>
                <c:pt idx="42" formatCode="#,##0.00">
                  <c:v>2.594486351152695</c:v>
                </c:pt>
                <c:pt idx="43" formatCode="#,##0.00">
                  <c:v>2.638436521522307</c:v>
                </c:pt>
                <c:pt idx="44" formatCode="#,##0.00">
                  <c:v>2.619659289143</c:v>
                </c:pt>
                <c:pt idx="45" formatCode="#,##0.00">
                  <c:v>2.618826341261517</c:v>
                </c:pt>
                <c:pt idx="46" formatCode="#,##0.00">
                  <c:v>2.634786145611843</c:v>
                </c:pt>
                <c:pt idx="47" formatCode="#,##0.00">
                  <c:v>2.645247497400673</c:v>
                </c:pt>
                <c:pt idx="48" formatCode="#,##0.00">
                  <c:v>2.67429544806276</c:v>
                </c:pt>
                <c:pt idx="49" formatCode="#,##0.00">
                  <c:v>2.706245323939786</c:v>
                </c:pt>
                <c:pt idx="50" formatCode="#,##0.00">
                  <c:v>2.764212248143161</c:v>
                </c:pt>
                <c:pt idx="51" formatCode="#,##0.00">
                  <c:v>2.803464450348997</c:v>
                </c:pt>
                <c:pt idx="52" formatCode="#,##0.00">
                  <c:v>2.827207086200947</c:v>
                </c:pt>
                <c:pt idx="53" formatCode="#,##0.00">
                  <c:v>2.853679162698655</c:v>
                </c:pt>
                <c:pt idx="54" formatCode="#,##0.00">
                  <c:v>2.871511427264202</c:v>
                </c:pt>
                <c:pt idx="55" formatCode="#,##0.00">
                  <c:v>2.931094743474083</c:v>
                </c:pt>
                <c:pt idx="56" formatCode="#,##0.00">
                  <c:v>2.964689812407637</c:v>
                </c:pt>
                <c:pt idx="57" formatCode="#,##0.00">
                  <c:v>3.009657005076956</c:v>
                </c:pt>
                <c:pt idx="58" formatCode="#,##0.00">
                  <c:v>3.01811535129208</c:v>
                </c:pt>
                <c:pt idx="59" formatCode="#,##0.00">
                  <c:v>3.037076936916503</c:v>
                </c:pt>
                <c:pt idx="60" formatCode="#,##0.00">
                  <c:v>3.03140928628494</c:v>
                </c:pt>
                <c:pt idx="61" formatCode="#,##0.00">
                  <c:v>3.07535545630745</c:v>
                </c:pt>
                <c:pt idx="62" formatCode="#,##0.00">
                  <c:v>3.133876004253653</c:v>
                </c:pt>
              </c:numCache>
            </c:numRef>
          </c:val>
        </c:ser>
        <c:ser>
          <c:idx val="5"/>
          <c:order val="2"/>
          <c:tx>
            <c:strRef>
              <c:f>données!$Y$818</c:f>
              <c:strCache>
                <c:ptCount val="1"/>
                <c:pt idx="0">
                  <c:v>salaire moyen / PIB en volume par habitant (1 = 1960)</c:v>
                </c:pt>
              </c:strCache>
            </c:strRef>
          </c:tx>
          <c:spPr>
            <a:ln w="63500">
              <a:solidFill>
                <a:schemeClr val="tx1"/>
              </a:solidFill>
              <a:prstDash val="solid"/>
            </a:ln>
          </c:spPr>
          <c:marker>
            <c:symbol val="none"/>
          </c:marker>
          <c:cat>
            <c:numRef>
              <c:f>données!$AA$40:$CK$40</c:f>
              <c:numCache>
                <c:formatCode>General</c:formatCode>
                <c:ptCount val="63"/>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numCache>
            </c:numRef>
          </c:cat>
          <c:val>
            <c:numRef>
              <c:f>données!$AA$818:$CK$818</c:f>
              <c:numCache>
                <c:formatCode>#.##0\.0</c:formatCode>
                <c:ptCount val="63"/>
                <c:pt idx="11" formatCode="#,##0.00">
                  <c:v>1.0</c:v>
                </c:pt>
                <c:pt idx="12" formatCode="#,##0.00">
                  <c:v>1.04062823228736</c:v>
                </c:pt>
                <c:pt idx="13" formatCode="#,##0.00">
                  <c:v>1.050451239175116</c:v>
                </c:pt>
                <c:pt idx="14" formatCode="#,##0.00">
                  <c:v>1.083228811764032</c:v>
                </c:pt>
                <c:pt idx="15" formatCode="#,##0.00">
                  <c:v>1.08256612022292</c:v>
                </c:pt>
                <c:pt idx="16" formatCode="#,##0.00">
                  <c:v>1.087715263936492</c:v>
                </c:pt>
                <c:pt idx="17" formatCode="#,##0.00">
                  <c:v>1.072129761426438</c:v>
                </c:pt>
                <c:pt idx="18" formatCode="#,##0.00">
                  <c:v>1.069202281651396</c:v>
                </c:pt>
                <c:pt idx="19" formatCode="#,##0.00">
                  <c:v>1.090593957914304</c:v>
                </c:pt>
                <c:pt idx="20" formatCode="#,##0.00">
                  <c:v>1.072687494080675</c:v>
                </c:pt>
                <c:pt idx="21" formatCode="#,##0.00">
                  <c:v>1.075377649752388</c:v>
                </c:pt>
                <c:pt idx="22" formatCode="#,##0.00">
                  <c:v>1.084561578923655</c:v>
                </c:pt>
                <c:pt idx="23" formatCode="#,##0.00">
                  <c:v>1.081657884032147</c:v>
                </c:pt>
                <c:pt idx="24" formatCode="#,##0.00">
                  <c:v>1.077817824951384</c:v>
                </c:pt>
                <c:pt idx="25" formatCode="#,##0.00">
                  <c:v>1.096117893880102</c:v>
                </c:pt>
                <c:pt idx="26" formatCode="#,##0.00">
                  <c:v>1.149364357526579</c:v>
                </c:pt>
                <c:pt idx="27" formatCode="#,##0.00">
                  <c:v>1.14185607549469</c:v>
                </c:pt>
                <c:pt idx="28" formatCode="#,##0.00">
                  <c:v>1.136252526958675</c:v>
                </c:pt>
                <c:pt idx="29" formatCode="#,##0.00">
                  <c:v>1.115938921198888</c:v>
                </c:pt>
                <c:pt idx="30" formatCode="#,##0.00">
                  <c:v>1.107903073376513</c:v>
                </c:pt>
                <c:pt idx="31" formatCode="#,##0.00">
                  <c:v>1.119528134381291</c:v>
                </c:pt>
                <c:pt idx="32" formatCode="#,##0.00">
                  <c:v>1.129195760205755</c:v>
                </c:pt>
                <c:pt idx="33" formatCode="#,##0.00">
                  <c:v>1.117084890521916</c:v>
                </c:pt>
                <c:pt idx="34" formatCode="#,##0.00">
                  <c:v>1.109754744284146</c:v>
                </c:pt>
                <c:pt idx="35" formatCode="#,##0.00">
                  <c:v>1.098091780245781</c:v>
                </c:pt>
                <c:pt idx="36" formatCode="#,##0.00">
                  <c:v>1.089081317808359</c:v>
                </c:pt>
                <c:pt idx="37" formatCode="#,##0.00">
                  <c:v>1.058921779770067</c:v>
                </c:pt>
                <c:pt idx="38" formatCode="#,##0.00">
                  <c:v>1.053360874873385</c:v>
                </c:pt>
                <c:pt idx="39" formatCode="#,##0.00">
                  <c:v>1.028174303980638</c:v>
                </c:pt>
                <c:pt idx="40" formatCode="#,##0.00">
                  <c:v>1.004789449970525</c:v>
                </c:pt>
                <c:pt idx="41" formatCode="#,##0.00">
                  <c:v>1.013115784411599</c:v>
                </c:pt>
                <c:pt idx="42" formatCode="#,##0.00">
                  <c:v>1.018822081154265</c:v>
                </c:pt>
                <c:pt idx="43" formatCode="#,##0.00">
                  <c:v>1.026090851389986</c:v>
                </c:pt>
                <c:pt idx="44" formatCode="#,##0.00">
                  <c:v>1.030549143784276</c:v>
                </c:pt>
                <c:pt idx="45" formatCode="#,##0.00">
                  <c:v>1.011310853858532</c:v>
                </c:pt>
                <c:pt idx="46" formatCode="#,##0.00">
                  <c:v>1.000614304053455</c:v>
                </c:pt>
                <c:pt idx="47" formatCode="#,##0.00">
                  <c:v>0.997443471389643</c:v>
                </c:pt>
                <c:pt idx="48" formatCode="#,##0.00">
                  <c:v>0.990225757870535</c:v>
                </c:pt>
                <c:pt idx="49" formatCode="#,##0.00">
                  <c:v>0.972690606625002</c:v>
                </c:pt>
                <c:pt idx="50" formatCode="#,##0.00">
                  <c:v>0.965447135078711</c:v>
                </c:pt>
                <c:pt idx="51" formatCode="#,##0.00">
                  <c:v>0.950456751473098</c:v>
                </c:pt>
                <c:pt idx="52" formatCode="#,##0.00">
                  <c:v>0.94796793103384</c:v>
                </c:pt>
                <c:pt idx="53" formatCode="#,##0.00">
                  <c:v>0.954940010157485</c:v>
                </c:pt>
                <c:pt idx="54" formatCode="#,##0.00">
                  <c:v>0.959151134086964</c:v>
                </c:pt>
                <c:pt idx="55" formatCode="#,##0.00">
                  <c:v>0.961352608894383</c:v>
                </c:pt>
                <c:pt idx="56" formatCode="#,##0.00">
                  <c:v>0.962284561945328</c:v>
                </c:pt>
                <c:pt idx="57" formatCode="#,##0.00">
                  <c:v>0.960285785717302</c:v>
                </c:pt>
                <c:pt idx="58" formatCode="#,##0.00">
                  <c:v>0.947647097341848</c:v>
                </c:pt>
                <c:pt idx="59" formatCode="#,##0.00">
                  <c:v>0.959790230915948</c:v>
                </c:pt>
                <c:pt idx="60" formatCode="#,##0.00">
                  <c:v>0.994426365240424</c:v>
                </c:pt>
                <c:pt idx="61" formatCode="#,##0.00">
                  <c:v>0.996494170873695</c:v>
                </c:pt>
                <c:pt idx="62" formatCode="#,##0.00">
                  <c:v>1.000452402232184</c:v>
                </c:pt>
              </c:numCache>
            </c:numRef>
          </c:val>
        </c:ser>
        <c:marker val="1"/>
        <c:axId val="580986040"/>
        <c:axId val="581055400"/>
      </c:lineChart>
      <c:catAx>
        <c:axId val="580986040"/>
        <c:scaling>
          <c:orientation val="minMax"/>
        </c:scaling>
        <c:axPos val="b"/>
        <c:numFmt formatCode="General" sourceLinked="1"/>
        <c:minorTickMark val="in"/>
        <c:tickLblPos val="nextTo"/>
        <c:spPr>
          <a:ln w="3175">
            <a:solidFill>
              <a:srgbClr val="808080"/>
            </a:solidFill>
            <a:prstDash val="solid"/>
          </a:ln>
        </c:spPr>
        <c:crossAx val="581055400"/>
        <c:crosses val="autoZero"/>
        <c:auto val="1"/>
        <c:lblAlgn val="ctr"/>
        <c:lblOffset val="100"/>
        <c:tickLblSkip val="5"/>
        <c:tickMarkSkip val="5"/>
      </c:catAx>
      <c:valAx>
        <c:axId val="581055400"/>
        <c:scaling>
          <c:orientation val="minMax"/>
          <c:max val="3.4"/>
          <c:min val="0.6"/>
        </c:scaling>
        <c:axPos val="l"/>
        <c:majorGridlines>
          <c:spPr>
            <a:ln w="3175">
              <a:solidFill>
                <a:srgbClr val="808080"/>
              </a:solidFill>
              <a:prstDash val="solid"/>
            </a:ln>
          </c:spPr>
        </c:majorGridlines>
        <c:numFmt formatCode="0.0" sourceLinked="0"/>
        <c:tickLblPos val="nextTo"/>
        <c:spPr>
          <a:ln w="3175">
            <a:solidFill>
              <a:srgbClr val="808080"/>
            </a:solidFill>
            <a:prstDash val="solid"/>
          </a:ln>
        </c:spPr>
        <c:crossAx val="580986040"/>
        <c:crosses val="autoZero"/>
        <c:crossBetween val="between"/>
        <c:majorUnit val="0.4"/>
      </c:valAx>
      <c:spPr>
        <a:solidFill>
          <a:srgbClr val="FFFFFF"/>
        </a:solidFill>
        <a:ln w="25400">
          <a:noFill/>
        </a:ln>
      </c:spPr>
    </c:plotArea>
    <c:legend>
      <c:legendPos val="r"/>
      <c:legendEntry>
        <c:idx val="0"/>
        <c:txPr>
          <a:bodyPr/>
          <a:lstStyle/>
          <a:p>
            <a:pPr>
              <a:defRPr>
                <a:solidFill>
                  <a:srgbClr val="0000FF"/>
                </a:solidFill>
              </a:defRPr>
            </a:pPr>
            <a:endParaRPr lang="fr-FR"/>
          </a:p>
        </c:txPr>
      </c:legendEntry>
      <c:legendEntry>
        <c:idx val="1"/>
        <c:txPr>
          <a:bodyPr/>
          <a:lstStyle/>
          <a:p>
            <a:pPr>
              <a:defRPr>
                <a:solidFill>
                  <a:srgbClr val="FF0000"/>
                </a:solidFill>
              </a:defRPr>
            </a:pPr>
            <a:endParaRPr lang="fr-FR"/>
          </a:p>
        </c:txPr>
      </c:legendEntry>
      <c:legendEntry>
        <c:idx val="2"/>
        <c:txPr>
          <a:bodyPr/>
          <a:lstStyle/>
          <a:p>
            <a:pPr>
              <a:defRPr>
                <a:solidFill>
                  <a:srgbClr val="000000"/>
                </a:solidFill>
              </a:defRPr>
            </a:pPr>
            <a:endParaRPr lang="fr-FR"/>
          </a:p>
        </c:txPr>
      </c:legendEntry>
      <c:layout>
        <c:manualLayout>
          <c:xMode val="edge"/>
          <c:yMode val="edge"/>
          <c:x val="0.449206290512029"/>
          <c:y val="0.538586605245773"/>
          <c:w val="0.497467155348675"/>
          <c:h val="0.151878872283822"/>
        </c:manualLayout>
      </c:layout>
      <c:spPr>
        <a:solidFill>
          <a:sysClr val="window" lastClr="FFFFFF">
            <a:alpha val="15000"/>
          </a:sysClr>
        </a:solidFill>
        <a:ln>
          <a:solidFill>
            <a:schemeClr val="tx1"/>
          </a:solidFill>
        </a:ln>
      </c:spPr>
    </c:legend>
    <c:plotVisOnly val="1"/>
    <c:dispBlanksAs val="gap"/>
  </c:chart>
  <c:spPr>
    <a:solidFill>
      <a:srgbClr val="FFFFFF"/>
    </a:solidFill>
    <a:ln w="3175">
      <a:solidFill>
        <a:srgbClr val="808080"/>
      </a:solidFill>
      <a:prstDash val="solid"/>
    </a:ln>
  </c:spPr>
  <c:txPr>
    <a:bodyPr/>
    <a:lstStyle/>
    <a:p>
      <a:pPr>
        <a:defRPr sz="1400" b="1" i="0"/>
      </a:pPr>
      <a:endParaRPr lang="fr-FR"/>
    </a:p>
  </c:txPr>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489391257127342"/>
          <c:y val="0.0248947364294283"/>
          <c:w val="0.915990116752647"/>
          <c:h val="0.779251226203875"/>
        </c:manualLayout>
      </c:layout>
      <c:barChart>
        <c:barDir val="col"/>
        <c:grouping val="stacked"/>
        <c:ser>
          <c:idx val="3"/>
          <c:order val="0"/>
          <c:tx>
            <c:strRef>
              <c:f>'données 2'!$R$6</c:f>
              <c:strCache>
                <c:ptCount val="1"/>
                <c:pt idx="0">
                  <c:v>public</c:v>
                </c:pt>
              </c:strCache>
            </c:strRef>
          </c:tx>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2'!$R$47:$R$59</c:f>
              <c:numCache>
                <c:formatCode>General</c:formatCode>
                <c:ptCount val="13"/>
                <c:pt idx="0">
                  <c:v>21.0</c:v>
                </c:pt>
                <c:pt idx="1">
                  <c:v>33.0</c:v>
                </c:pt>
                <c:pt idx="2">
                  <c:v>69.0</c:v>
                </c:pt>
                <c:pt idx="3">
                  <c:v>71.0</c:v>
                </c:pt>
                <c:pt idx="4">
                  <c:v>79.0</c:v>
                </c:pt>
                <c:pt idx="5">
                  <c:v>80.0</c:v>
                </c:pt>
                <c:pt idx="6">
                  <c:v>81.0</c:v>
                </c:pt>
                <c:pt idx="7">
                  <c:v>83.0</c:v>
                </c:pt>
                <c:pt idx="8">
                  <c:v>85.0</c:v>
                </c:pt>
                <c:pt idx="9">
                  <c:v>90.0</c:v>
                </c:pt>
                <c:pt idx="10">
                  <c:v>111.0</c:v>
                </c:pt>
                <c:pt idx="11">
                  <c:v>132.0</c:v>
                </c:pt>
                <c:pt idx="12">
                  <c:v>226.0</c:v>
                </c:pt>
              </c:numCache>
            </c:numRef>
          </c:val>
        </c:ser>
        <c:ser>
          <c:idx val="0"/>
          <c:order val="1"/>
          <c:tx>
            <c:strRef>
              <c:f>'données 2'!$O$6</c:f>
              <c:strCache>
                <c:ptCount val="1"/>
                <c:pt idx="0">
                  <c:v>ménages</c:v>
                </c:pt>
              </c:strCache>
            </c:strRef>
          </c:tx>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2'!$O$47:$O$59</c:f>
              <c:numCache>
                <c:formatCode>General</c:formatCode>
                <c:ptCount val="13"/>
                <c:pt idx="0">
                  <c:v>105.0</c:v>
                </c:pt>
                <c:pt idx="1">
                  <c:v>81.0</c:v>
                </c:pt>
                <c:pt idx="2">
                  <c:v>91.0</c:v>
                </c:pt>
                <c:pt idx="3">
                  <c:v>82.0</c:v>
                </c:pt>
                <c:pt idx="4">
                  <c:v>94.0</c:v>
                </c:pt>
                <c:pt idx="5">
                  <c:v>87.0</c:v>
                </c:pt>
                <c:pt idx="6">
                  <c:v>98.0</c:v>
                </c:pt>
                <c:pt idx="7">
                  <c:v>60.0</c:v>
                </c:pt>
                <c:pt idx="8">
                  <c:v>124.0</c:v>
                </c:pt>
                <c:pt idx="9">
                  <c:v>48.0</c:v>
                </c:pt>
                <c:pt idx="10">
                  <c:v>45.0</c:v>
                </c:pt>
                <c:pt idx="11">
                  <c:v>62.0</c:v>
                </c:pt>
                <c:pt idx="12">
                  <c:v>67.0</c:v>
                </c:pt>
              </c:numCache>
            </c:numRef>
          </c:val>
        </c:ser>
        <c:ser>
          <c:idx val="1"/>
          <c:order val="2"/>
          <c:tx>
            <c:strRef>
              <c:f>'données 2'!$P$6</c:f>
              <c:strCache>
                <c:ptCount val="1"/>
                <c:pt idx="0">
                  <c:v>sociétés non financières</c:v>
                </c:pt>
              </c:strCache>
            </c:strRef>
          </c:tx>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2'!$P$47:$P$59</c:f>
              <c:numCache>
                <c:formatCode>General</c:formatCode>
                <c:ptCount val="13"/>
                <c:pt idx="0">
                  <c:v>59.0</c:v>
                </c:pt>
                <c:pt idx="1">
                  <c:v>107.0</c:v>
                </c:pt>
                <c:pt idx="2">
                  <c:v>53.0</c:v>
                </c:pt>
                <c:pt idx="3">
                  <c:v>134.0</c:v>
                </c:pt>
                <c:pt idx="4">
                  <c:v>128.0</c:v>
                </c:pt>
                <c:pt idx="5">
                  <c:v>72.0</c:v>
                </c:pt>
                <c:pt idx="6">
                  <c:v>109.0</c:v>
                </c:pt>
                <c:pt idx="7">
                  <c:v>49.0</c:v>
                </c:pt>
                <c:pt idx="8">
                  <c:v>194.0</c:v>
                </c:pt>
                <c:pt idx="9">
                  <c:v>111.0</c:v>
                </c:pt>
                <c:pt idx="10">
                  <c:v>82.0</c:v>
                </c:pt>
                <c:pt idx="11">
                  <c:v>65.0</c:v>
                </c:pt>
                <c:pt idx="12">
                  <c:v>99.0</c:v>
                </c:pt>
              </c:numCache>
            </c:numRef>
          </c:val>
        </c:ser>
        <c:ser>
          <c:idx val="2"/>
          <c:order val="3"/>
          <c:tx>
            <c:strRef>
              <c:f>'données 2'!$Q$6</c:f>
              <c:strCache>
                <c:ptCount val="1"/>
                <c:pt idx="0">
                  <c:v>sociétés financières</c:v>
                </c:pt>
              </c:strCache>
            </c:strRef>
          </c:tx>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2'!$Q$47:$Q$59</c:f>
              <c:numCache>
                <c:formatCode>General</c:formatCode>
                <c:ptCount val="13"/>
                <c:pt idx="0">
                  <c:v>91.0</c:v>
                </c:pt>
                <c:pt idx="1">
                  <c:v>93.0</c:v>
                </c:pt>
                <c:pt idx="2">
                  <c:v>63.0</c:v>
                </c:pt>
                <c:pt idx="3">
                  <c:v>76.0</c:v>
                </c:pt>
                <c:pt idx="4">
                  <c:v>55.0</c:v>
                </c:pt>
                <c:pt idx="5">
                  <c:v>40.0</c:v>
                </c:pt>
                <c:pt idx="6">
                  <c:v>219.0</c:v>
                </c:pt>
                <c:pt idx="7">
                  <c:v>87.0</c:v>
                </c:pt>
                <c:pt idx="8">
                  <c:v>259.0</c:v>
                </c:pt>
                <c:pt idx="9">
                  <c:v>97.0</c:v>
                </c:pt>
                <c:pt idx="10">
                  <c:v>76.0</c:v>
                </c:pt>
                <c:pt idx="11">
                  <c:v>7.0</c:v>
                </c:pt>
                <c:pt idx="12">
                  <c:v>120.0</c:v>
                </c:pt>
              </c:numCache>
            </c:numRef>
          </c:val>
        </c:ser>
        <c:overlap val="100"/>
        <c:axId val="581045368"/>
        <c:axId val="580879432"/>
      </c:barChart>
      <c:catAx>
        <c:axId val="581045368"/>
        <c:scaling>
          <c:orientation val="minMax"/>
        </c:scaling>
        <c:axPos val="b"/>
        <c:tickLblPos val="nextTo"/>
        <c:txPr>
          <a:bodyPr/>
          <a:lstStyle/>
          <a:p>
            <a:pPr>
              <a:defRPr sz="1400" b="1" i="0"/>
            </a:pPr>
            <a:endParaRPr lang="fr-FR"/>
          </a:p>
        </c:txPr>
        <c:crossAx val="580879432"/>
        <c:crosses val="autoZero"/>
        <c:auto val="1"/>
        <c:lblAlgn val="ctr"/>
        <c:lblOffset val="100"/>
      </c:catAx>
      <c:valAx>
        <c:axId val="580879432"/>
        <c:scaling>
          <c:orientation val="minMax"/>
        </c:scaling>
        <c:axPos val="l"/>
        <c:majorGridlines/>
        <c:numFmt formatCode="General" sourceLinked="1"/>
        <c:tickLblPos val="nextTo"/>
        <c:txPr>
          <a:bodyPr/>
          <a:lstStyle/>
          <a:p>
            <a:pPr>
              <a:defRPr sz="1400" b="1" i="0"/>
            </a:pPr>
            <a:endParaRPr lang="fr-FR"/>
          </a:p>
        </c:txPr>
        <c:crossAx val="581045368"/>
        <c:crosses val="autoZero"/>
        <c:crossBetween val="between"/>
      </c:valAx>
    </c:plotArea>
    <c:legend>
      <c:legendPos val="r"/>
      <c:legendEntry>
        <c:idx val="3"/>
        <c:txPr>
          <a:bodyPr/>
          <a:lstStyle/>
          <a:p>
            <a:pPr>
              <a:defRPr sz="1400" b="1" i="0">
                <a:solidFill>
                  <a:srgbClr val="A358FF"/>
                </a:solidFill>
              </a:defRPr>
            </a:pPr>
            <a:endParaRPr lang="fr-FR"/>
          </a:p>
        </c:txPr>
      </c:legendEntry>
      <c:legendEntry>
        <c:idx val="2"/>
        <c:txPr>
          <a:bodyPr/>
          <a:lstStyle/>
          <a:p>
            <a:pPr>
              <a:defRPr sz="1400" b="1" i="0">
                <a:solidFill>
                  <a:schemeClr val="tx2">
                    <a:lumMod val="60000"/>
                    <a:lumOff val="40000"/>
                  </a:schemeClr>
                </a:solidFill>
              </a:defRPr>
            </a:pPr>
            <a:endParaRPr lang="fr-FR"/>
          </a:p>
        </c:txPr>
      </c:legendEntry>
      <c:legendEntry>
        <c:idx val="1"/>
        <c:txPr>
          <a:bodyPr/>
          <a:lstStyle/>
          <a:p>
            <a:pPr>
              <a:defRPr sz="1400" b="1" i="0">
                <a:solidFill>
                  <a:schemeClr val="accent2">
                    <a:lumMod val="75000"/>
                  </a:schemeClr>
                </a:solidFill>
              </a:defRPr>
            </a:pPr>
            <a:endParaRPr lang="fr-FR"/>
          </a:p>
        </c:txPr>
      </c:legendEntry>
      <c:legendEntry>
        <c:idx val="0"/>
        <c:txPr>
          <a:bodyPr/>
          <a:lstStyle/>
          <a:p>
            <a:pPr>
              <a:defRPr sz="1400" b="1" i="0">
                <a:solidFill>
                  <a:schemeClr val="accent3">
                    <a:lumMod val="75000"/>
                  </a:schemeClr>
                </a:solidFill>
              </a:defRPr>
            </a:pPr>
            <a:endParaRPr lang="fr-FR"/>
          </a:p>
        </c:txPr>
      </c:legendEntry>
      <c:layout>
        <c:manualLayout>
          <c:xMode val="edge"/>
          <c:yMode val="edge"/>
          <c:x val="0.109756828672278"/>
          <c:y val="0.142809537624376"/>
          <c:w val="0.221277654086343"/>
          <c:h val="0.207433564733799"/>
        </c:manualLayout>
      </c:layout>
      <c:spPr>
        <a:ln>
          <a:solidFill>
            <a:schemeClr val="tx1"/>
          </a:solidFill>
        </a:ln>
      </c:spPr>
      <c:txPr>
        <a:bodyPr/>
        <a:lstStyle/>
        <a:p>
          <a:pPr>
            <a:defRPr sz="1400" b="1" i="0"/>
          </a:pPr>
          <a:endParaRPr lang="fr-FR"/>
        </a:p>
      </c:txPr>
    </c:legend>
    <c:plotVisOnly val="1"/>
  </c:chart>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489391257127342"/>
          <c:y val="0.0248947364294283"/>
          <c:w val="0.915990116752647"/>
          <c:h val="0.779251226203875"/>
        </c:manualLayout>
      </c:layout>
      <c:barChart>
        <c:barDir val="col"/>
        <c:grouping val="stacked"/>
        <c:ser>
          <c:idx val="3"/>
          <c:order val="0"/>
          <c:tx>
            <c:strRef>
              <c:f>'données 2'!$R$6</c:f>
              <c:strCache>
                <c:ptCount val="1"/>
                <c:pt idx="0">
                  <c:v>public</c:v>
                </c:pt>
              </c:strCache>
            </c:strRef>
          </c:tx>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2'!$R$47:$R$59</c:f>
              <c:numCache>
                <c:formatCode>General</c:formatCode>
                <c:ptCount val="13"/>
                <c:pt idx="0">
                  <c:v>21.0</c:v>
                </c:pt>
                <c:pt idx="1">
                  <c:v>33.0</c:v>
                </c:pt>
                <c:pt idx="2">
                  <c:v>69.0</c:v>
                </c:pt>
                <c:pt idx="3">
                  <c:v>71.0</c:v>
                </c:pt>
                <c:pt idx="4">
                  <c:v>79.0</c:v>
                </c:pt>
                <c:pt idx="5">
                  <c:v>80.0</c:v>
                </c:pt>
                <c:pt idx="6">
                  <c:v>81.0</c:v>
                </c:pt>
                <c:pt idx="7">
                  <c:v>83.0</c:v>
                </c:pt>
                <c:pt idx="8">
                  <c:v>85.0</c:v>
                </c:pt>
                <c:pt idx="9">
                  <c:v>90.0</c:v>
                </c:pt>
                <c:pt idx="10">
                  <c:v>111.0</c:v>
                </c:pt>
                <c:pt idx="11">
                  <c:v>132.0</c:v>
                </c:pt>
                <c:pt idx="12">
                  <c:v>226.0</c:v>
                </c:pt>
              </c:numCache>
            </c:numRef>
          </c:val>
        </c:ser>
        <c:ser>
          <c:idx val="0"/>
          <c:order val="1"/>
          <c:tx>
            <c:strRef>
              <c:f>'données 2'!$O$6</c:f>
              <c:strCache>
                <c:ptCount val="1"/>
                <c:pt idx="0">
                  <c:v>ménages</c:v>
                </c:pt>
              </c:strCache>
            </c:strRef>
          </c:tx>
          <c:spPr>
            <a:noFill/>
          </c:spPr>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2'!$O$47:$O$59</c:f>
              <c:numCache>
                <c:formatCode>General</c:formatCode>
                <c:ptCount val="13"/>
                <c:pt idx="0">
                  <c:v>105.0</c:v>
                </c:pt>
                <c:pt idx="1">
                  <c:v>81.0</c:v>
                </c:pt>
                <c:pt idx="2">
                  <c:v>91.0</c:v>
                </c:pt>
                <c:pt idx="3">
                  <c:v>82.0</c:v>
                </c:pt>
                <c:pt idx="4">
                  <c:v>94.0</c:v>
                </c:pt>
                <c:pt idx="5">
                  <c:v>87.0</c:v>
                </c:pt>
                <c:pt idx="6">
                  <c:v>98.0</c:v>
                </c:pt>
                <c:pt idx="7">
                  <c:v>60.0</c:v>
                </c:pt>
                <c:pt idx="8">
                  <c:v>124.0</c:v>
                </c:pt>
                <c:pt idx="9">
                  <c:v>48.0</c:v>
                </c:pt>
                <c:pt idx="10">
                  <c:v>45.0</c:v>
                </c:pt>
                <c:pt idx="11">
                  <c:v>62.0</c:v>
                </c:pt>
                <c:pt idx="12">
                  <c:v>67.0</c:v>
                </c:pt>
              </c:numCache>
            </c:numRef>
          </c:val>
        </c:ser>
        <c:ser>
          <c:idx val="1"/>
          <c:order val="2"/>
          <c:tx>
            <c:strRef>
              <c:f>'données 2'!$P$6</c:f>
              <c:strCache>
                <c:ptCount val="1"/>
                <c:pt idx="0">
                  <c:v>sociétés non financières</c:v>
                </c:pt>
              </c:strCache>
            </c:strRef>
          </c:tx>
          <c:spPr>
            <a:noFill/>
          </c:spPr>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2'!$P$47:$P$59</c:f>
              <c:numCache>
                <c:formatCode>General</c:formatCode>
                <c:ptCount val="13"/>
                <c:pt idx="0">
                  <c:v>59.0</c:v>
                </c:pt>
                <c:pt idx="1">
                  <c:v>107.0</c:v>
                </c:pt>
                <c:pt idx="2">
                  <c:v>53.0</c:v>
                </c:pt>
                <c:pt idx="3">
                  <c:v>134.0</c:v>
                </c:pt>
                <c:pt idx="4">
                  <c:v>128.0</c:v>
                </c:pt>
                <c:pt idx="5">
                  <c:v>72.0</c:v>
                </c:pt>
                <c:pt idx="6">
                  <c:v>109.0</c:v>
                </c:pt>
                <c:pt idx="7">
                  <c:v>49.0</c:v>
                </c:pt>
                <c:pt idx="8">
                  <c:v>194.0</c:v>
                </c:pt>
                <c:pt idx="9">
                  <c:v>111.0</c:v>
                </c:pt>
                <c:pt idx="10">
                  <c:v>82.0</c:v>
                </c:pt>
                <c:pt idx="11">
                  <c:v>65.0</c:v>
                </c:pt>
                <c:pt idx="12">
                  <c:v>99.0</c:v>
                </c:pt>
              </c:numCache>
            </c:numRef>
          </c:val>
        </c:ser>
        <c:ser>
          <c:idx val="2"/>
          <c:order val="3"/>
          <c:tx>
            <c:strRef>
              <c:f>'données 2'!$Q$6</c:f>
              <c:strCache>
                <c:ptCount val="1"/>
                <c:pt idx="0">
                  <c:v>sociétés financières</c:v>
                </c:pt>
              </c:strCache>
            </c:strRef>
          </c:tx>
          <c:spPr>
            <a:noFill/>
          </c:spPr>
          <c:cat>
            <c:strRef>
              <c:f>'données 2'!$K$47:$K$59</c:f>
              <c:strCache>
                <c:ptCount val="13"/>
                <c:pt idx="0">
                  <c:v>Australie</c:v>
                </c:pt>
                <c:pt idx="1">
                  <c:v>Corée du Sud</c:v>
                </c:pt>
                <c:pt idx="2">
                  <c:v>Canada</c:v>
                </c:pt>
                <c:pt idx="3">
                  <c:v>Espagne</c:v>
                </c:pt>
                <c:pt idx="4">
                  <c:v>Portugal</c:v>
                </c:pt>
                <c:pt idx="5">
                  <c:v>États-Unis</c:v>
                </c:pt>
                <c:pt idx="6">
                  <c:v>Royaume-Uni</c:v>
                </c:pt>
                <c:pt idx="7">
                  <c:v>Allemagne</c:v>
                </c:pt>
                <c:pt idx="8">
                  <c:v>Irlande</c:v>
                </c:pt>
                <c:pt idx="9">
                  <c:v>France</c:v>
                </c:pt>
                <c:pt idx="10">
                  <c:v>Italie</c:v>
                </c:pt>
                <c:pt idx="11">
                  <c:v>Grèce</c:v>
                </c:pt>
                <c:pt idx="12">
                  <c:v>Japon</c:v>
                </c:pt>
              </c:strCache>
            </c:strRef>
          </c:cat>
          <c:val>
            <c:numRef>
              <c:f>'données 2'!$Q$47:$Q$59</c:f>
              <c:numCache>
                <c:formatCode>General</c:formatCode>
                <c:ptCount val="13"/>
                <c:pt idx="0">
                  <c:v>91.0</c:v>
                </c:pt>
                <c:pt idx="1">
                  <c:v>93.0</c:v>
                </c:pt>
                <c:pt idx="2">
                  <c:v>63.0</c:v>
                </c:pt>
                <c:pt idx="3">
                  <c:v>76.0</c:v>
                </c:pt>
                <c:pt idx="4">
                  <c:v>55.0</c:v>
                </c:pt>
                <c:pt idx="5">
                  <c:v>40.0</c:v>
                </c:pt>
                <c:pt idx="6">
                  <c:v>219.0</c:v>
                </c:pt>
                <c:pt idx="7">
                  <c:v>87.0</c:v>
                </c:pt>
                <c:pt idx="8">
                  <c:v>259.0</c:v>
                </c:pt>
                <c:pt idx="9">
                  <c:v>97.0</c:v>
                </c:pt>
                <c:pt idx="10">
                  <c:v>76.0</c:v>
                </c:pt>
                <c:pt idx="11">
                  <c:v>7.0</c:v>
                </c:pt>
                <c:pt idx="12">
                  <c:v>120.0</c:v>
                </c:pt>
              </c:numCache>
            </c:numRef>
          </c:val>
        </c:ser>
        <c:overlap val="100"/>
        <c:axId val="580964120"/>
        <c:axId val="581287096"/>
      </c:barChart>
      <c:catAx>
        <c:axId val="580964120"/>
        <c:scaling>
          <c:orientation val="minMax"/>
        </c:scaling>
        <c:axPos val="b"/>
        <c:tickLblPos val="nextTo"/>
        <c:txPr>
          <a:bodyPr/>
          <a:lstStyle/>
          <a:p>
            <a:pPr>
              <a:defRPr sz="1400" b="1" i="0"/>
            </a:pPr>
            <a:endParaRPr lang="fr-FR"/>
          </a:p>
        </c:txPr>
        <c:crossAx val="581287096"/>
        <c:crosses val="autoZero"/>
        <c:auto val="1"/>
        <c:lblAlgn val="ctr"/>
        <c:lblOffset val="100"/>
      </c:catAx>
      <c:valAx>
        <c:axId val="581287096"/>
        <c:scaling>
          <c:orientation val="minMax"/>
        </c:scaling>
        <c:axPos val="l"/>
        <c:majorGridlines/>
        <c:numFmt formatCode="General" sourceLinked="1"/>
        <c:tickLblPos val="nextTo"/>
        <c:txPr>
          <a:bodyPr/>
          <a:lstStyle/>
          <a:p>
            <a:pPr>
              <a:defRPr sz="1400" b="1" i="0"/>
            </a:pPr>
            <a:endParaRPr lang="fr-FR"/>
          </a:p>
        </c:txPr>
        <c:crossAx val="580964120"/>
        <c:crosses val="autoZero"/>
        <c:crossBetween val="between"/>
      </c:valAx>
    </c:plotArea>
    <c:legend>
      <c:legendPos val="r"/>
      <c:legendEntry>
        <c:idx val="3"/>
        <c:txPr>
          <a:bodyPr/>
          <a:lstStyle/>
          <a:p>
            <a:pPr>
              <a:defRPr sz="1400" b="1" i="0">
                <a:solidFill>
                  <a:srgbClr val="A358FF"/>
                </a:solidFill>
              </a:defRPr>
            </a:pPr>
            <a:endParaRPr lang="fr-FR"/>
          </a:p>
        </c:txPr>
      </c:legendEntry>
      <c:legendEntry>
        <c:idx val="2"/>
        <c:txPr>
          <a:bodyPr/>
          <a:lstStyle/>
          <a:p>
            <a:pPr>
              <a:defRPr sz="1400" b="1" i="0">
                <a:solidFill>
                  <a:srgbClr val="FFFFFF"/>
                </a:solidFill>
              </a:defRPr>
            </a:pPr>
            <a:endParaRPr lang="fr-FR"/>
          </a:p>
        </c:txPr>
      </c:legendEntry>
      <c:legendEntry>
        <c:idx val="1"/>
        <c:txPr>
          <a:bodyPr/>
          <a:lstStyle/>
          <a:p>
            <a:pPr>
              <a:defRPr sz="1400" b="1" i="0">
                <a:solidFill>
                  <a:srgbClr val="FFFFFF"/>
                </a:solidFill>
              </a:defRPr>
            </a:pPr>
            <a:endParaRPr lang="fr-FR"/>
          </a:p>
        </c:txPr>
      </c:legendEntry>
      <c:legendEntry>
        <c:idx val="0"/>
        <c:txPr>
          <a:bodyPr/>
          <a:lstStyle/>
          <a:p>
            <a:pPr>
              <a:defRPr sz="1400" b="1" i="0">
                <a:solidFill>
                  <a:schemeClr val="bg1"/>
                </a:solidFill>
              </a:defRPr>
            </a:pPr>
            <a:endParaRPr lang="fr-FR"/>
          </a:p>
        </c:txPr>
      </c:legendEntry>
      <c:layout>
        <c:manualLayout>
          <c:xMode val="edge"/>
          <c:yMode val="edge"/>
          <c:x val="0.109756828672278"/>
          <c:y val="0.142809537624376"/>
          <c:w val="0.221277654086343"/>
          <c:h val="0.207433564733799"/>
        </c:manualLayout>
      </c:layout>
      <c:spPr>
        <a:ln>
          <a:solidFill>
            <a:schemeClr val="tx1"/>
          </a:solidFill>
        </a:ln>
      </c:spPr>
      <c:txPr>
        <a:bodyPr/>
        <a:lstStyle/>
        <a:p>
          <a:pPr>
            <a:defRPr sz="1400" b="1" i="0"/>
          </a:pPr>
          <a:endParaRPr lang="fr-FR"/>
        </a:p>
      </c:txPr>
    </c:legend>
    <c:plotVisOnly val="1"/>
  </c:chart>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barChart>
        <c:barDir val="col"/>
        <c:grouping val="stacked"/>
        <c:ser>
          <c:idx val="3"/>
          <c:order val="0"/>
          <c:tx>
            <c:strRef>
              <c:f>'données 2'!$R$6</c:f>
              <c:strCache>
                <c:ptCount val="1"/>
                <c:pt idx="0">
                  <c:v>public</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2'!$R$67,'données 2'!$R$71)</c:f>
              <c:numCache>
                <c:formatCode>#.##0\.0</c:formatCode>
                <c:ptCount val="2"/>
                <c:pt idx="0" formatCode="0\.0">
                  <c:v>26.01156069364162</c:v>
                </c:pt>
                <c:pt idx="1">
                  <c:v>18.21231242666626</c:v>
                </c:pt>
              </c:numCache>
            </c:numRef>
          </c:val>
        </c:ser>
        <c:ser>
          <c:idx val="0"/>
          <c:order val="1"/>
          <c:tx>
            <c:strRef>
              <c:f>'données 2'!$O$6</c:f>
              <c:strCache>
                <c:ptCount val="1"/>
                <c:pt idx="0">
                  <c:v>ménages</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2'!$O$67,'données 2'!$O$71)</c:f>
              <c:numCache>
                <c:formatCode>#.##0\.0</c:formatCode>
                <c:ptCount val="2"/>
                <c:pt idx="0" formatCode="0\.0">
                  <c:v>13.8728323699422</c:v>
                </c:pt>
                <c:pt idx="1">
                  <c:v>18.92514507231441</c:v>
                </c:pt>
              </c:numCache>
            </c:numRef>
          </c:val>
        </c:ser>
        <c:ser>
          <c:idx val="1"/>
          <c:order val="2"/>
          <c:tx>
            <c:strRef>
              <c:f>'données 2'!$P$6</c:f>
              <c:strCache>
                <c:ptCount val="1"/>
                <c:pt idx="0">
                  <c:v>sociétés non financières</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2'!$P$67,'données 2'!$P$71)</c:f>
              <c:numCache>
                <c:formatCode>#.##0\.0</c:formatCode>
                <c:ptCount val="2"/>
                <c:pt idx="0" formatCode="0\.0">
                  <c:v>32.08092485549133</c:v>
                </c:pt>
                <c:pt idx="1">
                  <c:v>57.8337734111162</c:v>
                </c:pt>
              </c:numCache>
            </c:numRef>
          </c:val>
        </c:ser>
        <c:ser>
          <c:idx val="2"/>
          <c:order val="3"/>
          <c:tx>
            <c:strRef>
              <c:f>'données 2'!$Q$6</c:f>
              <c:strCache>
                <c:ptCount val="1"/>
                <c:pt idx="0">
                  <c:v>sociétés financières</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2'!$Q$67,'données 2'!$Q$71)</c:f>
              <c:numCache>
                <c:formatCode>#.##0\.0</c:formatCode>
                <c:ptCount val="2"/>
                <c:pt idx="0" formatCode="0\.0">
                  <c:v>28.03468208092486</c:v>
                </c:pt>
                <c:pt idx="1">
                  <c:v>5.028769089903127</c:v>
                </c:pt>
              </c:numCache>
            </c:numRef>
          </c:val>
        </c:ser>
        <c:overlap val="100"/>
        <c:axId val="581227768"/>
        <c:axId val="581370184"/>
      </c:barChart>
      <c:catAx>
        <c:axId val="581227768"/>
        <c:scaling>
          <c:orientation val="minMax"/>
        </c:scaling>
        <c:axPos val="b"/>
        <c:tickLblPos val="nextTo"/>
        <c:txPr>
          <a:bodyPr/>
          <a:lstStyle/>
          <a:p>
            <a:pPr>
              <a:defRPr sz="1600" b="1" i="0"/>
            </a:pPr>
            <a:endParaRPr lang="fr-FR"/>
          </a:p>
        </c:txPr>
        <c:crossAx val="581370184"/>
        <c:crosses val="autoZero"/>
        <c:auto val="1"/>
        <c:lblAlgn val="ctr"/>
        <c:lblOffset val="100"/>
      </c:catAx>
      <c:valAx>
        <c:axId val="581370184"/>
        <c:scaling>
          <c:orientation val="minMax"/>
          <c:max val="115.0"/>
          <c:min val="0.0"/>
        </c:scaling>
        <c:axPos val="l"/>
        <c:majorGridlines/>
        <c:numFmt formatCode="0" sourceLinked="0"/>
        <c:tickLblPos val="nextTo"/>
        <c:txPr>
          <a:bodyPr/>
          <a:lstStyle/>
          <a:p>
            <a:pPr>
              <a:defRPr sz="1600" b="1" i="0" baseline="0"/>
            </a:pPr>
            <a:endParaRPr lang="fr-FR"/>
          </a:p>
        </c:txPr>
        <c:crossAx val="581227768"/>
        <c:crosses val="autoZero"/>
        <c:crossBetween val="between"/>
      </c:valAx>
    </c:plotArea>
    <c:plotVisOnly val="1"/>
  </c:chart>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barChart>
        <c:barDir val="col"/>
        <c:grouping val="stacked"/>
        <c:ser>
          <c:idx val="3"/>
          <c:order val="0"/>
          <c:tx>
            <c:strRef>
              <c:f>'données 2'!$R$6</c:f>
              <c:strCache>
                <c:ptCount val="1"/>
                <c:pt idx="0">
                  <c:v>public</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2'!$R$67,'données 2'!$R$71)</c:f>
              <c:numCache>
                <c:formatCode>#.##0\.0</c:formatCode>
                <c:ptCount val="2"/>
                <c:pt idx="0" formatCode="0\.0">
                  <c:v>26.01156069364162</c:v>
                </c:pt>
                <c:pt idx="1">
                  <c:v>18.21231242666626</c:v>
                </c:pt>
              </c:numCache>
            </c:numRef>
          </c:val>
        </c:ser>
        <c:ser>
          <c:idx val="0"/>
          <c:order val="1"/>
          <c:tx>
            <c:strRef>
              <c:f>'données 2'!$O$6</c:f>
              <c:strCache>
                <c:ptCount val="1"/>
                <c:pt idx="0">
                  <c:v>ménages</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2'!$O$67,'données 2'!$O$71)</c:f>
              <c:numCache>
                <c:formatCode>#.##0\.0</c:formatCode>
                <c:ptCount val="2"/>
                <c:pt idx="0" formatCode="0\.0">
                  <c:v>13.8728323699422</c:v>
                </c:pt>
                <c:pt idx="1">
                  <c:v>18.92514507231441</c:v>
                </c:pt>
              </c:numCache>
            </c:numRef>
          </c:val>
        </c:ser>
        <c:ser>
          <c:idx val="1"/>
          <c:order val="2"/>
          <c:tx>
            <c:strRef>
              <c:f>'données 2'!$P$6</c:f>
              <c:strCache>
                <c:ptCount val="1"/>
                <c:pt idx="0">
                  <c:v>sociétés non financières</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2'!$P$67,'données 2'!$P$71)</c:f>
              <c:numCache>
                <c:formatCode>#.##0\.0</c:formatCode>
                <c:ptCount val="2"/>
                <c:pt idx="0" formatCode="0\.0">
                  <c:v>32.08092485549133</c:v>
                </c:pt>
                <c:pt idx="1">
                  <c:v>57.8337734111162</c:v>
                </c:pt>
              </c:numCache>
            </c:numRef>
          </c:val>
        </c:ser>
        <c:ser>
          <c:idx val="2"/>
          <c:order val="3"/>
          <c:tx>
            <c:strRef>
              <c:f>'données 2'!$Q$6</c:f>
              <c:strCache>
                <c:ptCount val="1"/>
                <c:pt idx="0">
                  <c:v>sociétés financières</c:v>
                </c:pt>
              </c:strCache>
            </c:strRef>
          </c:tx>
          <c:dLbls>
            <c:dLbl>
              <c:idx val="0"/>
              <c:dLblPos val="ctr"/>
              <c:showVal val="1"/>
            </c:dLbl>
            <c:dLbl>
              <c:idx val="1"/>
              <c:dLblPos val="ctr"/>
              <c:showVal val="1"/>
            </c:dLbl>
            <c:delete val="1"/>
          </c:dLbls>
          <c:cat>
            <c:strRef>
              <c:f>('données 2'!$J$67,'données 2'!$J$71)</c:f>
              <c:strCache>
                <c:ptCount val="2"/>
                <c:pt idx="0">
                  <c:v>% dette totale</c:v>
                </c:pt>
                <c:pt idx="1">
                  <c:v>% valeur ajoutée brute totale</c:v>
                </c:pt>
              </c:strCache>
            </c:strRef>
          </c:cat>
          <c:val>
            <c:numRef>
              <c:f>('données 2'!$Q$67,'données 2'!$Q$71)</c:f>
              <c:numCache>
                <c:formatCode>#.##0\.0</c:formatCode>
                <c:ptCount val="2"/>
                <c:pt idx="0" formatCode="0\.0">
                  <c:v>28.03468208092486</c:v>
                </c:pt>
                <c:pt idx="1">
                  <c:v>5.028769089903127</c:v>
                </c:pt>
              </c:numCache>
            </c:numRef>
          </c:val>
        </c:ser>
        <c:overlap val="100"/>
        <c:axId val="580966328"/>
        <c:axId val="581177176"/>
      </c:barChart>
      <c:catAx>
        <c:axId val="580966328"/>
        <c:scaling>
          <c:orientation val="minMax"/>
        </c:scaling>
        <c:axPos val="b"/>
        <c:tickLblPos val="nextTo"/>
        <c:txPr>
          <a:bodyPr/>
          <a:lstStyle/>
          <a:p>
            <a:pPr>
              <a:defRPr sz="1600" b="1" i="0"/>
            </a:pPr>
            <a:endParaRPr lang="fr-FR"/>
          </a:p>
        </c:txPr>
        <c:crossAx val="581177176"/>
        <c:crosses val="autoZero"/>
        <c:auto val="1"/>
        <c:lblAlgn val="ctr"/>
        <c:lblOffset val="100"/>
      </c:catAx>
      <c:valAx>
        <c:axId val="581177176"/>
        <c:scaling>
          <c:orientation val="minMax"/>
          <c:max val="115.0"/>
          <c:min val="0.0"/>
        </c:scaling>
        <c:axPos val="l"/>
        <c:majorGridlines/>
        <c:numFmt formatCode="0" sourceLinked="0"/>
        <c:tickLblPos val="nextTo"/>
        <c:txPr>
          <a:bodyPr/>
          <a:lstStyle/>
          <a:p>
            <a:pPr>
              <a:defRPr sz="1600" b="1" i="0" baseline="0"/>
            </a:pPr>
            <a:endParaRPr lang="fr-FR"/>
          </a:p>
        </c:txPr>
        <c:crossAx val="580966328"/>
        <c:crosses val="autoZero"/>
        <c:crossBetween val="between"/>
      </c:valAx>
    </c:plotArea>
    <c:plotVisOnly val="1"/>
  </c:chart>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26909094702817"/>
          <c:y val="0.0303223168253499"/>
          <c:w val="0.901437393308871"/>
          <c:h val="0.896641593917683"/>
        </c:manualLayout>
      </c:layout>
      <c:areaChart>
        <c:grouping val="stacked"/>
        <c:ser>
          <c:idx val="8"/>
          <c:order val="0"/>
          <c:tx>
            <c:strRef>
              <c:f>données!$X$1046</c:f>
              <c:strCache>
                <c:ptCount val="1"/>
                <c:pt idx="0">
                  <c:v>enseigement et recherche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données!$BU$1046:$CL$1046</c:f>
              <c:numCache>
                <c:formatCode>0.00</c:formatCode>
                <c:ptCount val="18"/>
                <c:pt idx="0">
                  <c:v>5.016132598717334</c:v>
                </c:pt>
                <c:pt idx="1">
                  <c:v>5.085491100981634</c:v>
                </c:pt>
                <c:pt idx="2">
                  <c:v>4.950020682405535</c:v>
                </c:pt>
                <c:pt idx="3">
                  <c:v>4.854578009974237</c:v>
                </c:pt>
                <c:pt idx="4">
                  <c:v>4.929609971348307</c:v>
                </c:pt>
                <c:pt idx="5">
                  <c:v>4.683164821644625</c:v>
                </c:pt>
                <c:pt idx="6">
                  <c:v>4.643029845269336</c:v>
                </c:pt>
                <c:pt idx="7">
                  <c:v>4.838267598047166</c:v>
                </c:pt>
                <c:pt idx="8">
                  <c:v>4.711749952421515</c:v>
                </c:pt>
                <c:pt idx="9">
                  <c:v>4.620035762874889</c:v>
                </c:pt>
                <c:pt idx="10">
                  <c:v>4.576765993390636</c:v>
                </c:pt>
                <c:pt idx="11">
                  <c:v>4.582130493027888</c:v>
                </c:pt>
                <c:pt idx="12">
                  <c:v>4.358561861251823</c:v>
                </c:pt>
                <c:pt idx="13">
                  <c:v>4.331223699626784</c:v>
                </c:pt>
                <c:pt idx="14">
                  <c:v>4.47940700925832</c:v>
                </c:pt>
                <c:pt idx="15">
                  <c:v>4.343322731215662</c:v>
                </c:pt>
                <c:pt idx="16">
                  <c:v>4.43994647741229</c:v>
                </c:pt>
                <c:pt idx="17">
                  <c:v>4.411363450232987</c:v>
                </c:pt>
              </c:numCache>
            </c:numRef>
          </c:val>
        </c:ser>
        <c:ser>
          <c:idx val="2"/>
          <c:order val="1"/>
          <c:tx>
            <c:strRef>
              <c:f>données!$X$1036</c:f>
              <c:strCache>
                <c:ptCount val="1"/>
                <c:pt idx="0">
                  <c:v>sécurité &amp; justice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données!$BU$1036:$CL$1036</c:f>
              <c:numCache>
                <c:formatCode>0.00</c:formatCode>
                <c:ptCount val="18"/>
                <c:pt idx="0">
                  <c:v>1.388001225567546</c:v>
                </c:pt>
                <c:pt idx="1">
                  <c:v>1.363109559441686</c:v>
                </c:pt>
                <c:pt idx="2">
                  <c:v>1.318345230460187</c:v>
                </c:pt>
                <c:pt idx="3">
                  <c:v>1.292101640787417</c:v>
                </c:pt>
                <c:pt idx="4">
                  <c:v>1.295240608902076</c:v>
                </c:pt>
                <c:pt idx="5">
                  <c:v>1.285354007916347</c:v>
                </c:pt>
                <c:pt idx="6">
                  <c:v>1.318174086171167</c:v>
                </c:pt>
                <c:pt idx="7">
                  <c:v>1.37005718282567</c:v>
                </c:pt>
                <c:pt idx="8">
                  <c:v>1.38742766716296</c:v>
                </c:pt>
                <c:pt idx="9">
                  <c:v>1.372577302002523</c:v>
                </c:pt>
                <c:pt idx="10">
                  <c:v>1.344375171997603</c:v>
                </c:pt>
                <c:pt idx="11">
                  <c:v>1.31231834697518</c:v>
                </c:pt>
                <c:pt idx="12">
                  <c:v>1.281169253159044</c:v>
                </c:pt>
                <c:pt idx="13">
                  <c:v>1.361890549065149</c:v>
                </c:pt>
                <c:pt idx="14">
                  <c:v>1.476272469021823</c:v>
                </c:pt>
                <c:pt idx="15">
                  <c:v>1.47114709405593</c:v>
                </c:pt>
                <c:pt idx="16">
                  <c:v>1.52423456004253</c:v>
                </c:pt>
                <c:pt idx="17">
                  <c:v>1.527926402719791</c:v>
                </c:pt>
              </c:numCache>
            </c:numRef>
          </c:val>
        </c:ser>
        <c:ser>
          <c:idx val="1"/>
          <c:order val="2"/>
          <c:tx>
            <c:strRef>
              <c:f>données!$X$1035</c:f>
              <c:strCache>
                <c:ptCount val="1"/>
                <c:pt idx="0">
                  <c:v>défense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données!$BU$1035:$CL$1035</c:f>
              <c:numCache>
                <c:formatCode>0.00</c:formatCode>
                <c:ptCount val="18"/>
                <c:pt idx="0">
                  <c:v>2.363439296995729</c:v>
                </c:pt>
                <c:pt idx="1">
                  <c:v>2.406964511540451</c:v>
                </c:pt>
                <c:pt idx="2">
                  <c:v>2.273404323950985</c:v>
                </c:pt>
                <c:pt idx="3">
                  <c:v>2.053889040487744</c:v>
                </c:pt>
                <c:pt idx="4">
                  <c:v>1.970293152613155</c:v>
                </c:pt>
                <c:pt idx="5">
                  <c:v>1.891284780238779</c:v>
                </c:pt>
                <c:pt idx="6">
                  <c:v>1.960611776134269</c:v>
                </c:pt>
                <c:pt idx="7">
                  <c:v>1.96820552192866</c:v>
                </c:pt>
                <c:pt idx="8">
                  <c:v>1.803007312917052</c:v>
                </c:pt>
                <c:pt idx="9">
                  <c:v>1.802640248238132</c:v>
                </c:pt>
                <c:pt idx="10">
                  <c:v>1.778589086493083</c:v>
                </c:pt>
                <c:pt idx="11">
                  <c:v>1.812341835454811</c:v>
                </c:pt>
                <c:pt idx="12">
                  <c:v>1.761932348157832</c:v>
                </c:pt>
                <c:pt idx="13">
                  <c:v>1.754246208995988</c:v>
                </c:pt>
                <c:pt idx="14">
                  <c:v>1.925586619315365</c:v>
                </c:pt>
                <c:pt idx="15">
                  <c:v>2.070149531166096</c:v>
                </c:pt>
                <c:pt idx="16">
                  <c:v>1.852754924307909</c:v>
                </c:pt>
                <c:pt idx="17">
                  <c:v>1.907398527471016</c:v>
                </c:pt>
              </c:numCache>
            </c:numRef>
          </c:val>
        </c:ser>
        <c:ser>
          <c:idx val="4"/>
          <c:order val="3"/>
          <c:tx>
            <c:strRef>
              <c:f>données!$X$1047</c:f>
              <c:strCache>
                <c:ptCount val="1"/>
                <c:pt idx="0">
                  <c:v>environnement et santé</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données!$BU$1047:$CL$1047</c:f>
              <c:numCache>
                <c:formatCode>0.00</c:formatCode>
                <c:ptCount val="18"/>
                <c:pt idx="0">
                  <c:v>0.176645581498779</c:v>
                </c:pt>
                <c:pt idx="1">
                  <c:v>0.187346038731878</c:v>
                </c:pt>
                <c:pt idx="2">
                  <c:v>0.183659128657212</c:v>
                </c:pt>
                <c:pt idx="3">
                  <c:v>0.157141359477134</c:v>
                </c:pt>
                <c:pt idx="4">
                  <c:v>0.164593435560244</c:v>
                </c:pt>
                <c:pt idx="5">
                  <c:v>0.148999370243221</c:v>
                </c:pt>
                <c:pt idx="6">
                  <c:v>0.179532181260504</c:v>
                </c:pt>
                <c:pt idx="7">
                  <c:v>0.208434831352824</c:v>
                </c:pt>
                <c:pt idx="8">
                  <c:v>0.2033500039612</c:v>
                </c:pt>
                <c:pt idx="9">
                  <c:v>0.202347032287821</c:v>
                </c:pt>
                <c:pt idx="10">
                  <c:v>0.213905648226661</c:v>
                </c:pt>
                <c:pt idx="11">
                  <c:v>0.224290371375637</c:v>
                </c:pt>
                <c:pt idx="12">
                  <c:v>0.183963036351096</c:v>
                </c:pt>
                <c:pt idx="13">
                  <c:v>0.177633399631181</c:v>
                </c:pt>
                <c:pt idx="14">
                  <c:v>0.218214059773153</c:v>
                </c:pt>
                <c:pt idx="15">
                  <c:v>0.199254409517122</c:v>
                </c:pt>
                <c:pt idx="16">
                  <c:v>0.176776433273142</c:v>
                </c:pt>
                <c:pt idx="17">
                  <c:v>0.175171260906945</c:v>
                </c:pt>
              </c:numCache>
            </c:numRef>
          </c:val>
        </c:ser>
        <c:ser>
          <c:idx val="3"/>
          <c:order val="4"/>
          <c:tx>
            <c:strRef>
              <c:f>données!$X$1037</c:f>
              <c:strCache>
                <c:ptCount val="1"/>
                <c:pt idx="0">
                  <c:v>transports, agriculture, économie...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données!$BU$1037:$CL$1037</c:f>
              <c:numCache>
                <c:formatCode>0.00</c:formatCode>
                <c:ptCount val="18"/>
                <c:pt idx="0">
                  <c:v>1.510223582477728</c:v>
                </c:pt>
                <c:pt idx="1">
                  <c:v>1.512056997545751</c:v>
                </c:pt>
                <c:pt idx="2">
                  <c:v>1.399066698544136</c:v>
                </c:pt>
                <c:pt idx="3">
                  <c:v>1.355609155527935</c:v>
                </c:pt>
                <c:pt idx="4">
                  <c:v>1.389095443490429</c:v>
                </c:pt>
                <c:pt idx="5">
                  <c:v>1.211861544644865</c:v>
                </c:pt>
                <c:pt idx="6">
                  <c:v>1.100729522499227</c:v>
                </c:pt>
                <c:pt idx="7">
                  <c:v>1.126948024739711</c:v>
                </c:pt>
                <c:pt idx="8">
                  <c:v>1.084260457788783</c:v>
                </c:pt>
                <c:pt idx="9">
                  <c:v>1.392147582140211</c:v>
                </c:pt>
                <c:pt idx="10">
                  <c:v>1.416957578348255</c:v>
                </c:pt>
                <c:pt idx="11">
                  <c:v>1.405248971961218</c:v>
                </c:pt>
                <c:pt idx="12">
                  <c:v>1.250535247105765</c:v>
                </c:pt>
                <c:pt idx="13">
                  <c:v>1.20463791805793</c:v>
                </c:pt>
                <c:pt idx="14">
                  <c:v>1.448061076604006</c:v>
                </c:pt>
                <c:pt idx="15">
                  <c:v>1.458858275847825</c:v>
                </c:pt>
                <c:pt idx="16">
                  <c:v>1.168283369924423</c:v>
                </c:pt>
                <c:pt idx="17">
                  <c:v>1.269942436164984</c:v>
                </c:pt>
              </c:numCache>
            </c:numRef>
          </c:val>
        </c:ser>
        <c:ser>
          <c:idx val="5"/>
          <c:order val="5"/>
          <c:tx>
            <c:strRef>
              <c:f>données!$X$1039</c:f>
              <c:strCache>
                <c:ptCount val="1"/>
                <c:pt idx="0">
                  <c:v>logement &amp; équipements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données!$BU$1039:$CL$1039</c:f>
              <c:numCache>
                <c:formatCode>0.00</c:formatCode>
                <c:ptCount val="18"/>
                <c:pt idx="0">
                  <c:v>0.263672581186535</c:v>
                </c:pt>
                <c:pt idx="1">
                  <c:v>0.255501516703962</c:v>
                </c:pt>
                <c:pt idx="2">
                  <c:v>0.41791741458546</c:v>
                </c:pt>
                <c:pt idx="3">
                  <c:v>0.417983905121741</c:v>
                </c:pt>
                <c:pt idx="4">
                  <c:v>0.402632119699369</c:v>
                </c:pt>
                <c:pt idx="5">
                  <c:v>0.458737455051856</c:v>
                </c:pt>
                <c:pt idx="6">
                  <c:v>0.381731554121497</c:v>
                </c:pt>
                <c:pt idx="7">
                  <c:v>0.380899099459126</c:v>
                </c:pt>
                <c:pt idx="8">
                  <c:v>0.352225633990397</c:v>
                </c:pt>
                <c:pt idx="9">
                  <c:v>0.343204727599821</c:v>
                </c:pt>
                <c:pt idx="10">
                  <c:v>0.345915991132258</c:v>
                </c:pt>
                <c:pt idx="11">
                  <c:v>0.332514785632267</c:v>
                </c:pt>
                <c:pt idx="12">
                  <c:v>0.329607065130356</c:v>
                </c:pt>
                <c:pt idx="13">
                  <c:v>0.288330975405999</c:v>
                </c:pt>
                <c:pt idx="14">
                  <c:v>0.278826130324967</c:v>
                </c:pt>
                <c:pt idx="15">
                  <c:v>0.236792102110785</c:v>
                </c:pt>
                <c:pt idx="16">
                  <c:v>0.194264209317687</c:v>
                </c:pt>
                <c:pt idx="17">
                  <c:v>0.200413636425277</c:v>
                </c:pt>
              </c:numCache>
            </c:numRef>
          </c:val>
        </c:ser>
        <c:ser>
          <c:idx val="7"/>
          <c:order val="6"/>
          <c:tx>
            <c:strRef>
              <c:f>données!$X$1041</c:f>
              <c:strCache>
                <c:ptCount val="1"/>
                <c:pt idx="0">
                  <c:v>culture &amp; loisirs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données!$BU$1041:$CL$1041</c:f>
              <c:numCache>
                <c:formatCode>0.00</c:formatCode>
                <c:ptCount val="18"/>
                <c:pt idx="0">
                  <c:v>0.199802621761515</c:v>
                </c:pt>
                <c:pt idx="1">
                  <c:v>0.205689319286565</c:v>
                </c:pt>
                <c:pt idx="2">
                  <c:v>0.194885816676723</c:v>
                </c:pt>
                <c:pt idx="3">
                  <c:v>0.196426699346418</c:v>
                </c:pt>
                <c:pt idx="4">
                  <c:v>0.208485018376308</c:v>
                </c:pt>
                <c:pt idx="5">
                  <c:v>0.21366995937909</c:v>
                </c:pt>
                <c:pt idx="6">
                  <c:v>0.263046406360829</c:v>
                </c:pt>
                <c:pt idx="7">
                  <c:v>0.240711120536191</c:v>
                </c:pt>
                <c:pt idx="8">
                  <c:v>0.221676065018094</c:v>
                </c:pt>
                <c:pt idx="9">
                  <c:v>0.232306473486257</c:v>
                </c:pt>
                <c:pt idx="10">
                  <c:v>0.240971260859422</c:v>
                </c:pt>
                <c:pt idx="11">
                  <c:v>0.263331244350022</c:v>
                </c:pt>
                <c:pt idx="12">
                  <c:v>0.265954052552521</c:v>
                </c:pt>
                <c:pt idx="13">
                  <c:v>0.287917152692822</c:v>
                </c:pt>
                <c:pt idx="14">
                  <c:v>0.274742902475019</c:v>
                </c:pt>
                <c:pt idx="15">
                  <c:v>0.272006278656698</c:v>
                </c:pt>
                <c:pt idx="16">
                  <c:v>0.261966885147282</c:v>
                </c:pt>
                <c:pt idx="17">
                  <c:v>0.247700035788079</c:v>
                </c:pt>
              </c:numCache>
            </c:numRef>
          </c:val>
        </c:ser>
        <c:ser>
          <c:idx val="9"/>
          <c:order val="7"/>
          <c:tx>
            <c:strRef>
              <c:f>données!$X$1043</c:f>
              <c:strCache>
                <c:ptCount val="1"/>
                <c:pt idx="0">
                  <c:v>affaires sociales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données!$BU$1043:$CL$1043</c:f>
              <c:numCache>
                <c:formatCode>0.00</c:formatCode>
                <c:ptCount val="18"/>
                <c:pt idx="0">
                  <c:v>3.785549087282395</c:v>
                </c:pt>
                <c:pt idx="1">
                  <c:v>3.838963280176409</c:v>
                </c:pt>
                <c:pt idx="2">
                  <c:v>3.92428089110176</c:v>
                </c:pt>
                <c:pt idx="3">
                  <c:v>3.832856396186976</c:v>
                </c:pt>
                <c:pt idx="4">
                  <c:v>3.928077204123733</c:v>
                </c:pt>
                <c:pt idx="5">
                  <c:v>3.964841983562973</c:v>
                </c:pt>
                <c:pt idx="6">
                  <c:v>3.841988678974796</c:v>
                </c:pt>
                <c:pt idx="7">
                  <c:v>3.735364760630808</c:v>
                </c:pt>
                <c:pt idx="8">
                  <c:v>3.74090954949</c:v>
                </c:pt>
                <c:pt idx="9">
                  <c:v>3.598213450870987</c:v>
                </c:pt>
                <c:pt idx="10">
                  <c:v>3.481801896944392</c:v>
                </c:pt>
                <c:pt idx="11">
                  <c:v>3.714722379379039</c:v>
                </c:pt>
                <c:pt idx="12">
                  <c:v>3.676981726571588</c:v>
                </c:pt>
                <c:pt idx="13">
                  <c:v>3.701488985849849</c:v>
                </c:pt>
                <c:pt idx="14">
                  <c:v>4.031842813757614</c:v>
                </c:pt>
                <c:pt idx="15">
                  <c:v>3.978117642199183</c:v>
                </c:pt>
                <c:pt idx="16">
                  <c:v>4.028234264249289</c:v>
                </c:pt>
                <c:pt idx="17">
                  <c:v>4.057970192976336</c:v>
                </c:pt>
              </c:numCache>
            </c:numRef>
          </c:val>
        </c:ser>
        <c:ser>
          <c:idx val="0"/>
          <c:order val="8"/>
          <c:tx>
            <c:strRef>
              <c:f>données!$X$1034</c:f>
              <c:strCache>
                <c:ptCount val="1"/>
                <c:pt idx="0">
                  <c:v>services généraux</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données!$BU$1034:$CL$1034</c:f>
              <c:numCache>
                <c:formatCode>0.00</c:formatCode>
                <c:ptCount val="18"/>
                <c:pt idx="0">
                  <c:v>5.974767186055952</c:v>
                </c:pt>
                <c:pt idx="1">
                  <c:v>6.160570392869046</c:v>
                </c:pt>
                <c:pt idx="2">
                  <c:v>6.603664390969568</c:v>
                </c:pt>
                <c:pt idx="3">
                  <c:v>6.021027118617126</c:v>
                </c:pt>
                <c:pt idx="4">
                  <c:v>6.317461819992282</c:v>
                </c:pt>
                <c:pt idx="5">
                  <c:v>5.7761047243984</c:v>
                </c:pt>
                <c:pt idx="6">
                  <c:v>5.872340516581953</c:v>
                </c:pt>
                <c:pt idx="7">
                  <c:v>6.284219428731717</c:v>
                </c:pt>
                <c:pt idx="8">
                  <c:v>6.349129978123341</c:v>
                </c:pt>
                <c:pt idx="9">
                  <c:v>6.725290528056897</c:v>
                </c:pt>
                <c:pt idx="10">
                  <c:v>6.748825061383645</c:v>
                </c:pt>
                <c:pt idx="11">
                  <c:v>5.297546148216628</c:v>
                </c:pt>
                <c:pt idx="12">
                  <c:v>4.754471939483656</c:v>
                </c:pt>
                <c:pt idx="13">
                  <c:v>5.093226498102882</c:v>
                </c:pt>
                <c:pt idx="14">
                  <c:v>5.310741593720951</c:v>
                </c:pt>
                <c:pt idx="15">
                  <c:v>7.250041306951959</c:v>
                </c:pt>
                <c:pt idx="16">
                  <c:v>4.758723652167135</c:v>
                </c:pt>
                <c:pt idx="17">
                  <c:v>4.74699355434711</c:v>
                </c:pt>
              </c:numCache>
            </c:numRef>
          </c:val>
        </c:ser>
        <c:axId val="581520088"/>
        <c:axId val="581445832"/>
      </c:areaChart>
      <c:catAx>
        <c:axId val="581520088"/>
        <c:scaling>
          <c:orientation val="minMax"/>
        </c:scaling>
        <c:axPos val="b"/>
        <c:numFmt formatCode="General" sourceLinked="1"/>
        <c:tickLblPos val="nextTo"/>
        <c:txPr>
          <a:bodyPr/>
          <a:lstStyle/>
          <a:p>
            <a:pPr>
              <a:defRPr sz="1400" b="1" i="0"/>
            </a:pPr>
            <a:endParaRPr lang="fr-FR"/>
          </a:p>
        </c:txPr>
        <c:crossAx val="581445832"/>
        <c:crosses val="autoZero"/>
        <c:auto val="1"/>
        <c:lblAlgn val="ctr"/>
        <c:lblOffset val="100"/>
        <c:tickLblSkip val="2"/>
        <c:tickMarkSkip val="1"/>
      </c:catAx>
      <c:valAx>
        <c:axId val="581445832"/>
        <c:scaling>
          <c:orientation val="minMax"/>
        </c:scaling>
        <c:axPos val="l"/>
        <c:majorGridlines/>
        <c:numFmt formatCode="0" sourceLinked="0"/>
        <c:tickLblPos val="nextTo"/>
        <c:txPr>
          <a:bodyPr/>
          <a:lstStyle/>
          <a:p>
            <a:pPr>
              <a:defRPr sz="1400" b="1" i="0" baseline="0"/>
            </a:pPr>
            <a:endParaRPr lang="fr-FR"/>
          </a:p>
        </c:txPr>
        <c:crossAx val="581520088"/>
        <c:crosses val="autoZero"/>
        <c:crossBetween val="midCat"/>
      </c:valAx>
    </c:plotArea>
    <c:plotVisOnly val="1"/>
  </c:chart>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26909094702817"/>
          <c:y val="0.0303223168253499"/>
          <c:w val="0.901437393308871"/>
          <c:h val="0.896641593917683"/>
        </c:manualLayout>
      </c:layout>
      <c:areaChart>
        <c:grouping val="stacked"/>
        <c:ser>
          <c:idx val="8"/>
          <c:order val="0"/>
          <c:tx>
            <c:strRef>
              <c:f>données!$X$1046</c:f>
              <c:strCache>
                <c:ptCount val="1"/>
                <c:pt idx="0">
                  <c:v>enseigement et recherche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données!$BU$1046:$CL$1046</c:f>
              <c:numCache>
                <c:formatCode>0.00</c:formatCode>
                <c:ptCount val="18"/>
                <c:pt idx="0">
                  <c:v>5.016132598717334</c:v>
                </c:pt>
                <c:pt idx="1">
                  <c:v>5.085491100981634</c:v>
                </c:pt>
                <c:pt idx="2">
                  <c:v>4.950020682405535</c:v>
                </c:pt>
                <c:pt idx="3">
                  <c:v>4.854578009974237</c:v>
                </c:pt>
                <c:pt idx="4">
                  <c:v>4.929609971348307</c:v>
                </c:pt>
                <c:pt idx="5">
                  <c:v>4.683164821644625</c:v>
                </c:pt>
                <c:pt idx="6">
                  <c:v>4.643029845269336</c:v>
                </c:pt>
                <c:pt idx="7">
                  <c:v>4.838267598047166</c:v>
                </c:pt>
                <c:pt idx="8">
                  <c:v>4.711749952421515</c:v>
                </c:pt>
                <c:pt idx="9">
                  <c:v>4.620035762874889</c:v>
                </c:pt>
                <c:pt idx="10">
                  <c:v>4.576765993390636</c:v>
                </c:pt>
                <c:pt idx="11">
                  <c:v>4.582130493027888</c:v>
                </c:pt>
                <c:pt idx="12">
                  <c:v>4.358561861251823</c:v>
                </c:pt>
                <c:pt idx="13">
                  <c:v>4.331223699626784</c:v>
                </c:pt>
                <c:pt idx="14">
                  <c:v>4.47940700925832</c:v>
                </c:pt>
                <c:pt idx="15">
                  <c:v>4.343322731215662</c:v>
                </c:pt>
                <c:pt idx="16">
                  <c:v>4.43994647741229</c:v>
                </c:pt>
                <c:pt idx="17">
                  <c:v>4.411363450232987</c:v>
                </c:pt>
              </c:numCache>
            </c:numRef>
          </c:val>
        </c:ser>
        <c:ser>
          <c:idx val="2"/>
          <c:order val="1"/>
          <c:tx>
            <c:strRef>
              <c:f>données!$X$1036</c:f>
              <c:strCache>
                <c:ptCount val="1"/>
                <c:pt idx="0">
                  <c:v>sécurité &amp; justice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données!$BU$1036:$CL$1036</c:f>
              <c:numCache>
                <c:formatCode>0.00</c:formatCode>
                <c:ptCount val="18"/>
                <c:pt idx="0">
                  <c:v>1.388001225567546</c:v>
                </c:pt>
                <c:pt idx="1">
                  <c:v>1.363109559441686</c:v>
                </c:pt>
                <c:pt idx="2">
                  <c:v>1.318345230460187</c:v>
                </c:pt>
                <c:pt idx="3">
                  <c:v>1.292101640787417</c:v>
                </c:pt>
                <c:pt idx="4">
                  <c:v>1.295240608902076</c:v>
                </c:pt>
                <c:pt idx="5">
                  <c:v>1.285354007916347</c:v>
                </c:pt>
                <c:pt idx="6">
                  <c:v>1.318174086171167</c:v>
                </c:pt>
                <c:pt idx="7">
                  <c:v>1.37005718282567</c:v>
                </c:pt>
                <c:pt idx="8">
                  <c:v>1.38742766716296</c:v>
                </c:pt>
                <c:pt idx="9">
                  <c:v>1.372577302002523</c:v>
                </c:pt>
                <c:pt idx="10">
                  <c:v>1.344375171997603</c:v>
                </c:pt>
                <c:pt idx="11">
                  <c:v>1.31231834697518</c:v>
                </c:pt>
                <c:pt idx="12">
                  <c:v>1.281169253159044</c:v>
                </c:pt>
                <c:pt idx="13">
                  <c:v>1.361890549065149</c:v>
                </c:pt>
                <c:pt idx="14">
                  <c:v>1.476272469021823</c:v>
                </c:pt>
                <c:pt idx="15">
                  <c:v>1.47114709405593</c:v>
                </c:pt>
                <c:pt idx="16">
                  <c:v>1.52423456004253</c:v>
                </c:pt>
                <c:pt idx="17">
                  <c:v>1.527926402719791</c:v>
                </c:pt>
              </c:numCache>
            </c:numRef>
          </c:val>
        </c:ser>
        <c:ser>
          <c:idx val="1"/>
          <c:order val="2"/>
          <c:tx>
            <c:strRef>
              <c:f>données!$X$1035</c:f>
              <c:strCache>
                <c:ptCount val="1"/>
                <c:pt idx="0">
                  <c:v>défense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données!$BU$1035:$CL$1035</c:f>
              <c:numCache>
                <c:formatCode>0.00</c:formatCode>
                <c:ptCount val="18"/>
                <c:pt idx="0">
                  <c:v>2.363439296995729</c:v>
                </c:pt>
                <c:pt idx="1">
                  <c:v>2.406964511540451</c:v>
                </c:pt>
                <c:pt idx="2">
                  <c:v>2.273404323950985</c:v>
                </c:pt>
                <c:pt idx="3">
                  <c:v>2.053889040487744</c:v>
                </c:pt>
                <c:pt idx="4">
                  <c:v>1.970293152613155</c:v>
                </c:pt>
                <c:pt idx="5">
                  <c:v>1.891284780238779</c:v>
                </c:pt>
                <c:pt idx="6">
                  <c:v>1.960611776134269</c:v>
                </c:pt>
                <c:pt idx="7">
                  <c:v>1.96820552192866</c:v>
                </c:pt>
                <c:pt idx="8">
                  <c:v>1.803007312917052</c:v>
                </c:pt>
                <c:pt idx="9">
                  <c:v>1.802640248238132</c:v>
                </c:pt>
                <c:pt idx="10">
                  <c:v>1.778589086493083</c:v>
                </c:pt>
                <c:pt idx="11">
                  <c:v>1.812341835454811</c:v>
                </c:pt>
                <c:pt idx="12">
                  <c:v>1.761932348157832</c:v>
                </c:pt>
                <c:pt idx="13">
                  <c:v>1.754246208995988</c:v>
                </c:pt>
                <c:pt idx="14">
                  <c:v>1.925586619315365</c:v>
                </c:pt>
                <c:pt idx="15">
                  <c:v>2.070149531166096</c:v>
                </c:pt>
                <c:pt idx="16">
                  <c:v>1.852754924307909</c:v>
                </c:pt>
                <c:pt idx="17">
                  <c:v>1.907398527471016</c:v>
                </c:pt>
              </c:numCache>
            </c:numRef>
          </c:val>
        </c:ser>
        <c:ser>
          <c:idx val="4"/>
          <c:order val="3"/>
          <c:tx>
            <c:strRef>
              <c:f>données!$X$1047</c:f>
              <c:strCache>
                <c:ptCount val="1"/>
                <c:pt idx="0">
                  <c:v>environnement et santé</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données!$BU$1047:$CL$1047</c:f>
              <c:numCache>
                <c:formatCode>0.00</c:formatCode>
                <c:ptCount val="18"/>
                <c:pt idx="0">
                  <c:v>0.176645581498779</c:v>
                </c:pt>
                <c:pt idx="1">
                  <c:v>0.187346038731878</c:v>
                </c:pt>
                <c:pt idx="2">
                  <c:v>0.183659128657212</c:v>
                </c:pt>
                <c:pt idx="3">
                  <c:v>0.157141359477134</c:v>
                </c:pt>
                <c:pt idx="4">
                  <c:v>0.164593435560244</c:v>
                </c:pt>
                <c:pt idx="5">
                  <c:v>0.148999370243221</c:v>
                </c:pt>
                <c:pt idx="6">
                  <c:v>0.179532181260504</c:v>
                </c:pt>
                <c:pt idx="7">
                  <c:v>0.208434831352824</c:v>
                </c:pt>
                <c:pt idx="8">
                  <c:v>0.2033500039612</c:v>
                </c:pt>
                <c:pt idx="9">
                  <c:v>0.202347032287821</c:v>
                </c:pt>
                <c:pt idx="10">
                  <c:v>0.213905648226661</c:v>
                </c:pt>
                <c:pt idx="11">
                  <c:v>0.224290371375637</c:v>
                </c:pt>
                <c:pt idx="12">
                  <c:v>0.183963036351096</c:v>
                </c:pt>
                <c:pt idx="13">
                  <c:v>0.177633399631181</c:v>
                </c:pt>
                <c:pt idx="14">
                  <c:v>0.218214059773153</c:v>
                </c:pt>
                <c:pt idx="15">
                  <c:v>0.199254409517122</c:v>
                </c:pt>
                <c:pt idx="16">
                  <c:v>0.176776433273142</c:v>
                </c:pt>
                <c:pt idx="17">
                  <c:v>0.175171260906945</c:v>
                </c:pt>
              </c:numCache>
            </c:numRef>
          </c:val>
        </c:ser>
        <c:ser>
          <c:idx val="3"/>
          <c:order val="4"/>
          <c:tx>
            <c:strRef>
              <c:f>données!$X$1037</c:f>
              <c:strCache>
                <c:ptCount val="1"/>
                <c:pt idx="0">
                  <c:v>transports, agriculture, économie...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données!$BU$1037:$CL$1037</c:f>
              <c:numCache>
                <c:formatCode>0.00</c:formatCode>
                <c:ptCount val="18"/>
                <c:pt idx="0">
                  <c:v>1.510223582477728</c:v>
                </c:pt>
                <c:pt idx="1">
                  <c:v>1.512056997545751</c:v>
                </c:pt>
                <c:pt idx="2">
                  <c:v>1.399066698544136</c:v>
                </c:pt>
                <c:pt idx="3">
                  <c:v>1.355609155527935</c:v>
                </c:pt>
                <c:pt idx="4">
                  <c:v>1.389095443490429</c:v>
                </c:pt>
                <c:pt idx="5">
                  <c:v>1.211861544644865</c:v>
                </c:pt>
                <c:pt idx="6">
                  <c:v>1.100729522499227</c:v>
                </c:pt>
                <c:pt idx="7">
                  <c:v>1.126948024739711</c:v>
                </c:pt>
                <c:pt idx="8">
                  <c:v>1.084260457788783</c:v>
                </c:pt>
                <c:pt idx="9">
                  <c:v>1.392147582140211</c:v>
                </c:pt>
                <c:pt idx="10">
                  <c:v>1.416957578348255</c:v>
                </c:pt>
                <c:pt idx="11">
                  <c:v>1.405248971961218</c:v>
                </c:pt>
                <c:pt idx="12">
                  <c:v>1.250535247105765</c:v>
                </c:pt>
                <c:pt idx="13">
                  <c:v>1.20463791805793</c:v>
                </c:pt>
                <c:pt idx="14">
                  <c:v>1.448061076604006</c:v>
                </c:pt>
                <c:pt idx="15">
                  <c:v>1.458858275847825</c:v>
                </c:pt>
                <c:pt idx="16">
                  <c:v>1.168283369924423</c:v>
                </c:pt>
                <c:pt idx="17">
                  <c:v>1.269942436164984</c:v>
                </c:pt>
              </c:numCache>
            </c:numRef>
          </c:val>
        </c:ser>
        <c:ser>
          <c:idx val="5"/>
          <c:order val="5"/>
          <c:tx>
            <c:strRef>
              <c:f>données!$X$1039</c:f>
              <c:strCache>
                <c:ptCount val="1"/>
                <c:pt idx="0">
                  <c:v>logement &amp; équipements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données!$BU$1039:$CL$1039</c:f>
              <c:numCache>
                <c:formatCode>0.00</c:formatCode>
                <c:ptCount val="18"/>
                <c:pt idx="0">
                  <c:v>0.263672581186535</c:v>
                </c:pt>
                <c:pt idx="1">
                  <c:v>0.255501516703962</c:v>
                </c:pt>
                <c:pt idx="2">
                  <c:v>0.41791741458546</c:v>
                </c:pt>
                <c:pt idx="3">
                  <c:v>0.417983905121741</c:v>
                </c:pt>
                <c:pt idx="4">
                  <c:v>0.402632119699369</c:v>
                </c:pt>
                <c:pt idx="5">
                  <c:v>0.458737455051856</c:v>
                </c:pt>
                <c:pt idx="6">
                  <c:v>0.381731554121497</c:v>
                </c:pt>
                <c:pt idx="7">
                  <c:v>0.380899099459126</c:v>
                </c:pt>
                <c:pt idx="8">
                  <c:v>0.352225633990397</c:v>
                </c:pt>
                <c:pt idx="9">
                  <c:v>0.343204727599821</c:v>
                </c:pt>
                <c:pt idx="10">
                  <c:v>0.345915991132258</c:v>
                </c:pt>
                <c:pt idx="11">
                  <c:v>0.332514785632267</c:v>
                </c:pt>
                <c:pt idx="12">
                  <c:v>0.329607065130356</c:v>
                </c:pt>
                <c:pt idx="13">
                  <c:v>0.288330975405999</c:v>
                </c:pt>
                <c:pt idx="14">
                  <c:v>0.278826130324967</c:v>
                </c:pt>
                <c:pt idx="15">
                  <c:v>0.236792102110785</c:v>
                </c:pt>
                <c:pt idx="16">
                  <c:v>0.194264209317687</c:v>
                </c:pt>
                <c:pt idx="17">
                  <c:v>0.200413636425277</c:v>
                </c:pt>
              </c:numCache>
            </c:numRef>
          </c:val>
        </c:ser>
        <c:ser>
          <c:idx val="7"/>
          <c:order val="6"/>
          <c:tx>
            <c:strRef>
              <c:f>données!$X$1041</c:f>
              <c:strCache>
                <c:ptCount val="1"/>
                <c:pt idx="0">
                  <c:v>culture &amp; loisirs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données!$BU$1041:$CL$1041</c:f>
              <c:numCache>
                <c:formatCode>0.00</c:formatCode>
                <c:ptCount val="18"/>
                <c:pt idx="0">
                  <c:v>0.199802621761515</c:v>
                </c:pt>
                <c:pt idx="1">
                  <c:v>0.205689319286565</c:v>
                </c:pt>
                <c:pt idx="2">
                  <c:v>0.194885816676723</c:v>
                </c:pt>
                <c:pt idx="3">
                  <c:v>0.196426699346418</c:v>
                </c:pt>
                <c:pt idx="4">
                  <c:v>0.208485018376308</c:v>
                </c:pt>
                <c:pt idx="5">
                  <c:v>0.21366995937909</c:v>
                </c:pt>
                <c:pt idx="6">
                  <c:v>0.263046406360829</c:v>
                </c:pt>
                <c:pt idx="7">
                  <c:v>0.240711120536191</c:v>
                </c:pt>
                <c:pt idx="8">
                  <c:v>0.221676065018094</c:v>
                </c:pt>
                <c:pt idx="9">
                  <c:v>0.232306473486257</c:v>
                </c:pt>
                <c:pt idx="10">
                  <c:v>0.240971260859422</c:v>
                </c:pt>
                <c:pt idx="11">
                  <c:v>0.263331244350022</c:v>
                </c:pt>
                <c:pt idx="12">
                  <c:v>0.265954052552521</c:v>
                </c:pt>
                <c:pt idx="13">
                  <c:v>0.287917152692822</c:v>
                </c:pt>
                <c:pt idx="14">
                  <c:v>0.274742902475019</c:v>
                </c:pt>
                <c:pt idx="15">
                  <c:v>0.272006278656698</c:v>
                </c:pt>
                <c:pt idx="16">
                  <c:v>0.261966885147282</c:v>
                </c:pt>
                <c:pt idx="17">
                  <c:v>0.247700035788079</c:v>
                </c:pt>
              </c:numCache>
            </c:numRef>
          </c:val>
        </c:ser>
        <c:ser>
          <c:idx val="9"/>
          <c:order val="7"/>
          <c:tx>
            <c:strRef>
              <c:f>données!$X$1043</c:f>
              <c:strCache>
                <c:ptCount val="1"/>
                <c:pt idx="0">
                  <c:v>affaires sociales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données!$BU$1043:$CL$1043</c:f>
              <c:numCache>
                <c:formatCode>0.00</c:formatCode>
                <c:ptCount val="18"/>
                <c:pt idx="0">
                  <c:v>3.785549087282395</c:v>
                </c:pt>
                <c:pt idx="1">
                  <c:v>3.838963280176409</c:v>
                </c:pt>
                <c:pt idx="2">
                  <c:v>3.92428089110176</c:v>
                </c:pt>
                <c:pt idx="3">
                  <c:v>3.832856396186976</c:v>
                </c:pt>
                <c:pt idx="4">
                  <c:v>3.928077204123733</c:v>
                </c:pt>
                <c:pt idx="5">
                  <c:v>3.964841983562973</c:v>
                </c:pt>
                <c:pt idx="6">
                  <c:v>3.841988678974796</c:v>
                </c:pt>
                <c:pt idx="7">
                  <c:v>3.735364760630808</c:v>
                </c:pt>
                <c:pt idx="8">
                  <c:v>3.74090954949</c:v>
                </c:pt>
                <c:pt idx="9">
                  <c:v>3.598213450870987</c:v>
                </c:pt>
                <c:pt idx="10">
                  <c:v>3.481801896944392</c:v>
                </c:pt>
                <c:pt idx="11">
                  <c:v>3.714722379379039</c:v>
                </c:pt>
                <c:pt idx="12">
                  <c:v>3.676981726571588</c:v>
                </c:pt>
                <c:pt idx="13">
                  <c:v>3.701488985849849</c:v>
                </c:pt>
                <c:pt idx="14">
                  <c:v>4.031842813757614</c:v>
                </c:pt>
                <c:pt idx="15">
                  <c:v>3.978117642199183</c:v>
                </c:pt>
                <c:pt idx="16">
                  <c:v>4.028234264249289</c:v>
                </c:pt>
                <c:pt idx="17">
                  <c:v>4.057970192976336</c:v>
                </c:pt>
              </c:numCache>
            </c:numRef>
          </c:val>
        </c:ser>
        <c:ser>
          <c:idx val="0"/>
          <c:order val="8"/>
          <c:tx>
            <c:strRef>
              <c:f>données!$X$1034</c:f>
              <c:strCache>
                <c:ptCount val="1"/>
                <c:pt idx="0">
                  <c:v>services généraux</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données!$BU$1034:$CL$1034</c:f>
              <c:numCache>
                <c:formatCode>0.00</c:formatCode>
                <c:ptCount val="18"/>
                <c:pt idx="0">
                  <c:v>5.974767186055952</c:v>
                </c:pt>
                <c:pt idx="1">
                  <c:v>6.160570392869046</c:v>
                </c:pt>
                <c:pt idx="2">
                  <c:v>6.603664390969568</c:v>
                </c:pt>
                <c:pt idx="3">
                  <c:v>6.021027118617126</c:v>
                </c:pt>
                <c:pt idx="4">
                  <c:v>6.317461819992282</c:v>
                </c:pt>
                <c:pt idx="5">
                  <c:v>5.7761047243984</c:v>
                </c:pt>
                <c:pt idx="6">
                  <c:v>5.872340516581953</c:v>
                </c:pt>
                <c:pt idx="7">
                  <c:v>6.284219428731717</c:v>
                </c:pt>
                <c:pt idx="8">
                  <c:v>6.349129978123341</c:v>
                </c:pt>
                <c:pt idx="9">
                  <c:v>6.725290528056897</c:v>
                </c:pt>
                <c:pt idx="10">
                  <c:v>6.748825061383645</c:v>
                </c:pt>
                <c:pt idx="11">
                  <c:v>5.297546148216628</c:v>
                </c:pt>
                <c:pt idx="12">
                  <c:v>4.754471939483656</c:v>
                </c:pt>
                <c:pt idx="13">
                  <c:v>5.093226498102882</c:v>
                </c:pt>
                <c:pt idx="14">
                  <c:v>5.310741593720951</c:v>
                </c:pt>
                <c:pt idx="15">
                  <c:v>7.250041306951959</c:v>
                </c:pt>
                <c:pt idx="16">
                  <c:v>4.758723652167135</c:v>
                </c:pt>
                <c:pt idx="17">
                  <c:v>4.74699355434711</c:v>
                </c:pt>
              </c:numCache>
            </c:numRef>
          </c:val>
        </c:ser>
        <c:axId val="581833816"/>
        <c:axId val="581837064"/>
      </c:areaChart>
      <c:lineChart>
        <c:grouping val="standard"/>
        <c:ser>
          <c:idx val="6"/>
          <c:order val="9"/>
          <c:tx>
            <c:strRef>
              <c:f>données!$X$597</c:f>
              <c:strCache>
                <c:ptCount val="1"/>
                <c:pt idx="0">
                  <c:v>dépenses hors intérêts</c:v>
                </c:pt>
              </c:strCache>
            </c:strRef>
          </c:tx>
          <c:spPr>
            <a:ln w="104775">
              <a:solidFill>
                <a:sysClr val="window" lastClr="FFFFFF">
                  <a:alpha val="0"/>
                </a:sysClr>
              </a:solidFill>
              <a:prstDash val="dash"/>
            </a:ln>
          </c:spPr>
          <c:marker>
            <c:symbol val="none"/>
          </c:marker>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données!$BU$597:$CL$597</c:f>
              <c:numCache>
                <c:formatCode>#.##0\.0</c:formatCode>
                <c:ptCount val="18"/>
                <c:pt idx="0">
                  <c:v>9.340220811156845</c:v>
                </c:pt>
                <c:pt idx="1">
                  <c:v>9.52019521815949</c:v>
                </c:pt>
                <c:pt idx="2">
                  <c:v>9.230021555240997</c:v>
                </c:pt>
                <c:pt idx="3">
                  <c:v>9.15802584733142</c:v>
                </c:pt>
                <c:pt idx="4">
                  <c:v>9.343866923061788</c:v>
                </c:pt>
                <c:pt idx="5">
                  <c:v>9.564773186837428</c:v>
                </c:pt>
                <c:pt idx="6">
                  <c:v>9.341891858640171</c:v>
                </c:pt>
                <c:pt idx="7">
                  <c:v>9.710963237889924</c:v>
                </c:pt>
                <c:pt idx="8">
                  <c:v>10.03438120197045</c:v>
                </c:pt>
                <c:pt idx="9">
                  <c:v>10.5170927068331</c:v>
                </c:pt>
                <c:pt idx="10">
                  <c:v>10.71460667669666</c:v>
                </c:pt>
                <c:pt idx="11">
                  <c:v>10.8269628259092</c:v>
                </c:pt>
                <c:pt idx="12">
                  <c:v>11.01615817679285</c:v>
                </c:pt>
                <c:pt idx="13">
                  <c:v>11.17642038180318</c:v>
                </c:pt>
                <c:pt idx="14">
                  <c:v>11.98268287160157</c:v>
                </c:pt>
                <c:pt idx="15">
                  <c:v>11.69539220950886</c:v>
                </c:pt>
                <c:pt idx="16">
                  <c:v>11.58585148980862</c:v>
                </c:pt>
                <c:pt idx="17">
                  <c:v>11.77022939227716</c:v>
                </c:pt>
              </c:numCache>
            </c:numRef>
          </c:val>
        </c:ser>
        <c:marker val="1"/>
        <c:axId val="581833816"/>
        <c:axId val="581837064"/>
      </c:lineChart>
      <c:catAx>
        <c:axId val="581833816"/>
        <c:scaling>
          <c:orientation val="minMax"/>
        </c:scaling>
        <c:axPos val="b"/>
        <c:numFmt formatCode="General" sourceLinked="1"/>
        <c:tickLblPos val="nextTo"/>
        <c:txPr>
          <a:bodyPr/>
          <a:lstStyle/>
          <a:p>
            <a:pPr>
              <a:defRPr sz="1400" b="1" i="0"/>
            </a:pPr>
            <a:endParaRPr lang="fr-FR"/>
          </a:p>
        </c:txPr>
        <c:crossAx val="581837064"/>
        <c:crosses val="autoZero"/>
        <c:auto val="1"/>
        <c:lblAlgn val="ctr"/>
        <c:lblOffset val="100"/>
        <c:tickLblSkip val="2"/>
        <c:tickMarkSkip val="1"/>
      </c:catAx>
      <c:valAx>
        <c:axId val="581837064"/>
        <c:scaling>
          <c:orientation val="minMax"/>
        </c:scaling>
        <c:axPos val="l"/>
        <c:majorGridlines/>
        <c:numFmt formatCode="0" sourceLinked="0"/>
        <c:tickLblPos val="nextTo"/>
        <c:txPr>
          <a:bodyPr/>
          <a:lstStyle/>
          <a:p>
            <a:pPr>
              <a:defRPr sz="1400" b="1" i="0" baseline="0"/>
            </a:pPr>
            <a:endParaRPr lang="fr-FR"/>
          </a:p>
        </c:txPr>
        <c:crossAx val="581833816"/>
        <c:crosses val="autoZero"/>
        <c:crossBetween val="between"/>
      </c:valAx>
    </c:plotArea>
    <c:legend>
      <c:legendPos val="r"/>
    </c:legend>
    <c:plotVisOnly val="1"/>
    <c:dispBlanksAs val="zero"/>
  </c:chart>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26909094702817"/>
          <c:y val="0.0303223168253499"/>
          <c:w val="0.901437393308871"/>
          <c:h val="0.896641593917683"/>
        </c:manualLayout>
      </c:layout>
      <c:areaChart>
        <c:grouping val="stacked"/>
        <c:ser>
          <c:idx val="8"/>
          <c:order val="0"/>
          <c:tx>
            <c:strRef>
              <c:f>données!$X$1046</c:f>
              <c:strCache>
                <c:ptCount val="1"/>
                <c:pt idx="0">
                  <c:v>enseigement et recherche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données!$BU$1046:$CL$1046</c:f>
              <c:numCache>
                <c:formatCode>0.00</c:formatCode>
                <c:ptCount val="18"/>
                <c:pt idx="0">
                  <c:v>5.016132598717334</c:v>
                </c:pt>
                <c:pt idx="1">
                  <c:v>5.085491100981634</c:v>
                </c:pt>
                <c:pt idx="2">
                  <c:v>4.950020682405535</c:v>
                </c:pt>
                <c:pt idx="3">
                  <c:v>4.854578009974237</c:v>
                </c:pt>
                <c:pt idx="4">
                  <c:v>4.929609971348307</c:v>
                </c:pt>
                <c:pt idx="5">
                  <c:v>4.683164821644625</c:v>
                </c:pt>
                <c:pt idx="6">
                  <c:v>4.643029845269336</c:v>
                </c:pt>
                <c:pt idx="7">
                  <c:v>4.838267598047166</c:v>
                </c:pt>
                <c:pt idx="8">
                  <c:v>4.711749952421515</c:v>
                </c:pt>
                <c:pt idx="9">
                  <c:v>4.620035762874889</c:v>
                </c:pt>
                <c:pt idx="10">
                  <c:v>4.576765993390636</c:v>
                </c:pt>
                <c:pt idx="11">
                  <c:v>4.582130493027888</c:v>
                </c:pt>
                <c:pt idx="12">
                  <c:v>4.358561861251823</c:v>
                </c:pt>
                <c:pt idx="13">
                  <c:v>4.331223699626784</c:v>
                </c:pt>
                <c:pt idx="14">
                  <c:v>4.47940700925832</c:v>
                </c:pt>
                <c:pt idx="15">
                  <c:v>4.343322731215662</c:v>
                </c:pt>
                <c:pt idx="16">
                  <c:v>4.43994647741229</c:v>
                </c:pt>
                <c:pt idx="17">
                  <c:v>4.411363450232987</c:v>
                </c:pt>
              </c:numCache>
            </c:numRef>
          </c:val>
        </c:ser>
        <c:ser>
          <c:idx val="2"/>
          <c:order val="1"/>
          <c:tx>
            <c:strRef>
              <c:f>données!$X$1036</c:f>
              <c:strCache>
                <c:ptCount val="1"/>
                <c:pt idx="0">
                  <c:v>sécurité &amp; justice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données!$BU$1036:$CL$1036</c:f>
              <c:numCache>
                <c:formatCode>0.00</c:formatCode>
                <c:ptCount val="18"/>
                <c:pt idx="0">
                  <c:v>1.388001225567546</c:v>
                </c:pt>
                <c:pt idx="1">
                  <c:v>1.363109559441686</c:v>
                </c:pt>
                <c:pt idx="2">
                  <c:v>1.318345230460187</c:v>
                </c:pt>
                <c:pt idx="3">
                  <c:v>1.292101640787417</c:v>
                </c:pt>
                <c:pt idx="4">
                  <c:v>1.295240608902076</c:v>
                </c:pt>
                <c:pt idx="5">
                  <c:v>1.285354007916347</c:v>
                </c:pt>
                <c:pt idx="6">
                  <c:v>1.318174086171167</c:v>
                </c:pt>
                <c:pt idx="7">
                  <c:v>1.37005718282567</c:v>
                </c:pt>
                <c:pt idx="8">
                  <c:v>1.38742766716296</c:v>
                </c:pt>
                <c:pt idx="9">
                  <c:v>1.372577302002523</c:v>
                </c:pt>
                <c:pt idx="10">
                  <c:v>1.344375171997603</c:v>
                </c:pt>
                <c:pt idx="11">
                  <c:v>1.31231834697518</c:v>
                </c:pt>
                <c:pt idx="12">
                  <c:v>1.281169253159044</c:v>
                </c:pt>
                <c:pt idx="13">
                  <c:v>1.361890549065149</c:v>
                </c:pt>
                <c:pt idx="14">
                  <c:v>1.476272469021823</c:v>
                </c:pt>
                <c:pt idx="15">
                  <c:v>1.47114709405593</c:v>
                </c:pt>
                <c:pt idx="16">
                  <c:v>1.52423456004253</c:v>
                </c:pt>
                <c:pt idx="17">
                  <c:v>1.527926402719791</c:v>
                </c:pt>
              </c:numCache>
            </c:numRef>
          </c:val>
        </c:ser>
        <c:ser>
          <c:idx val="1"/>
          <c:order val="2"/>
          <c:tx>
            <c:strRef>
              <c:f>données!$X$1035</c:f>
              <c:strCache>
                <c:ptCount val="1"/>
                <c:pt idx="0">
                  <c:v>défense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données!$BU$1035:$CL$1035</c:f>
              <c:numCache>
                <c:formatCode>0.00</c:formatCode>
                <c:ptCount val="18"/>
                <c:pt idx="0">
                  <c:v>2.363439296995729</c:v>
                </c:pt>
                <c:pt idx="1">
                  <c:v>2.406964511540451</c:v>
                </c:pt>
                <c:pt idx="2">
                  <c:v>2.273404323950985</c:v>
                </c:pt>
                <c:pt idx="3">
                  <c:v>2.053889040487744</c:v>
                </c:pt>
                <c:pt idx="4">
                  <c:v>1.970293152613155</c:v>
                </c:pt>
                <c:pt idx="5">
                  <c:v>1.891284780238779</c:v>
                </c:pt>
                <c:pt idx="6">
                  <c:v>1.960611776134269</c:v>
                </c:pt>
                <c:pt idx="7">
                  <c:v>1.96820552192866</c:v>
                </c:pt>
                <c:pt idx="8">
                  <c:v>1.803007312917052</c:v>
                </c:pt>
                <c:pt idx="9">
                  <c:v>1.802640248238132</c:v>
                </c:pt>
                <c:pt idx="10">
                  <c:v>1.778589086493083</c:v>
                </c:pt>
                <c:pt idx="11">
                  <c:v>1.812341835454811</c:v>
                </c:pt>
                <c:pt idx="12">
                  <c:v>1.761932348157832</c:v>
                </c:pt>
                <c:pt idx="13">
                  <c:v>1.754246208995988</c:v>
                </c:pt>
                <c:pt idx="14">
                  <c:v>1.925586619315365</c:v>
                </c:pt>
                <c:pt idx="15">
                  <c:v>2.070149531166096</c:v>
                </c:pt>
                <c:pt idx="16">
                  <c:v>1.852754924307909</c:v>
                </c:pt>
                <c:pt idx="17">
                  <c:v>1.907398527471016</c:v>
                </c:pt>
              </c:numCache>
            </c:numRef>
          </c:val>
        </c:ser>
        <c:ser>
          <c:idx val="4"/>
          <c:order val="3"/>
          <c:tx>
            <c:strRef>
              <c:f>données!$X$1047</c:f>
              <c:strCache>
                <c:ptCount val="1"/>
                <c:pt idx="0">
                  <c:v>environnement et santé</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données!$BU$1047:$CL$1047</c:f>
              <c:numCache>
                <c:formatCode>0.00</c:formatCode>
                <c:ptCount val="18"/>
                <c:pt idx="0">
                  <c:v>0.176645581498779</c:v>
                </c:pt>
                <c:pt idx="1">
                  <c:v>0.187346038731878</c:v>
                </c:pt>
                <c:pt idx="2">
                  <c:v>0.183659128657212</c:v>
                </c:pt>
                <c:pt idx="3">
                  <c:v>0.157141359477134</c:v>
                </c:pt>
                <c:pt idx="4">
                  <c:v>0.164593435560244</c:v>
                </c:pt>
                <c:pt idx="5">
                  <c:v>0.148999370243221</c:v>
                </c:pt>
                <c:pt idx="6">
                  <c:v>0.179532181260504</c:v>
                </c:pt>
                <c:pt idx="7">
                  <c:v>0.208434831352824</c:v>
                </c:pt>
                <c:pt idx="8">
                  <c:v>0.2033500039612</c:v>
                </c:pt>
                <c:pt idx="9">
                  <c:v>0.202347032287821</c:v>
                </c:pt>
                <c:pt idx="10">
                  <c:v>0.213905648226661</c:v>
                </c:pt>
                <c:pt idx="11">
                  <c:v>0.224290371375637</c:v>
                </c:pt>
                <c:pt idx="12">
                  <c:v>0.183963036351096</c:v>
                </c:pt>
                <c:pt idx="13">
                  <c:v>0.177633399631181</c:v>
                </c:pt>
                <c:pt idx="14">
                  <c:v>0.218214059773153</c:v>
                </c:pt>
                <c:pt idx="15">
                  <c:v>0.199254409517122</c:v>
                </c:pt>
                <c:pt idx="16">
                  <c:v>0.176776433273142</c:v>
                </c:pt>
                <c:pt idx="17">
                  <c:v>0.175171260906945</c:v>
                </c:pt>
              </c:numCache>
            </c:numRef>
          </c:val>
        </c:ser>
        <c:ser>
          <c:idx val="3"/>
          <c:order val="4"/>
          <c:tx>
            <c:strRef>
              <c:f>données!$X$1037</c:f>
              <c:strCache>
                <c:ptCount val="1"/>
                <c:pt idx="0">
                  <c:v>transports, agriculture, économie...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données!$BU$1037:$CL$1037</c:f>
              <c:numCache>
                <c:formatCode>0.00</c:formatCode>
                <c:ptCount val="18"/>
                <c:pt idx="0">
                  <c:v>1.510223582477728</c:v>
                </c:pt>
                <c:pt idx="1">
                  <c:v>1.512056997545751</c:v>
                </c:pt>
                <c:pt idx="2">
                  <c:v>1.399066698544136</c:v>
                </c:pt>
                <c:pt idx="3">
                  <c:v>1.355609155527935</c:v>
                </c:pt>
                <c:pt idx="4">
                  <c:v>1.389095443490429</c:v>
                </c:pt>
                <c:pt idx="5">
                  <c:v>1.211861544644865</c:v>
                </c:pt>
                <c:pt idx="6">
                  <c:v>1.100729522499227</c:v>
                </c:pt>
                <c:pt idx="7">
                  <c:v>1.126948024739711</c:v>
                </c:pt>
                <c:pt idx="8">
                  <c:v>1.084260457788783</c:v>
                </c:pt>
                <c:pt idx="9">
                  <c:v>1.392147582140211</c:v>
                </c:pt>
                <c:pt idx="10">
                  <c:v>1.416957578348255</c:v>
                </c:pt>
                <c:pt idx="11">
                  <c:v>1.405248971961218</c:v>
                </c:pt>
                <c:pt idx="12">
                  <c:v>1.250535247105765</c:v>
                </c:pt>
                <c:pt idx="13">
                  <c:v>1.20463791805793</c:v>
                </c:pt>
                <c:pt idx="14">
                  <c:v>1.448061076604006</c:v>
                </c:pt>
                <c:pt idx="15">
                  <c:v>1.458858275847825</c:v>
                </c:pt>
                <c:pt idx="16">
                  <c:v>1.168283369924423</c:v>
                </c:pt>
                <c:pt idx="17">
                  <c:v>1.269942436164984</c:v>
                </c:pt>
              </c:numCache>
            </c:numRef>
          </c:val>
        </c:ser>
        <c:ser>
          <c:idx val="5"/>
          <c:order val="5"/>
          <c:tx>
            <c:strRef>
              <c:f>données!$X$1039</c:f>
              <c:strCache>
                <c:ptCount val="1"/>
                <c:pt idx="0">
                  <c:v>logement &amp; équipements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données!$BU$1039:$CL$1039</c:f>
              <c:numCache>
                <c:formatCode>0.00</c:formatCode>
                <c:ptCount val="18"/>
                <c:pt idx="0">
                  <c:v>0.263672581186535</c:v>
                </c:pt>
                <c:pt idx="1">
                  <c:v>0.255501516703962</c:v>
                </c:pt>
                <c:pt idx="2">
                  <c:v>0.41791741458546</c:v>
                </c:pt>
                <c:pt idx="3">
                  <c:v>0.417983905121741</c:v>
                </c:pt>
                <c:pt idx="4">
                  <c:v>0.402632119699369</c:v>
                </c:pt>
                <c:pt idx="5">
                  <c:v>0.458737455051856</c:v>
                </c:pt>
                <c:pt idx="6">
                  <c:v>0.381731554121497</c:v>
                </c:pt>
                <c:pt idx="7">
                  <c:v>0.380899099459126</c:v>
                </c:pt>
                <c:pt idx="8">
                  <c:v>0.352225633990397</c:v>
                </c:pt>
                <c:pt idx="9">
                  <c:v>0.343204727599821</c:v>
                </c:pt>
                <c:pt idx="10">
                  <c:v>0.345915991132258</c:v>
                </c:pt>
                <c:pt idx="11">
                  <c:v>0.332514785632267</c:v>
                </c:pt>
                <c:pt idx="12">
                  <c:v>0.329607065130356</c:v>
                </c:pt>
                <c:pt idx="13">
                  <c:v>0.288330975405999</c:v>
                </c:pt>
                <c:pt idx="14">
                  <c:v>0.278826130324967</c:v>
                </c:pt>
                <c:pt idx="15">
                  <c:v>0.236792102110785</c:v>
                </c:pt>
                <c:pt idx="16">
                  <c:v>0.194264209317687</c:v>
                </c:pt>
                <c:pt idx="17">
                  <c:v>0.200413636425277</c:v>
                </c:pt>
              </c:numCache>
            </c:numRef>
          </c:val>
        </c:ser>
        <c:ser>
          <c:idx val="7"/>
          <c:order val="6"/>
          <c:tx>
            <c:strRef>
              <c:f>données!$X$1041</c:f>
              <c:strCache>
                <c:ptCount val="1"/>
                <c:pt idx="0">
                  <c:v>culture &amp; loisirs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données!$BU$1041:$CL$1041</c:f>
              <c:numCache>
                <c:formatCode>0.00</c:formatCode>
                <c:ptCount val="18"/>
                <c:pt idx="0">
                  <c:v>0.199802621761515</c:v>
                </c:pt>
                <c:pt idx="1">
                  <c:v>0.205689319286565</c:v>
                </c:pt>
                <c:pt idx="2">
                  <c:v>0.194885816676723</c:v>
                </c:pt>
                <c:pt idx="3">
                  <c:v>0.196426699346418</c:v>
                </c:pt>
                <c:pt idx="4">
                  <c:v>0.208485018376308</c:v>
                </c:pt>
                <c:pt idx="5">
                  <c:v>0.21366995937909</c:v>
                </c:pt>
                <c:pt idx="6">
                  <c:v>0.263046406360829</c:v>
                </c:pt>
                <c:pt idx="7">
                  <c:v>0.240711120536191</c:v>
                </c:pt>
                <c:pt idx="8">
                  <c:v>0.221676065018094</c:v>
                </c:pt>
                <c:pt idx="9">
                  <c:v>0.232306473486257</c:v>
                </c:pt>
                <c:pt idx="10">
                  <c:v>0.240971260859422</c:v>
                </c:pt>
                <c:pt idx="11">
                  <c:v>0.263331244350022</c:v>
                </c:pt>
                <c:pt idx="12">
                  <c:v>0.265954052552521</c:v>
                </c:pt>
                <c:pt idx="13">
                  <c:v>0.287917152692822</c:v>
                </c:pt>
                <c:pt idx="14">
                  <c:v>0.274742902475019</c:v>
                </c:pt>
                <c:pt idx="15">
                  <c:v>0.272006278656698</c:v>
                </c:pt>
                <c:pt idx="16">
                  <c:v>0.261966885147282</c:v>
                </c:pt>
                <c:pt idx="17">
                  <c:v>0.247700035788079</c:v>
                </c:pt>
              </c:numCache>
            </c:numRef>
          </c:val>
        </c:ser>
        <c:ser>
          <c:idx val="9"/>
          <c:order val="7"/>
          <c:tx>
            <c:strRef>
              <c:f>données!$X$1043</c:f>
              <c:strCache>
                <c:ptCount val="1"/>
                <c:pt idx="0">
                  <c:v>affaires sociales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données!$BU$1043:$CL$1043</c:f>
              <c:numCache>
                <c:formatCode>0.00</c:formatCode>
                <c:ptCount val="18"/>
                <c:pt idx="0">
                  <c:v>3.785549087282395</c:v>
                </c:pt>
                <c:pt idx="1">
                  <c:v>3.838963280176409</c:v>
                </c:pt>
                <c:pt idx="2">
                  <c:v>3.92428089110176</c:v>
                </c:pt>
                <c:pt idx="3">
                  <c:v>3.832856396186976</c:v>
                </c:pt>
                <c:pt idx="4">
                  <c:v>3.928077204123733</c:v>
                </c:pt>
                <c:pt idx="5">
                  <c:v>3.964841983562973</c:v>
                </c:pt>
                <c:pt idx="6">
                  <c:v>3.841988678974796</c:v>
                </c:pt>
                <c:pt idx="7">
                  <c:v>3.735364760630808</c:v>
                </c:pt>
                <c:pt idx="8">
                  <c:v>3.74090954949</c:v>
                </c:pt>
                <c:pt idx="9">
                  <c:v>3.598213450870987</c:v>
                </c:pt>
                <c:pt idx="10">
                  <c:v>3.481801896944392</c:v>
                </c:pt>
                <c:pt idx="11">
                  <c:v>3.714722379379039</c:v>
                </c:pt>
                <c:pt idx="12">
                  <c:v>3.676981726571588</c:v>
                </c:pt>
                <c:pt idx="13">
                  <c:v>3.701488985849849</c:v>
                </c:pt>
                <c:pt idx="14">
                  <c:v>4.031842813757614</c:v>
                </c:pt>
                <c:pt idx="15">
                  <c:v>3.978117642199183</c:v>
                </c:pt>
                <c:pt idx="16">
                  <c:v>4.028234264249289</c:v>
                </c:pt>
                <c:pt idx="17">
                  <c:v>4.057970192976336</c:v>
                </c:pt>
              </c:numCache>
            </c:numRef>
          </c:val>
        </c:ser>
        <c:ser>
          <c:idx val="0"/>
          <c:order val="8"/>
          <c:tx>
            <c:strRef>
              <c:f>données!$X$1034</c:f>
              <c:strCache>
                <c:ptCount val="1"/>
                <c:pt idx="0">
                  <c:v>services généraux</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données!$BU$1034:$CL$1034</c:f>
              <c:numCache>
                <c:formatCode>0.00</c:formatCode>
                <c:ptCount val="18"/>
                <c:pt idx="0">
                  <c:v>5.974767186055952</c:v>
                </c:pt>
                <c:pt idx="1">
                  <c:v>6.160570392869046</c:v>
                </c:pt>
                <c:pt idx="2">
                  <c:v>6.603664390969568</c:v>
                </c:pt>
                <c:pt idx="3">
                  <c:v>6.021027118617126</c:v>
                </c:pt>
                <c:pt idx="4">
                  <c:v>6.317461819992282</c:v>
                </c:pt>
                <c:pt idx="5">
                  <c:v>5.7761047243984</c:v>
                </c:pt>
                <c:pt idx="6">
                  <c:v>5.872340516581953</c:v>
                </c:pt>
                <c:pt idx="7">
                  <c:v>6.284219428731717</c:v>
                </c:pt>
                <c:pt idx="8">
                  <c:v>6.349129978123341</c:v>
                </c:pt>
                <c:pt idx="9">
                  <c:v>6.725290528056897</c:v>
                </c:pt>
                <c:pt idx="10">
                  <c:v>6.748825061383645</c:v>
                </c:pt>
                <c:pt idx="11">
                  <c:v>5.297546148216628</c:v>
                </c:pt>
                <c:pt idx="12">
                  <c:v>4.754471939483656</c:v>
                </c:pt>
                <c:pt idx="13">
                  <c:v>5.093226498102882</c:v>
                </c:pt>
                <c:pt idx="14">
                  <c:v>5.310741593720951</c:v>
                </c:pt>
                <c:pt idx="15">
                  <c:v>7.250041306951959</c:v>
                </c:pt>
                <c:pt idx="16">
                  <c:v>4.758723652167135</c:v>
                </c:pt>
                <c:pt idx="17">
                  <c:v>4.74699355434711</c:v>
                </c:pt>
              </c:numCache>
            </c:numRef>
          </c:val>
        </c:ser>
        <c:axId val="581625000"/>
        <c:axId val="581614920"/>
      </c:areaChart>
      <c:lineChart>
        <c:grouping val="standard"/>
        <c:ser>
          <c:idx val="6"/>
          <c:order val="9"/>
          <c:tx>
            <c:strRef>
              <c:f>données!$X$597</c:f>
              <c:strCache>
                <c:ptCount val="1"/>
                <c:pt idx="0">
                  <c:v>dépenses hors intérêts</c:v>
                </c:pt>
              </c:strCache>
            </c:strRef>
          </c:tx>
          <c:spPr>
            <a:ln w="104775">
              <a:solidFill>
                <a:sysClr val="window" lastClr="FFFFFF"/>
              </a:solidFill>
              <a:prstDash val="dash"/>
            </a:ln>
          </c:spPr>
          <c:marker>
            <c:symbol val="none"/>
          </c:marker>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données!$BU$597:$CL$597</c:f>
              <c:numCache>
                <c:formatCode>#.##0\.0</c:formatCode>
                <c:ptCount val="18"/>
                <c:pt idx="0">
                  <c:v>9.340220811156845</c:v>
                </c:pt>
                <c:pt idx="1">
                  <c:v>9.52019521815949</c:v>
                </c:pt>
                <c:pt idx="2">
                  <c:v>9.230021555240997</c:v>
                </c:pt>
                <c:pt idx="3">
                  <c:v>9.15802584733142</c:v>
                </c:pt>
                <c:pt idx="4">
                  <c:v>9.343866923061788</c:v>
                </c:pt>
                <c:pt idx="5">
                  <c:v>9.564773186837428</c:v>
                </c:pt>
                <c:pt idx="6">
                  <c:v>9.341891858640171</c:v>
                </c:pt>
                <c:pt idx="7">
                  <c:v>9.710963237889924</c:v>
                </c:pt>
                <c:pt idx="8">
                  <c:v>10.03438120197045</c:v>
                </c:pt>
                <c:pt idx="9">
                  <c:v>10.5170927068331</c:v>
                </c:pt>
                <c:pt idx="10">
                  <c:v>10.71460667669666</c:v>
                </c:pt>
                <c:pt idx="11">
                  <c:v>10.8269628259092</c:v>
                </c:pt>
                <c:pt idx="12">
                  <c:v>11.01615817679285</c:v>
                </c:pt>
                <c:pt idx="13">
                  <c:v>11.17642038180318</c:v>
                </c:pt>
                <c:pt idx="14">
                  <c:v>11.98268287160157</c:v>
                </c:pt>
                <c:pt idx="15">
                  <c:v>11.69539220950886</c:v>
                </c:pt>
                <c:pt idx="16">
                  <c:v>11.58585148980862</c:v>
                </c:pt>
                <c:pt idx="17">
                  <c:v>11.77022939227716</c:v>
                </c:pt>
              </c:numCache>
            </c:numRef>
          </c:val>
        </c:ser>
        <c:marker val="1"/>
        <c:axId val="581625000"/>
        <c:axId val="581614920"/>
      </c:lineChart>
      <c:catAx>
        <c:axId val="581625000"/>
        <c:scaling>
          <c:orientation val="minMax"/>
        </c:scaling>
        <c:axPos val="b"/>
        <c:numFmt formatCode="General" sourceLinked="1"/>
        <c:tickLblPos val="nextTo"/>
        <c:txPr>
          <a:bodyPr/>
          <a:lstStyle/>
          <a:p>
            <a:pPr>
              <a:defRPr sz="1400" b="1" i="0"/>
            </a:pPr>
            <a:endParaRPr lang="fr-FR"/>
          </a:p>
        </c:txPr>
        <c:crossAx val="581614920"/>
        <c:crosses val="autoZero"/>
        <c:auto val="1"/>
        <c:lblAlgn val="ctr"/>
        <c:lblOffset val="100"/>
        <c:tickLblSkip val="2"/>
        <c:tickMarkSkip val="1"/>
      </c:catAx>
      <c:valAx>
        <c:axId val="581614920"/>
        <c:scaling>
          <c:orientation val="minMax"/>
        </c:scaling>
        <c:axPos val="l"/>
        <c:majorGridlines/>
        <c:numFmt formatCode="0" sourceLinked="0"/>
        <c:tickLblPos val="nextTo"/>
        <c:txPr>
          <a:bodyPr/>
          <a:lstStyle/>
          <a:p>
            <a:pPr>
              <a:defRPr sz="1400" b="1" i="0" baseline="0"/>
            </a:pPr>
            <a:endParaRPr lang="fr-FR"/>
          </a:p>
        </c:txPr>
        <c:crossAx val="581625000"/>
        <c:crosses val="autoZero"/>
        <c:crossBetween val="between"/>
      </c:valAx>
    </c:plotArea>
    <c:plotVisOnly val="1"/>
    <c:dispBlanksAs val="zero"/>
  </c:chart>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26909094702817"/>
          <c:y val="0.0303223168253499"/>
          <c:w val="0.901437393308871"/>
          <c:h val="0.896641593917683"/>
        </c:manualLayout>
      </c:layout>
      <c:areaChart>
        <c:grouping val="stacked"/>
        <c:ser>
          <c:idx val="8"/>
          <c:order val="0"/>
          <c:tx>
            <c:strRef>
              <c:f>données!$X$1046</c:f>
              <c:strCache>
                <c:ptCount val="1"/>
                <c:pt idx="0">
                  <c:v>enseigement et recherche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données!$BU$1046:$CL$1046</c:f>
              <c:numCache>
                <c:formatCode>0.00</c:formatCode>
                <c:ptCount val="18"/>
                <c:pt idx="0">
                  <c:v>5.016132598717334</c:v>
                </c:pt>
                <c:pt idx="1">
                  <c:v>5.085491100981634</c:v>
                </c:pt>
                <c:pt idx="2">
                  <c:v>4.950020682405535</c:v>
                </c:pt>
                <c:pt idx="3">
                  <c:v>4.854578009974237</c:v>
                </c:pt>
                <c:pt idx="4">
                  <c:v>4.929609971348307</c:v>
                </c:pt>
                <c:pt idx="5">
                  <c:v>4.683164821644625</c:v>
                </c:pt>
                <c:pt idx="6">
                  <c:v>4.643029845269336</c:v>
                </c:pt>
                <c:pt idx="7">
                  <c:v>4.838267598047166</c:v>
                </c:pt>
                <c:pt idx="8">
                  <c:v>4.711749952421515</c:v>
                </c:pt>
                <c:pt idx="9">
                  <c:v>4.620035762874889</c:v>
                </c:pt>
                <c:pt idx="10">
                  <c:v>4.576765993390636</c:v>
                </c:pt>
                <c:pt idx="11">
                  <c:v>4.582130493027888</c:v>
                </c:pt>
                <c:pt idx="12">
                  <c:v>4.358561861251823</c:v>
                </c:pt>
                <c:pt idx="13">
                  <c:v>4.331223699626784</c:v>
                </c:pt>
                <c:pt idx="14">
                  <c:v>4.47940700925832</c:v>
                </c:pt>
                <c:pt idx="15">
                  <c:v>4.343322731215662</c:v>
                </c:pt>
                <c:pt idx="16">
                  <c:v>4.43994647741229</c:v>
                </c:pt>
                <c:pt idx="17">
                  <c:v>4.411363450232987</c:v>
                </c:pt>
              </c:numCache>
            </c:numRef>
          </c:val>
        </c:ser>
        <c:ser>
          <c:idx val="2"/>
          <c:order val="1"/>
          <c:tx>
            <c:strRef>
              <c:f>données!$X$1036</c:f>
              <c:strCache>
                <c:ptCount val="1"/>
                <c:pt idx="0">
                  <c:v>sécurité &amp; justice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données!$BU$1036:$CL$1036</c:f>
              <c:numCache>
                <c:formatCode>0.00</c:formatCode>
                <c:ptCount val="18"/>
                <c:pt idx="0">
                  <c:v>1.388001225567546</c:v>
                </c:pt>
                <c:pt idx="1">
                  <c:v>1.363109559441686</c:v>
                </c:pt>
                <c:pt idx="2">
                  <c:v>1.318345230460187</c:v>
                </c:pt>
                <c:pt idx="3">
                  <c:v>1.292101640787417</c:v>
                </c:pt>
                <c:pt idx="4">
                  <c:v>1.295240608902076</c:v>
                </c:pt>
                <c:pt idx="5">
                  <c:v>1.285354007916347</c:v>
                </c:pt>
                <c:pt idx="6">
                  <c:v>1.318174086171167</c:v>
                </c:pt>
                <c:pt idx="7">
                  <c:v>1.37005718282567</c:v>
                </c:pt>
                <c:pt idx="8">
                  <c:v>1.38742766716296</c:v>
                </c:pt>
                <c:pt idx="9">
                  <c:v>1.372577302002523</c:v>
                </c:pt>
                <c:pt idx="10">
                  <c:v>1.344375171997603</c:v>
                </c:pt>
                <c:pt idx="11">
                  <c:v>1.31231834697518</c:v>
                </c:pt>
                <c:pt idx="12">
                  <c:v>1.281169253159044</c:v>
                </c:pt>
                <c:pt idx="13">
                  <c:v>1.361890549065149</c:v>
                </c:pt>
                <c:pt idx="14">
                  <c:v>1.476272469021823</c:v>
                </c:pt>
                <c:pt idx="15">
                  <c:v>1.47114709405593</c:v>
                </c:pt>
                <c:pt idx="16">
                  <c:v>1.52423456004253</c:v>
                </c:pt>
                <c:pt idx="17">
                  <c:v>1.527926402719791</c:v>
                </c:pt>
              </c:numCache>
            </c:numRef>
          </c:val>
        </c:ser>
        <c:ser>
          <c:idx val="1"/>
          <c:order val="2"/>
          <c:tx>
            <c:strRef>
              <c:f>données!$X$1035</c:f>
              <c:strCache>
                <c:ptCount val="1"/>
                <c:pt idx="0">
                  <c:v>défense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données!$BU$1035:$CL$1035</c:f>
              <c:numCache>
                <c:formatCode>0.00</c:formatCode>
                <c:ptCount val="18"/>
                <c:pt idx="0">
                  <c:v>2.363439296995729</c:v>
                </c:pt>
                <c:pt idx="1">
                  <c:v>2.406964511540451</c:v>
                </c:pt>
                <c:pt idx="2">
                  <c:v>2.273404323950985</c:v>
                </c:pt>
                <c:pt idx="3">
                  <c:v>2.053889040487744</c:v>
                </c:pt>
                <c:pt idx="4">
                  <c:v>1.970293152613155</c:v>
                </c:pt>
                <c:pt idx="5">
                  <c:v>1.891284780238779</c:v>
                </c:pt>
                <c:pt idx="6">
                  <c:v>1.960611776134269</c:v>
                </c:pt>
                <c:pt idx="7">
                  <c:v>1.96820552192866</c:v>
                </c:pt>
                <c:pt idx="8">
                  <c:v>1.803007312917052</c:v>
                </c:pt>
                <c:pt idx="9">
                  <c:v>1.802640248238132</c:v>
                </c:pt>
                <c:pt idx="10">
                  <c:v>1.778589086493083</c:v>
                </c:pt>
                <c:pt idx="11">
                  <c:v>1.812341835454811</c:v>
                </c:pt>
                <c:pt idx="12">
                  <c:v>1.761932348157832</c:v>
                </c:pt>
                <c:pt idx="13">
                  <c:v>1.754246208995988</c:v>
                </c:pt>
                <c:pt idx="14">
                  <c:v>1.925586619315365</c:v>
                </c:pt>
                <c:pt idx="15">
                  <c:v>2.070149531166096</c:v>
                </c:pt>
                <c:pt idx="16">
                  <c:v>1.852754924307909</c:v>
                </c:pt>
                <c:pt idx="17">
                  <c:v>1.907398527471016</c:v>
                </c:pt>
              </c:numCache>
            </c:numRef>
          </c:val>
        </c:ser>
        <c:ser>
          <c:idx val="4"/>
          <c:order val="3"/>
          <c:tx>
            <c:strRef>
              <c:f>données!$X$1047</c:f>
              <c:strCache>
                <c:ptCount val="1"/>
                <c:pt idx="0">
                  <c:v>environnement et santé</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données!$BU$1047:$CL$1047</c:f>
              <c:numCache>
                <c:formatCode>0.00</c:formatCode>
                <c:ptCount val="18"/>
                <c:pt idx="0">
                  <c:v>0.176645581498779</c:v>
                </c:pt>
                <c:pt idx="1">
                  <c:v>0.187346038731878</c:v>
                </c:pt>
                <c:pt idx="2">
                  <c:v>0.183659128657212</c:v>
                </c:pt>
                <c:pt idx="3">
                  <c:v>0.157141359477134</c:v>
                </c:pt>
                <c:pt idx="4">
                  <c:v>0.164593435560244</c:v>
                </c:pt>
                <c:pt idx="5">
                  <c:v>0.148999370243221</c:v>
                </c:pt>
                <c:pt idx="6">
                  <c:v>0.179532181260504</c:v>
                </c:pt>
                <c:pt idx="7">
                  <c:v>0.208434831352824</c:v>
                </c:pt>
                <c:pt idx="8">
                  <c:v>0.2033500039612</c:v>
                </c:pt>
                <c:pt idx="9">
                  <c:v>0.202347032287821</c:v>
                </c:pt>
                <c:pt idx="10">
                  <c:v>0.213905648226661</c:v>
                </c:pt>
                <c:pt idx="11">
                  <c:v>0.224290371375637</c:v>
                </c:pt>
                <c:pt idx="12">
                  <c:v>0.183963036351096</c:v>
                </c:pt>
                <c:pt idx="13">
                  <c:v>0.177633399631181</c:v>
                </c:pt>
                <c:pt idx="14">
                  <c:v>0.218214059773153</c:v>
                </c:pt>
                <c:pt idx="15">
                  <c:v>0.199254409517122</c:v>
                </c:pt>
                <c:pt idx="16">
                  <c:v>0.176776433273142</c:v>
                </c:pt>
                <c:pt idx="17">
                  <c:v>0.175171260906945</c:v>
                </c:pt>
              </c:numCache>
            </c:numRef>
          </c:val>
        </c:ser>
        <c:ser>
          <c:idx val="3"/>
          <c:order val="4"/>
          <c:tx>
            <c:strRef>
              <c:f>données!$X$1037</c:f>
              <c:strCache>
                <c:ptCount val="1"/>
                <c:pt idx="0">
                  <c:v>transports, agriculture, économie...</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données!$BU$1037:$CL$1037</c:f>
              <c:numCache>
                <c:formatCode>0.00</c:formatCode>
                <c:ptCount val="18"/>
                <c:pt idx="0">
                  <c:v>1.510223582477728</c:v>
                </c:pt>
                <c:pt idx="1">
                  <c:v>1.512056997545751</c:v>
                </c:pt>
                <c:pt idx="2">
                  <c:v>1.399066698544136</c:v>
                </c:pt>
                <c:pt idx="3">
                  <c:v>1.355609155527935</c:v>
                </c:pt>
                <c:pt idx="4">
                  <c:v>1.389095443490429</c:v>
                </c:pt>
                <c:pt idx="5">
                  <c:v>1.211861544644865</c:v>
                </c:pt>
                <c:pt idx="6">
                  <c:v>1.100729522499227</c:v>
                </c:pt>
                <c:pt idx="7">
                  <c:v>1.126948024739711</c:v>
                </c:pt>
                <c:pt idx="8">
                  <c:v>1.084260457788783</c:v>
                </c:pt>
                <c:pt idx="9">
                  <c:v>1.392147582140211</c:v>
                </c:pt>
                <c:pt idx="10">
                  <c:v>1.416957578348255</c:v>
                </c:pt>
                <c:pt idx="11">
                  <c:v>1.405248971961218</c:v>
                </c:pt>
                <c:pt idx="12">
                  <c:v>1.250535247105765</c:v>
                </c:pt>
                <c:pt idx="13">
                  <c:v>1.20463791805793</c:v>
                </c:pt>
                <c:pt idx="14">
                  <c:v>1.448061076604006</c:v>
                </c:pt>
                <c:pt idx="15">
                  <c:v>1.458858275847825</c:v>
                </c:pt>
                <c:pt idx="16">
                  <c:v>1.168283369924423</c:v>
                </c:pt>
                <c:pt idx="17">
                  <c:v>1.269942436164984</c:v>
                </c:pt>
              </c:numCache>
            </c:numRef>
          </c:val>
        </c:ser>
        <c:ser>
          <c:idx val="5"/>
          <c:order val="5"/>
          <c:tx>
            <c:strRef>
              <c:f>données!$X$1039</c:f>
              <c:strCache>
                <c:ptCount val="1"/>
                <c:pt idx="0">
                  <c:v>logement &amp; équipements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données!$BU$1039:$CL$1039</c:f>
              <c:numCache>
                <c:formatCode>0.00</c:formatCode>
                <c:ptCount val="18"/>
                <c:pt idx="0">
                  <c:v>0.263672581186535</c:v>
                </c:pt>
                <c:pt idx="1">
                  <c:v>0.255501516703962</c:v>
                </c:pt>
                <c:pt idx="2">
                  <c:v>0.41791741458546</c:v>
                </c:pt>
                <c:pt idx="3">
                  <c:v>0.417983905121741</c:v>
                </c:pt>
                <c:pt idx="4">
                  <c:v>0.402632119699369</c:v>
                </c:pt>
                <c:pt idx="5">
                  <c:v>0.458737455051856</c:v>
                </c:pt>
                <c:pt idx="6">
                  <c:v>0.381731554121497</c:v>
                </c:pt>
                <c:pt idx="7">
                  <c:v>0.380899099459126</c:v>
                </c:pt>
                <c:pt idx="8">
                  <c:v>0.352225633990397</c:v>
                </c:pt>
                <c:pt idx="9">
                  <c:v>0.343204727599821</c:v>
                </c:pt>
                <c:pt idx="10">
                  <c:v>0.345915991132258</c:v>
                </c:pt>
                <c:pt idx="11">
                  <c:v>0.332514785632267</c:v>
                </c:pt>
                <c:pt idx="12">
                  <c:v>0.329607065130356</c:v>
                </c:pt>
                <c:pt idx="13">
                  <c:v>0.288330975405999</c:v>
                </c:pt>
                <c:pt idx="14">
                  <c:v>0.278826130324967</c:v>
                </c:pt>
                <c:pt idx="15">
                  <c:v>0.236792102110785</c:v>
                </c:pt>
                <c:pt idx="16">
                  <c:v>0.194264209317687</c:v>
                </c:pt>
                <c:pt idx="17">
                  <c:v>0.200413636425277</c:v>
                </c:pt>
              </c:numCache>
            </c:numRef>
          </c:val>
        </c:ser>
        <c:ser>
          <c:idx val="7"/>
          <c:order val="6"/>
          <c:tx>
            <c:strRef>
              <c:f>données!$X$1041</c:f>
              <c:strCache>
                <c:ptCount val="1"/>
                <c:pt idx="0">
                  <c:v>culture &amp; loisirs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données!$BU$1041:$CL$1041</c:f>
              <c:numCache>
                <c:formatCode>0.00</c:formatCode>
                <c:ptCount val="18"/>
                <c:pt idx="0">
                  <c:v>0.199802621761515</c:v>
                </c:pt>
                <c:pt idx="1">
                  <c:v>0.205689319286565</c:v>
                </c:pt>
                <c:pt idx="2">
                  <c:v>0.194885816676723</c:v>
                </c:pt>
                <c:pt idx="3">
                  <c:v>0.196426699346418</c:v>
                </c:pt>
                <c:pt idx="4">
                  <c:v>0.208485018376308</c:v>
                </c:pt>
                <c:pt idx="5">
                  <c:v>0.21366995937909</c:v>
                </c:pt>
                <c:pt idx="6">
                  <c:v>0.263046406360829</c:v>
                </c:pt>
                <c:pt idx="7">
                  <c:v>0.240711120536191</c:v>
                </c:pt>
                <c:pt idx="8">
                  <c:v>0.221676065018094</c:v>
                </c:pt>
                <c:pt idx="9">
                  <c:v>0.232306473486257</c:v>
                </c:pt>
                <c:pt idx="10">
                  <c:v>0.240971260859422</c:v>
                </c:pt>
                <c:pt idx="11">
                  <c:v>0.263331244350022</c:v>
                </c:pt>
                <c:pt idx="12">
                  <c:v>0.265954052552521</c:v>
                </c:pt>
                <c:pt idx="13">
                  <c:v>0.287917152692822</c:v>
                </c:pt>
                <c:pt idx="14">
                  <c:v>0.274742902475019</c:v>
                </c:pt>
                <c:pt idx="15">
                  <c:v>0.272006278656698</c:v>
                </c:pt>
                <c:pt idx="16">
                  <c:v>0.261966885147282</c:v>
                </c:pt>
                <c:pt idx="17">
                  <c:v>0.247700035788079</c:v>
                </c:pt>
              </c:numCache>
            </c:numRef>
          </c:val>
        </c:ser>
        <c:ser>
          <c:idx val="9"/>
          <c:order val="7"/>
          <c:tx>
            <c:strRef>
              <c:f>données!$X$1043</c:f>
              <c:strCache>
                <c:ptCount val="1"/>
                <c:pt idx="0">
                  <c:v>affaires sociales</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données!$BU$1043:$CL$1043</c:f>
              <c:numCache>
                <c:formatCode>0.00</c:formatCode>
                <c:ptCount val="18"/>
                <c:pt idx="0">
                  <c:v>3.785549087282395</c:v>
                </c:pt>
                <c:pt idx="1">
                  <c:v>3.838963280176409</c:v>
                </c:pt>
                <c:pt idx="2">
                  <c:v>3.92428089110176</c:v>
                </c:pt>
                <c:pt idx="3">
                  <c:v>3.832856396186976</c:v>
                </c:pt>
                <c:pt idx="4">
                  <c:v>3.928077204123733</c:v>
                </c:pt>
                <c:pt idx="5">
                  <c:v>3.964841983562973</c:v>
                </c:pt>
                <c:pt idx="6">
                  <c:v>3.841988678974796</c:v>
                </c:pt>
                <c:pt idx="7">
                  <c:v>3.735364760630808</c:v>
                </c:pt>
                <c:pt idx="8">
                  <c:v>3.74090954949</c:v>
                </c:pt>
                <c:pt idx="9">
                  <c:v>3.598213450870987</c:v>
                </c:pt>
                <c:pt idx="10">
                  <c:v>3.481801896944392</c:v>
                </c:pt>
                <c:pt idx="11">
                  <c:v>3.714722379379039</c:v>
                </c:pt>
                <c:pt idx="12">
                  <c:v>3.676981726571588</c:v>
                </c:pt>
                <c:pt idx="13">
                  <c:v>3.701488985849849</c:v>
                </c:pt>
                <c:pt idx="14">
                  <c:v>4.031842813757614</c:v>
                </c:pt>
                <c:pt idx="15">
                  <c:v>3.978117642199183</c:v>
                </c:pt>
                <c:pt idx="16">
                  <c:v>4.028234264249289</c:v>
                </c:pt>
                <c:pt idx="17">
                  <c:v>4.057970192976336</c:v>
                </c:pt>
              </c:numCache>
            </c:numRef>
          </c:val>
        </c:ser>
        <c:ser>
          <c:idx val="0"/>
          <c:order val="8"/>
          <c:tx>
            <c:strRef>
              <c:f>données!$X$1034</c:f>
              <c:strCache>
                <c:ptCount val="1"/>
                <c:pt idx="0">
                  <c:v>services généraux</c:v>
                </c:pt>
              </c:strCache>
            </c:strRef>
          </c:tx>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données!$BU$1034:$CL$1034</c:f>
              <c:numCache>
                <c:formatCode>0.00</c:formatCode>
                <c:ptCount val="18"/>
                <c:pt idx="0">
                  <c:v>5.974767186055952</c:v>
                </c:pt>
                <c:pt idx="1">
                  <c:v>6.160570392869046</c:v>
                </c:pt>
                <c:pt idx="2">
                  <c:v>6.603664390969568</c:v>
                </c:pt>
                <c:pt idx="3">
                  <c:v>6.021027118617126</c:v>
                </c:pt>
                <c:pt idx="4">
                  <c:v>6.317461819992282</c:v>
                </c:pt>
                <c:pt idx="5">
                  <c:v>5.7761047243984</c:v>
                </c:pt>
                <c:pt idx="6">
                  <c:v>5.872340516581953</c:v>
                </c:pt>
                <c:pt idx="7">
                  <c:v>6.284219428731717</c:v>
                </c:pt>
                <c:pt idx="8">
                  <c:v>6.349129978123341</c:v>
                </c:pt>
                <c:pt idx="9">
                  <c:v>6.725290528056897</c:v>
                </c:pt>
                <c:pt idx="10">
                  <c:v>6.748825061383645</c:v>
                </c:pt>
                <c:pt idx="11">
                  <c:v>5.297546148216628</c:v>
                </c:pt>
                <c:pt idx="12">
                  <c:v>4.754471939483656</c:v>
                </c:pt>
                <c:pt idx="13">
                  <c:v>5.093226498102882</c:v>
                </c:pt>
                <c:pt idx="14">
                  <c:v>5.310741593720951</c:v>
                </c:pt>
                <c:pt idx="15">
                  <c:v>7.250041306951959</c:v>
                </c:pt>
                <c:pt idx="16">
                  <c:v>4.758723652167135</c:v>
                </c:pt>
                <c:pt idx="17">
                  <c:v>4.74699355434711</c:v>
                </c:pt>
              </c:numCache>
            </c:numRef>
          </c:val>
        </c:ser>
        <c:axId val="563701512"/>
        <c:axId val="563925912"/>
      </c:areaChart>
      <c:lineChart>
        <c:grouping val="standard"/>
        <c:ser>
          <c:idx val="6"/>
          <c:order val="9"/>
          <c:tx>
            <c:strRef>
              <c:f>données!$X$597</c:f>
              <c:strCache>
                <c:ptCount val="1"/>
                <c:pt idx="0">
                  <c:v>dépenses hors intérêts</c:v>
                </c:pt>
              </c:strCache>
            </c:strRef>
          </c:tx>
          <c:spPr>
            <a:ln w="104775">
              <a:solidFill>
                <a:schemeClr val="bg1"/>
              </a:solidFill>
              <a:prstDash val="dash"/>
            </a:ln>
          </c:spPr>
          <c:marker>
            <c:symbol val="none"/>
          </c:marker>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données!$BU$597:$CL$597</c:f>
              <c:numCache>
                <c:formatCode>#.##0\.0</c:formatCode>
                <c:ptCount val="18"/>
                <c:pt idx="0">
                  <c:v>9.340220811156845</c:v>
                </c:pt>
                <c:pt idx="1">
                  <c:v>9.52019521815949</c:v>
                </c:pt>
                <c:pt idx="2">
                  <c:v>9.230021555240997</c:v>
                </c:pt>
                <c:pt idx="3">
                  <c:v>9.15802584733142</c:v>
                </c:pt>
                <c:pt idx="4">
                  <c:v>9.343866923061788</c:v>
                </c:pt>
                <c:pt idx="5">
                  <c:v>9.564773186837428</c:v>
                </c:pt>
                <c:pt idx="6">
                  <c:v>9.341891858640171</c:v>
                </c:pt>
                <c:pt idx="7">
                  <c:v>9.710963237889924</c:v>
                </c:pt>
                <c:pt idx="8">
                  <c:v>10.03438120197045</c:v>
                </c:pt>
                <c:pt idx="9">
                  <c:v>10.5170927068331</c:v>
                </c:pt>
                <c:pt idx="10">
                  <c:v>10.71460667669666</c:v>
                </c:pt>
                <c:pt idx="11">
                  <c:v>10.8269628259092</c:v>
                </c:pt>
                <c:pt idx="12">
                  <c:v>11.01615817679285</c:v>
                </c:pt>
                <c:pt idx="13">
                  <c:v>11.17642038180318</c:v>
                </c:pt>
                <c:pt idx="14">
                  <c:v>11.98268287160157</c:v>
                </c:pt>
                <c:pt idx="15">
                  <c:v>11.69539220950886</c:v>
                </c:pt>
                <c:pt idx="16">
                  <c:v>11.58585148980862</c:v>
                </c:pt>
                <c:pt idx="17">
                  <c:v>11.77022939227716</c:v>
                </c:pt>
              </c:numCache>
            </c:numRef>
          </c:val>
        </c:ser>
        <c:marker val="1"/>
        <c:axId val="563701512"/>
        <c:axId val="563925912"/>
      </c:lineChart>
      <c:catAx>
        <c:axId val="563701512"/>
        <c:scaling>
          <c:orientation val="minMax"/>
        </c:scaling>
        <c:axPos val="b"/>
        <c:numFmt formatCode="General" sourceLinked="1"/>
        <c:tickLblPos val="nextTo"/>
        <c:txPr>
          <a:bodyPr/>
          <a:lstStyle/>
          <a:p>
            <a:pPr>
              <a:defRPr sz="1400" b="1" i="0"/>
            </a:pPr>
            <a:endParaRPr lang="fr-FR"/>
          </a:p>
        </c:txPr>
        <c:crossAx val="563925912"/>
        <c:crosses val="autoZero"/>
        <c:auto val="1"/>
        <c:lblAlgn val="ctr"/>
        <c:lblOffset val="100"/>
        <c:tickLblSkip val="2"/>
        <c:tickMarkSkip val="1"/>
      </c:catAx>
      <c:valAx>
        <c:axId val="563925912"/>
        <c:scaling>
          <c:orientation val="minMax"/>
        </c:scaling>
        <c:axPos val="l"/>
        <c:majorGridlines/>
        <c:numFmt formatCode="0" sourceLinked="0"/>
        <c:tickLblPos val="nextTo"/>
        <c:txPr>
          <a:bodyPr/>
          <a:lstStyle/>
          <a:p>
            <a:pPr>
              <a:defRPr sz="1400" b="1" i="0" baseline="0"/>
            </a:pPr>
            <a:endParaRPr lang="fr-FR"/>
          </a:p>
        </c:txPr>
        <c:crossAx val="563701512"/>
        <c:crosses val="autoZero"/>
        <c:crossBetween val="between"/>
      </c:valAx>
    </c:plotArea>
    <c:plotVisOnly val="1"/>
    <c:dispBlanksAs val="zero"/>
  </c:chart>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26909094702817"/>
          <c:y val="0.0303223168253499"/>
          <c:w val="0.901437393308871"/>
          <c:h val="0.896641593917683"/>
        </c:manualLayout>
      </c:layout>
      <c:lineChart>
        <c:grouping val="standard"/>
        <c:ser>
          <c:idx val="8"/>
          <c:order val="0"/>
          <c:tx>
            <c:strRef>
              <c:f>données!$X$1046</c:f>
              <c:strCache>
                <c:ptCount val="1"/>
                <c:pt idx="0">
                  <c:v>enseigement et recherche</c:v>
                </c:pt>
              </c:strCache>
            </c:strRef>
          </c:tx>
          <c:spPr>
            <a:ln>
              <a:solidFill>
                <a:schemeClr val="bg1"/>
              </a:solidFill>
            </a:ln>
          </c:spPr>
          <c:marker>
            <c:symbol val="none"/>
          </c:marker>
          <c:trendline>
            <c:spPr>
              <a:ln w="25400" cmpd="sng">
                <a:solidFill>
                  <a:schemeClr val="accent3">
                    <a:lumMod val="75000"/>
                  </a:schemeClr>
                </a:solidFill>
                <a:prstDash val="dash"/>
                <a:tailEnd type="none" w="lg" len="lg"/>
              </a:ln>
            </c:spPr>
            <c:trendlineType val="linear"/>
            <c:dispEq val="1"/>
            <c:trendlineLbl>
              <c:numFmt formatCode="General" sourceLinked="0"/>
            </c:trendlineLbl>
          </c:trendline>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données!$BU$1046:$CL$1046</c:f>
              <c:numCache>
                <c:formatCode>0.00</c:formatCode>
                <c:ptCount val="18"/>
                <c:pt idx="0">
                  <c:v>5.016132598717334</c:v>
                </c:pt>
                <c:pt idx="1">
                  <c:v>5.085491100981634</c:v>
                </c:pt>
                <c:pt idx="2">
                  <c:v>4.950020682405535</c:v>
                </c:pt>
                <c:pt idx="3">
                  <c:v>4.854578009974237</c:v>
                </c:pt>
                <c:pt idx="4">
                  <c:v>4.929609971348307</c:v>
                </c:pt>
                <c:pt idx="5">
                  <c:v>4.683164821644625</c:v>
                </c:pt>
                <c:pt idx="6">
                  <c:v>4.643029845269336</c:v>
                </c:pt>
                <c:pt idx="7">
                  <c:v>4.838267598047166</c:v>
                </c:pt>
                <c:pt idx="8">
                  <c:v>4.711749952421515</c:v>
                </c:pt>
                <c:pt idx="9">
                  <c:v>4.620035762874889</c:v>
                </c:pt>
                <c:pt idx="10">
                  <c:v>4.576765993390636</c:v>
                </c:pt>
                <c:pt idx="11">
                  <c:v>4.582130493027888</c:v>
                </c:pt>
                <c:pt idx="12">
                  <c:v>4.358561861251823</c:v>
                </c:pt>
                <c:pt idx="13">
                  <c:v>4.331223699626784</c:v>
                </c:pt>
                <c:pt idx="14">
                  <c:v>4.47940700925832</c:v>
                </c:pt>
                <c:pt idx="15">
                  <c:v>4.343322731215662</c:v>
                </c:pt>
                <c:pt idx="16">
                  <c:v>4.43994647741229</c:v>
                </c:pt>
                <c:pt idx="17">
                  <c:v>4.411363450232987</c:v>
                </c:pt>
              </c:numCache>
            </c:numRef>
          </c:val>
        </c:ser>
        <c:ser>
          <c:idx val="2"/>
          <c:order val="1"/>
          <c:tx>
            <c:strRef>
              <c:f>données!$X$1036</c:f>
              <c:strCache>
                <c:ptCount val="1"/>
                <c:pt idx="0">
                  <c:v>sécurité &amp; justice</c:v>
                </c:pt>
              </c:strCache>
            </c:strRef>
          </c:tx>
          <c:spPr>
            <a:ln>
              <a:solidFill>
                <a:schemeClr val="bg1"/>
              </a:solidFill>
            </a:ln>
          </c:spPr>
          <c:marker>
            <c:symbol val="none"/>
          </c:marker>
          <c:trendline>
            <c:spPr>
              <a:ln w="25400">
                <a:solidFill>
                  <a:schemeClr val="accent3">
                    <a:lumMod val="75000"/>
                  </a:schemeClr>
                </a:solidFill>
                <a:prstDash val="dash"/>
              </a:ln>
            </c:spPr>
            <c:trendlineType val="linear"/>
            <c:dispEq val="1"/>
            <c:trendlineLbl>
              <c:numFmt formatCode="General" sourceLinked="0"/>
            </c:trendlineLbl>
          </c:trendline>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données!$BU$1036:$CL$1036</c:f>
              <c:numCache>
                <c:formatCode>0.00</c:formatCode>
                <c:ptCount val="18"/>
                <c:pt idx="0">
                  <c:v>1.388001225567546</c:v>
                </c:pt>
                <c:pt idx="1">
                  <c:v>1.363109559441686</c:v>
                </c:pt>
                <c:pt idx="2">
                  <c:v>1.318345230460187</c:v>
                </c:pt>
                <c:pt idx="3">
                  <c:v>1.292101640787417</c:v>
                </c:pt>
                <c:pt idx="4">
                  <c:v>1.295240608902076</c:v>
                </c:pt>
                <c:pt idx="5">
                  <c:v>1.285354007916347</c:v>
                </c:pt>
                <c:pt idx="6">
                  <c:v>1.318174086171167</c:v>
                </c:pt>
                <c:pt idx="7">
                  <c:v>1.37005718282567</c:v>
                </c:pt>
                <c:pt idx="8">
                  <c:v>1.38742766716296</c:v>
                </c:pt>
                <c:pt idx="9">
                  <c:v>1.372577302002523</c:v>
                </c:pt>
                <c:pt idx="10">
                  <c:v>1.344375171997603</c:v>
                </c:pt>
                <c:pt idx="11">
                  <c:v>1.31231834697518</c:v>
                </c:pt>
                <c:pt idx="12">
                  <c:v>1.281169253159044</c:v>
                </c:pt>
                <c:pt idx="13">
                  <c:v>1.361890549065149</c:v>
                </c:pt>
                <c:pt idx="14">
                  <c:v>1.476272469021823</c:v>
                </c:pt>
                <c:pt idx="15">
                  <c:v>1.47114709405593</c:v>
                </c:pt>
                <c:pt idx="16">
                  <c:v>1.52423456004253</c:v>
                </c:pt>
                <c:pt idx="17">
                  <c:v>1.527926402719791</c:v>
                </c:pt>
              </c:numCache>
            </c:numRef>
          </c:val>
        </c:ser>
        <c:ser>
          <c:idx val="1"/>
          <c:order val="2"/>
          <c:tx>
            <c:strRef>
              <c:f>données!$X$1035</c:f>
              <c:strCache>
                <c:ptCount val="1"/>
                <c:pt idx="0">
                  <c:v>défense</c:v>
                </c:pt>
              </c:strCache>
            </c:strRef>
          </c:tx>
          <c:spPr>
            <a:ln>
              <a:solidFill>
                <a:schemeClr val="bg1"/>
              </a:solidFill>
            </a:ln>
          </c:spPr>
          <c:marker>
            <c:symbol val="none"/>
          </c:marker>
          <c:trendline>
            <c:spPr>
              <a:ln w="25400">
                <a:solidFill>
                  <a:schemeClr val="accent2">
                    <a:lumMod val="75000"/>
                  </a:schemeClr>
                </a:solidFill>
                <a:prstDash val="dash"/>
              </a:ln>
            </c:spPr>
            <c:trendlineType val="linear"/>
            <c:dispEq val="1"/>
            <c:trendlineLbl>
              <c:numFmt formatCode="General" sourceLinked="0"/>
            </c:trendlineLbl>
          </c:trendline>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données!$BU$1035:$CL$1035</c:f>
              <c:numCache>
                <c:formatCode>0.00</c:formatCode>
                <c:ptCount val="18"/>
                <c:pt idx="0">
                  <c:v>2.363439296995729</c:v>
                </c:pt>
                <c:pt idx="1">
                  <c:v>2.406964511540451</c:v>
                </c:pt>
                <c:pt idx="2">
                  <c:v>2.273404323950985</c:v>
                </c:pt>
                <c:pt idx="3">
                  <c:v>2.053889040487744</c:v>
                </c:pt>
                <c:pt idx="4">
                  <c:v>1.970293152613155</c:v>
                </c:pt>
                <c:pt idx="5">
                  <c:v>1.891284780238779</c:v>
                </c:pt>
                <c:pt idx="6">
                  <c:v>1.960611776134269</c:v>
                </c:pt>
                <c:pt idx="7">
                  <c:v>1.96820552192866</c:v>
                </c:pt>
                <c:pt idx="8">
                  <c:v>1.803007312917052</c:v>
                </c:pt>
                <c:pt idx="9">
                  <c:v>1.802640248238132</c:v>
                </c:pt>
                <c:pt idx="10">
                  <c:v>1.778589086493083</c:v>
                </c:pt>
                <c:pt idx="11">
                  <c:v>1.812341835454811</c:v>
                </c:pt>
                <c:pt idx="12">
                  <c:v>1.761932348157832</c:v>
                </c:pt>
                <c:pt idx="13">
                  <c:v>1.754246208995988</c:v>
                </c:pt>
                <c:pt idx="14">
                  <c:v>1.925586619315365</c:v>
                </c:pt>
                <c:pt idx="15">
                  <c:v>2.070149531166096</c:v>
                </c:pt>
                <c:pt idx="16">
                  <c:v>1.852754924307909</c:v>
                </c:pt>
                <c:pt idx="17">
                  <c:v>1.907398527471016</c:v>
                </c:pt>
              </c:numCache>
            </c:numRef>
          </c:val>
        </c:ser>
        <c:ser>
          <c:idx val="4"/>
          <c:order val="3"/>
          <c:tx>
            <c:strRef>
              <c:f>données!$X$1047</c:f>
              <c:strCache>
                <c:ptCount val="1"/>
                <c:pt idx="0">
                  <c:v>environnement et santé</c:v>
                </c:pt>
              </c:strCache>
            </c:strRef>
          </c:tx>
          <c:marker>
            <c:symbol val="none"/>
          </c:marker>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données!$BU$1047:$CL$1047</c:f>
              <c:numCache>
                <c:formatCode>0.00</c:formatCode>
                <c:ptCount val="18"/>
                <c:pt idx="0">
                  <c:v>0.176645581498779</c:v>
                </c:pt>
                <c:pt idx="1">
                  <c:v>0.187346038731878</c:v>
                </c:pt>
                <c:pt idx="2">
                  <c:v>0.183659128657212</c:v>
                </c:pt>
                <c:pt idx="3">
                  <c:v>0.157141359477134</c:v>
                </c:pt>
                <c:pt idx="4">
                  <c:v>0.164593435560244</c:v>
                </c:pt>
                <c:pt idx="5">
                  <c:v>0.148999370243221</c:v>
                </c:pt>
                <c:pt idx="6">
                  <c:v>0.179532181260504</c:v>
                </c:pt>
                <c:pt idx="7">
                  <c:v>0.208434831352824</c:v>
                </c:pt>
                <c:pt idx="8">
                  <c:v>0.2033500039612</c:v>
                </c:pt>
                <c:pt idx="9">
                  <c:v>0.202347032287821</c:v>
                </c:pt>
                <c:pt idx="10">
                  <c:v>0.213905648226661</c:v>
                </c:pt>
                <c:pt idx="11">
                  <c:v>0.224290371375637</c:v>
                </c:pt>
                <c:pt idx="12">
                  <c:v>0.183963036351096</c:v>
                </c:pt>
                <c:pt idx="13">
                  <c:v>0.177633399631181</c:v>
                </c:pt>
                <c:pt idx="14">
                  <c:v>0.218214059773153</c:v>
                </c:pt>
                <c:pt idx="15">
                  <c:v>0.199254409517122</c:v>
                </c:pt>
                <c:pt idx="16">
                  <c:v>0.176776433273142</c:v>
                </c:pt>
                <c:pt idx="17">
                  <c:v>0.175171260906945</c:v>
                </c:pt>
              </c:numCache>
            </c:numRef>
          </c:val>
        </c:ser>
        <c:ser>
          <c:idx val="3"/>
          <c:order val="4"/>
          <c:tx>
            <c:strRef>
              <c:f>données!$X$1037</c:f>
              <c:strCache>
                <c:ptCount val="1"/>
                <c:pt idx="0">
                  <c:v>transports, agriculture, économie...</c:v>
                </c:pt>
              </c:strCache>
            </c:strRef>
          </c:tx>
          <c:spPr>
            <a:ln>
              <a:solidFill>
                <a:schemeClr val="bg1"/>
              </a:solidFill>
            </a:ln>
          </c:spPr>
          <c:marker>
            <c:symbol val="none"/>
          </c:marker>
          <c:trendline>
            <c:spPr>
              <a:ln w="25400">
                <a:solidFill>
                  <a:schemeClr val="accent4">
                    <a:lumMod val="75000"/>
                  </a:schemeClr>
                </a:solidFill>
                <a:prstDash val="dash"/>
              </a:ln>
            </c:spPr>
            <c:trendlineType val="linear"/>
            <c:dispEq val="1"/>
            <c:trendlineLbl>
              <c:numFmt formatCode="General" sourceLinked="0"/>
            </c:trendlineLbl>
          </c:trendline>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données!$BU$1037:$CL$1037</c:f>
              <c:numCache>
                <c:formatCode>0.00</c:formatCode>
                <c:ptCount val="18"/>
                <c:pt idx="0">
                  <c:v>1.510223582477728</c:v>
                </c:pt>
                <c:pt idx="1">
                  <c:v>1.512056997545751</c:v>
                </c:pt>
                <c:pt idx="2">
                  <c:v>1.399066698544136</c:v>
                </c:pt>
                <c:pt idx="3">
                  <c:v>1.355609155527935</c:v>
                </c:pt>
                <c:pt idx="4">
                  <c:v>1.389095443490429</c:v>
                </c:pt>
                <c:pt idx="5">
                  <c:v>1.211861544644865</c:v>
                </c:pt>
                <c:pt idx="6">
                  <c:v>1.100729522499227</c:v>
                </c:pt>
                <c:pt idx="7">
                  <c:v>1.126948024739711</c:v>
                </c:pt>
                <c:pt idx="8">
                  <c:v>1.084260457788783</c:v>
                </c:pt>
                <c:pt idx="9">
                  <c:v>1.392147582140211</c:v>
                </c:pt>
                <c:pt idx="10">
                  <c:v>1.416957578348255</c:v>
                </c:pt>
                <c:pt idx="11">
                  <c:v>1.405248971961218</c:v>
                </c:pt>
                <c:pt idx="12">
                  <c:v>1.250535247105765</c:v>
                </c:pt>
                <c:pt idx="13">
                  <c:v>1.20463791805793</c:v>
                </c:pt>
                <c:pt idx="14">
                  <c:v>1.448061076604006</c:v>
                </c:pt>
                <c:pt idx="15">
                  <c:v>1.458858275847825</c:v>
                </c:pt>
                <c:pt idx="16">
                  <c:v>1.168283369924423</c:v>
                </c:pt>
                <c:pt idx="17">
                  <c:v>1.269942436164984</c:v>
                </c:pt>
              </c:numCache>
            </c:numRef>
          </c:val>
        </c:ser>
        <c:ser>
          <c:idx val="5"/>
          <c:order val="5"/>
          <c:tx>
            <c:strRef>
              <c:f>données!$X$1039</c:f>
              <c:strCache>
                <c:ptCount val="1"/>
                <c:pt idx="0">
                  <c:v>logement &amp; équipements</c:v>
                </c:pt>
              </c:strCache>
            </c:strRef>
          </c:tx>
          <c:marker>
            <c:symbol val="none"/>
          </c:marker>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données!$BU$1039:$CL$1039</c:f>
              <c:numCache>
                <c:formatCode>0.00</c:formatCode>
                <c:ptCount val="18"/>
                <c:pt idx="0">
                  <c:v>0.263672581186535</c:v>
                </c:pt>
                <c:pt idx="1">
                  <c:v>0.255501516703962</c:v>
                </c:pt>
                <c:pt idx="2">
                  <c:v>0.41791741458546</c:v>
                </c:pt>
                <c:pt idx="3">
                  <c:v>0.417983905121741</c:v>
                </c:pt>
                <c:pt idx="4">
                  <c:v>0.402632119699369</c:v>
                </c:pt>
                <c:pt idx="5">
                  <c:v>0.458737455051856</c:v>
                </c:pt>
                <c:pt idx="6">
                  <c:v>0.381731554121497</c:v>
                </c:pt>
                <c:pt idx="7">
                  <c:v>0.380899099459126</c:v>
                </c:pt>
                <c:pt idx="8">
                  <c:v>0.352225633990397</c:v>
                </c:pt>
                <c:pt idx="9">
                  <c:v>0.343204727599821</c:v>
                </c:pt>
                <c:pt idx="10">
                  <c:v>0.345915991132258</c:v>
                </c:pt>
                <c:pt idx="11">
                  <c:v>0.332514785632267</c:v>
                </c:pt>
                <c:pt idx="12">
                  <c:v>0.329607065130356</c:v>
                </c:pt>
                <c:pt idx="13">
                  <c:v>0.288330975405999</c:v>
                </c:pt>
                <c:pt idx="14">
                  <c:v>0.278826130324967</c:v>
                </c:pt>
                <c:pt idx="15">
                  <c:v>0.236792102110785</c:v>
                </c:pt>
                <c:pt idx="16">
                  <c:v>0.194264209317687</c:v>
                </c:pt>
                <c:pt idx="17">
                  <c:v>0.200413636425277</c:v>
                </c:pt>
              </c:numCache>
            </c:numRef>
          </c:val>
        </c:ser>
        <c:ser>
          <c:idx val="7"/>
          <c:order val="6"/>
          <c:tx>
            <c:strRef>
              <c:f>données!$X$1041</c:f>
              <c:strCache>
                <c:ptCount val="1"/>
                <c:pt idx="0">
                  <c:v>culture &amp; loisirs</c:v>
                </c:pt>
              </c:strCache>
            </c:strRef>
          </c:tx>
          <c:marker>
            <c:symbol val="none"/>
          </c:marker>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données!$BU$1041:$CL$1041</c:f>
              <c:numCache>
                <c:formatCode>0.00</c:formatCode>
                <c:ptCount val="18"/>
                <c:pt idx="0">
                  <c:v>0.199802621761515</c:v>
                </c:pt>
                <c:pt idx="1">
                  <c:v>0.205689319286565</c:v>
                </c:pt>
                <c:pt idx="2">
                  <c:v>0.194885816676723</c:v>
                </c:pt>
                <c:pt idx="3">
                  <c:v>0.196426699346418</c:v>
                </c:pt>
                <c:pt idx="4">
                  <c:v>0.208485018376308</c:v>
                </c:pt>
                <c:pt idx="5">
                  <c:v>0.21366995937909</c:v>
                </c:pt>
                <c:pt idx="6">
                  <c:v>0.263046406360829</c:v>
                </c:pt>
                <c:pt idx="7">
                  <c:v>0.240711120536191</c:v>
                </c:pt>
                <c:pt idx="8">
                  <c:v>0.221676065018094</c:v>
                </c:pt>
                <c:pt idx="9">
                  <c:v>0.232306473486257</c:v>
                </c:pt>
                <c:pt idx="10">
                  <c:v>0.240971260859422</c:v>
                </c:pt>
                <c:pt idx="11">
                  <c:v>0.263331244350022</c:v>
                </c:pt>
                <c:pt idx="12">
                  <c:v>0.265954052552521</c:v>
                </c:pt>
                <c:pt idx="13">
                  <c:v>0.287917152692822</c:v>
                </c:pt>
                <c:pt idx="14">
                  <c:v>0.274742902475019</c:v>
                </c:pt>
                <c:pt idx="15">
                  <c:v>0.272006278656698</c:v>
                </c:pt>
                <c:pt idx="16">
                  <c:v>0.261966885147282</c:v>
                </c:pt>
                <c:pt idx="17">
                  <c:v>0.247700035788079</c:v>
                </c:pt>
              </c:numCache>
            </c:numRef>
          </c:val>
        </c:ser>
        <c:ser>
          <c:idx val="9"/>
          <c:order val="7"/>
          <c:tx>
            <c:strRef>
              <c:f>données!$X$1043</c:f>
              <c:strCache>
                <c:ptCount val="1"/>
                <c:pt idx="0">
                  <c:v>affaires sociales</c:v>
                </c:pt>
              </c:strCache>
            </c:strRef>
          </c:tx>
          <c:spPr>
            <a:ln>
              <a:solidFill>
                <a:schemeClr val="bg1"/>
              </a:solidFill>
            </a:ln>
          </c:spPr>
          <c:marker>
            <c:symbol val="none"/>
          </c:marker>
          <c:trendline>
            <c:spPr>
              <a:ln w="25400" cmpd="sng">
                <a:solidFill>
                  <a:schemeClr val="accent4">
                    <a:lumMod val="75000"/>
                  </a:schemeClr>
                </a:solidFill>
                <a:prstDash val="dash"/>
              </a:ln>
            </c:spPr>
            <c:trendlineType val="linear"/>
            <c:dispEq val="1"/>
            <c:trendlineLbl>
              <c:numFmt formatCode="General" sourceLinked="0"/>
            </c:trendlineLbl>
          </c:trendline>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données!$BU$1043:$CL$1043</c:f>
              <c:numCache>
                <c:formatCode>0.00</c:formatCode>
                <c:ptCount val="18"/>
                <c:pt idx="0">
                  <c:v>3.785549087282395</c:v>
                </c:pt>
                <c:pt idx="1">
                  <c:v>3.838963280176409</c:v>
                </c:pt>
                <c:pt idx="2">
                  <c:v>3.92428089110176</c:v>
                </c:pt>
                <c:pt idx="3">
                  <c:v>3.832856396186976</c:v>
                </c:pt>
                <c:pt idx="4">
                  <c:v>3.928077204123733</c:v>
                </c:pt>
                <c:pt idx="5">
                  <c:v>3.964841983562973</c:v>
                </c:pt>
                <c:pt idx="6">
                  <c:v>3.841988678974796</c:v>
                </c:pt>
                <c:pt idx="7">
                  <c:v>3.735364760630808</c:v>
                </c:pt>
                <c:pt idx="8">
                  <c:v>3.74090954949</c:v>
                </c:pt>
                <c:pt idx="9">
                  <c:v>3.598213450870987</c:v>
                </c:pt>
                <c:pt idx="10">
                  <c:v>3.481801896944392</c:v>
                </c:pt>
                <c:pt idx="11">
                  <c:v>3.714722379379039</c:v>
                </c:pt>
                <c:pt idx="12">
                  <c:v>3.676981726571588</c:v>
                </c:pt>
                <c:pt idx="13">
                  <c:v>3.701488985849849</c:v>
                </c:pt>
                <c:pt idx="14">
                  <c:v>4.031842813757614</c:v>
                </c:pt>
                <c:pt idx="15">
                  <c:v>3.978117642199183</c:v>
                </c:pt>
                <c:pt idx="16">
                  <c:v>4.028234264249289</c:v>
                </c:pt>
                <c:pt idx="17">
                  <c:v>4.057970192976336</c:v>
                </c:pt>
              </c:numCache>
            </c:numRef>
          </c:val>
        </c:ser>
        <c:ser>
          <c:idx val="0"/>
          <c:order val="8"/>
          <c:tx>
            <c:strRef>
              <c:f>données!$X$1034</c:f>
              <c:strCache>
                <c:ptCount val="1"/>
                <c:pt idx="0">
                  <c:v>services généraux</c:v>
                </c:pt>
              </c:strCache>
            </c:strRef>
          </c:tx>
          <c:spPr>
            <a:ln>
              <a:solidFill>
                <a:schemeClr val="bg1"/>
              </a:solidFill>
            </a:ln>
          </c:spPr>
          <c:marker>
            <c:symbol val="none"/>
          </c:marker>
          <c:trendline>
            <c:spPr>
              <a:ln w="25400">
                <a:solidFill>
                  <a:schemeClr val="accent1">
                    <a:lumMod val="75000"/>
                  </a:schemeClr>
                </a:solidFill>
                <a:prstDash val="dash"/>
              </a:ln>
            </c:spPr>
            <c:trendlineType val="linear"/>
            <c:dispEq val="1"/>
            <c:trendlineLbl>
              <c:numFmt formatCode="General" sourceLinked="0"/>
            </c:trendlineLbl>
          </c:trendline>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données!$BU$1034:$CL$1034</c:f>
              <c:numCache>
                <c:formatCode>0.00</c:formatCode>
                <c:ptCount val="18"/>
                <c:pt idx="0">
                  <c:v>5.974767186055952</c:v>
                </c:pt>
                <c:pt idx="1">
                  <c:v>6.160570392869046</c:v>
                </c:pt>
                <c:pt idx="2">
                  <c:v>6.603664390969568</c:v>
                </c:pt>
                <c:pt idx="3">
                  <c:v>6.021027118617126</c:v>
                </c:pt>
                <c:pt idx="4">
                  <c:v>6.317461819992282</c:v>
                </c:pt>
                <c:pt idx="5">
                  <c:v>5.7761047243984</c:v>
                </c:pt>
                <c:pt idx="6">
                  <c:v>5.872340516581953</c:v>
                </c:pt>
                <c:pt idx="7">
                  <c:v>6.284219428731717</c:v>
                </c:pt>
                <c:pt idx="8">
                  <c:v>6.349129978123341</c:v>
                </c:pt>
                <c:pt idx="9">
                  <c:v>6.725290528056897</c:v>
                </c:pt>
                <c:pt idx="10">
                  <c:v>6.748825061383645</c:v>
                </c:pt>
                <c:pt idx="11">
                  <c:v>5.297546148216628</c:v>
                </c:pt>
                <c:pt idx="12">
                  <c:v>4.754471939483656</c:v>
                </c:pt>
                <c:pt idx="13">
                  <c:v>5.093226498102882</c:v>
                </c:pt>
                <c:pt idx="14">
                  <c:v>5.310741593720951</c:v>
                </c:pt>
                <c:pt idx="15">
                  <c:v>7.250041306951959</c:v>
                </c:pt>
                <c:pt idx="16">
                  <c:v>4.758723652167135</c:v>
                </c:pt>
                <c:pt idx="17">
                  <c:v>4.74699355434711</c:v>
                </c:pt>
              </c:numCache>
            </c:numRef>
          </c:val>
        </c:ser>
        <c:ser>
          <c:idx val="6"/>
          <c:order val="9"/>
          <c:tx>
            <c:strRef>
              <c:f>données!$X$1048</c:f>
              <c:strCache>
                <c:ptCount val="1"/>
                <c:pt idx="0">
                  <c:v>envt, santé, logt, équip.,loisirs, culture</c:v>
                </c:pt>
              </c:strCache>
            </c:strRef>
          </c:tx>
          <c:marker>
            <c:symbol val="none"/>
          </c:marker>
          <c:trendline>
            <c:spPr>
              <a:ln w="25400">
                <a:solidFill>
                  <a:schemeClr val="accent1">
                    <a:lumMod val="60000"/>
                    <a:lumOff val="40000"/>
                  </a:schemeClr>
                </a:solidFill>
                <a:prstDash val="dash"/>
              </a:ln>
            </c:spPr>
            <c:trendlineType val="linear"/>
            <c:dispEq val="1"/>
            <c:trendlineLbl>
              <c:numFmt formatCode="General" sourceLinked="0"/>
            </c:trendlineLbl>
          </c:trendline>
          <c:cat>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cat>
          <c:val>
            <c:numRef>
              <c:f>données!$BU$1048:$CL$1048</c:f>
              <c:numCache>
                <c:formatCode>0.00</c:formatCode>
                <c:ptCount val="18"/>
                <c:pt idx="0">
                  <c:v>0.640120784446829</c:v>
                </c:pt>
                <c:pt idx="1">
                  <c:v>0.648536874722405</c:v>
                </c:pt>
                <c:pt idx="2">
                  <c:v>0.796462359919395</c:v>
                </c:pt>
                <c:pt idx="3">
                  <c:v>0.771551963945293</c:v>
                </c:pt>
                <c:pt idx="4">
                  <c:v>0.775710573635921</c:v>
                </c:pt>
                <c:pt idx="5">
                  <c:v>0.821406784674168</c:v>
                </c:pt>
                <c:pt idx="6">
                  <c:v>0.82431014174283</c:v>
                </c:pt>
                <c:pt idx="7">
                  <c:v>0.830045051348141</c:v>
                </c:pt>
                <c:pt idx="8">
                  <c:v>0.777251702969691</c:v>
                </c:pt>
                <c:pt idx="9">
                  <c:v>0.7778582333739</c:v>
                </c:pt>
                <c:pt idx="10">
                  <c:v>0.800792900218341</c:v>
                </c:pt>
                <c:pt idx="11">
                  <c:v>0.820136401357926</c:v>
                </c:pt>
                <c:pt idx="12">
                  <c:v>0.779524154033973</c:v>
                </c:pt>
                <c:pt idx="13">
                  <c:v>0.753881527730001</c:v>
                </c:pt>
                <c:pt idx="14">
                  <c:v>0.771783092573139</c:v>
                </c:pt>
                <c:pt idx="15">
                  <c:v>0.708052790284605</c:v>
                </c:pt>
                <c:pt idx="16">
                  <c:v>0.633007527738111</c:v>
                </c:pt>
                <c:pt idx="17">
                  <c:v>0.623284933120301</c:v>
                </c:pt>
              </c:numCache>
            </c:numRef>
          </c:val>
        </c:ser>
        <c:marker val="1"/>
        <c:axId val="582218952"/>
        <c:axId val="582246232"/>
      </c:lineChart>
      <c:catAx>
        <c:axId val="582218952"/>
        <c:scaling>
          <c:orientation val="minMax"/>
        </c:scaling>
        <c:axPos val="b"/>
        <c:numFmt formatCode="General" sourceLinked="1"/>
        <c:tickLblPos val="nextTo"/>
        <c:txPr>
          <a:bodyPr/>
          <a:lstStyle/>
          <a:p>
            <a:pPr>
              <a:defRPr sz="1400" b="1" i="0"/>
            </a:pPr>
            <a:endParaRPr lang="fr-FR"/>
          </a:p>
        </c:txPr>
        <c:crossAx val="582246232"/>
        <c:crosses val="autoZero"/>
        <c:auto val="1"/>
        <c:lblAlgn val="ctr"/>
        <c:lblOffset val="100"/>
        <c:tickLblSkip val="2"/>
        <c:tickMarkSkip val="1"/>
      </c:catAx>
      <c:valAx>
        <c:axId val="582246232"/>
        <c:scaling>
          <c:orientation val="minMax"/>
        </c:scaling>
        <c:axPos val="l"/>
        <c:majorGridlines/>
        <c:numFmt formatCode="0" sourceLinked="0"/>
        <c:tickLblPos val="nextTo"/>
        <c:txPr>
          <a:bodyPr/>
          <a:lstStyle/>
          <a:p>
            <a:pPr>
              <a:defRPr sz="1400" b="1" i="0" baseline="0"/>
            </a:pPr>
            <a:endParaRPr lang="fr-FR"/>
          </a:p>
        </c:txPr>
        <c:crossAx val="582218952"/>
        <c:crosses val="autoZero"/>
        <c:crossBetween val="between"/>
      </c:valAx>
      <c:spPr>
        <a:effectLst>
          <a:outerShdw blurRad="50800" dist="38100" dir="2700000" algn="tl" rotWithShape="0">
            <a:srgbClr val="000000">
              <a:alpha val="43000"/>
            </a:srgbClr>
          </a:outerShdw>
        </a:effectLst>
      </c:spPr>
    </c:plotArea>
    <c:plotVisOnly val="1"/>
    <c:dispBlanksAs val="zero"/>
  </c:chart>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données!$X$187</c:f>
              <c:strCache>
                <c:ptCount val="1"/>
                <c:pt idx="0">
                  <c:v>total</c:v>
                </c:pt>
              </c:strCache>
            </c:strRef>
          </c:tx>
          <c:spPr>
            <a:gradFill rotWithShape="0">
              <a:gsLst>
                <a:gs pos="0">
                  <a:srgbClr val="9BC1FF"/>
                </a:gs>
                <a:gs pos="100000">
                  <a:srgbClr val="3F80CD"/>
                </a:gs>
              </a:gsLst>
              <a:lin ang="5400000"/>
            </a:gradFill>
            <a:ln w="25400">
              <a:noFill/>
            </a:ln>
          </c:spPr>
          <c:dPt>
            <c:idx val="3"/>
            <c:spPr>
              <a:solidFill>
                <a:srgbClr val="FF37A7"/>
              </a:solidFill>
              <a:effectLst/>
            </c:spPr>
          </c:dPt>
          <c:dPt>
            <c:idx val="4"/>
            <c:spPr>
              <a:solidFill>
                <a:srgbClr val="FF37A7"/>
              </a:solidFill>
              <a:effectLst/>
            </c:spPr>
          </c:dPt>
          <c:dPt>
            <c:idx val="5"/>
            <c:spPr>
              <a:solidFill>
                <a:srgbClr val="FF37A7"/>
              </a:solidFill>
              <a:effectLst/>
            </c:spPr>
          </c:dPt>
          <c:dPt>
            <c:idx val="6"/>
            <c:spPr>
              <a:solidFill>
                <a:srgbClr val="FF37A7"/>
              </a:solidFill>
              <a:effectLst/>
            </c:spPr>
          </c:dPt>
          <c:dPt>
            <c:idx val="7"/>
            <c:spPr>
              <a:solidFill>
                <a:srgbClr val="FF37A7"/>
              </a:solidFill>
              <a:effectLst/>
            </c:spPr>
          </c:dPt>
          <c:dPt>
            <c:idx val="10"/>
            <c:spPr>
              <a:solidFill>
                <a:srgbClr val="FF37A7"/>
              </a:solidFill>
              <a:effectLst/>
            </c:spPr>
          </c:dPt>
          <c:dPt>
            <c:idx val="11"/>
            <c:spPr>
              <a:solidFill>
                <a:srgbClr val="FF37A7"/>
              </a:solidFill>
              <a:effectLst/>
            </c:spPr>
          </c:dPt>
          <c:dPt>
            <c:idx val="12"/>
            <c:spPr>
              <a:solidFill>
                <a:srgbClr val="FF37A7"/>
              </a:solidFill>
              <a:effectLst/>
            </c:spPr>
          </c:dPt>
          <c:dPt>
            <c:idx val="13"/>
            <c:spPr>
              <a:solidFill>
                <a:srgbClr val="FF37A7"/>
              </a:solidFill>
              <a:effectLst/>
            </c:spPr>
          </c:dPt>
          <c:dPt>
            <c:idx val="14"/>
            <c:spPr>
              <a:solidFill>
                <a:srgbClr val="FF37A7"/>
              </a:solidFill>
              <a:effectLst/>
            </c:spPr>
          </c:dPt>
          <c:dPt>
            <c:idx val="19"/>
            <c:spPr>
              <a:solidFill>
                <a:srgbClr val="FF37A7"/>
              </a:solidFill>
              <a:effectLst/>
            </c:spPr>
          </c:dPt>
          <c:dPt>
            <c:idx val="20"/>
            <c:spPr>
              <a:solidFill>
                <a:srgbClr val="FF37A7"/>
              </a:solidFill>
              <a:effectLst/>
            </c:spPr>
          </c:dPt>
          <c:dPt>
            <c:idx val="21"/>
            <c:spPr>
              <a:solidFill>
                <a:srgbClr val="FF37A7"/>
              </a:solidFill>
              <a:effectLst/>
            </c:spPr>
          </c:dPt>
          <c:dPt>
            <c:idx val="22"/>
            <c:spPr>
              <a:solidFill>
                <a:srgbClr val="FF37A7"/>
              </a:solidFill>
              <a:effectLst/>
            </c:spPr>
          </c:dPt>
          <c:dPt>
            <c:idx val="23"/>
            <c:spPr>
              <a:solidFill>
                <a:srgbClr val="FF37A7"/>
              </a:solidFill>
              <a:effectLst/>
            </c:spPr>
          </c:dPt>
          <c:dPt>
            <c:idx val="33"/>
            <c:spPr>
              <a:gradFill flip="none" rotWithShape="0">
                <a:gsLst>
                  <a:gs pos="0">
                    <a:srgbClr val="93BCEE"/>
                  </a:gs>
                  <a:gs pos="100000">
                    <a:srgbClr val="4C80C1"/>
                  </a:gs>
                </a:gsLst>
                <a:lin ang="5400000" scaled="0"/>
                <a:tileRect/>
              </a:gradFill>
              <a:ln w="25400">
                <a:noFill/>
              </a:ln>
              <a:effectLst/>
            </c:spPr>
          </c:dPt>
          <c:dPt>
            <c:idx val="34"/>
            <c:spPr>
              <a:solidFill>
                <a:srgbClr val="FF50BE"/>
              </a:solidFill>
              <a:ln w="25400">
                <a:noFill/>
              </a:ln>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gapWidth val="20"/>
        <c:overlap val="100"/>
        <c:axId val="569326632"/>
        <c:axId val="569330024"/>
      </c:barChart>
      <c:catAx>
        <c:axId val="56932663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330024"/>
        <c:crosses val="autoZero"/>
        <c:auto val="1"/>
        <c:lblAlgn val="ctr"/>
        <c:lblOffset val="100"/>
        <c:tickLblSkip val="4"/>
        <c:tickMarkSkip val="4"/>
      </c:catAx>
      <c:valAx>
        <c:axId val="569330024"/>
        <c:scaling>
          <c:orientation val="minMax"/>
          <c:max val="95.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32663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57802866544289"/>
          <c:y val="0.0325963583423107"/>
          <c:w val="0.920042612995877"/>
          <c:h val="0.877342697826826"/>
        </c:manualLayout>
      </c:layout>
      <c:scatterChart>
        <c:scatterStyle val="smoothMarker"/>
        <c:ser>
          <c:idx val="7"/>
          <c:order val="0"/>
          <c:tx>
            <c:v>hors amort. : total</c:v>
          </c:tx>
          <c:spPr>
            <a:ln w="63500">
              <a:solidFill>
                <a:schemeClr val="tx2">
                  <a:lumMod val="60000"/>
                  <a:lumOff val="40000"/>
                </a:schemeClr>
              </a:solidFill>
            </a:ln>
          </c:spPr>
          <c:marker>
            <c:symbol val="none"/>
          </c:marker>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données!$BU$283:$CL$283</c:f>
              <c:numCache>
                <c:formatCode>#.##0\.0</c:formatCode>
                <c:ptCount val="18"/>
                <c:pt idx="0">
                  <c:v>54.39027805586196</c:v>
                </c:pt>
                <c:pt idx="1">
                  <c:v>54.50048719753153</c:v>
                </c:pt>
                <c:pt idx="2">
                  <c:v>54.18326951514624</c:v>
                </c:pt>
                <c:pt idx="3">
                  <c:v>52.7597194315207</c:v>
                </c:pt>
                <c:pt idx="4">
                  <c:v>52.60008250154517</c:v>
                </c:pt>
                <c:pt idx="5">
                  <c:v>51.68915966716942</c:v>
                </c:pt>
                <c:pt idx="6">
                  <c:v>51.66308984178166</c:v>
                </c:pt>
                <c:pt idx="7">
                  <c:v>52.87396050743251</c:v>
                </c:pt>
                <c:pt idx="8">
                  <c:v>53.40102724184719</c:v>
                </c:pt>
                <c:pt idx="9">
                  <c:v>53.26068048038515</c:v>
                </c:pt>
                <c:pt idx="10">
                  <c:v>53.56961089311167</c:v>
                </c:pt>
                <c:pt idx="11">
                  <c:v>52.97580461918373</c:v>
                </c:pt>
                <c:pt idx="12">
                  <c:v>52.60880679550021</c:v>
                </c:pt>
                <c:pt idx="13">
                  <c:v>53.28096751750342</c:v>
                </c:pt>
                <c:pt idx="14">
                  <c:v>56.77198036020433</c:v>
                </c:pt>
                <c:pt idx="15">
                  <c:v>56.56997397662025</c:v>
                </c:pt>
                <c:pt idx="16">
                  <c:v>55.8863854165938</c:v>
                </c:pt>
                <c:pt idx="17">
                  <c:v>56.64315258198206</c:v>
                </c:pt>
              </c:numCache>
            </c:numRef>
          </c:yVal>
        </c:ser>
        <c:ser>
          <c:idx val="8"/>
          <c:order val="1"/>
          <c:tx>
            <c:v>hors intérêts : total</c:v>
          </c:tx>
          <c:spPr>
            <a:ln w="63500">
              <a:solidFill>
                <a:srgbClr val="FF50BE"/>
              </a:solidFill>
            </a:ln>
          </c:spPr>
          <c:marker>
            <c:symbol val="none"/>
          </c:marker>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données!$BU$287:$CL$287</c:f>
              <c:numCache>
                <c:formatCode>#.##0\.0</c:formatCode>
                <c:ptCount val="18"/>
                <c:pt idx="0">
                  <c:v>50.9539488396609</c:v>
                </c:pt>
                <c:pt idx="1">
                  <c:v>50.92723245061662</c:v>
                </c:pt>
                <c:pt idx="2">
                  <c:v>50.73352175194523</c:v>
                </c:pt>
                <c:pt idx="3">
                  <c:v>49.44939590274343</c:v>
                </c:pt>
                <c:pt idx="4">
                  <c:v>49.6087248273543</c:v>
                </c:pt>
                <c:pt idx="5">
                  <c:v>48.80963743208716</c:v>
                </c:pt>
                <c:pt idx="6">
                  <c:v>48.64467579095792</c:v>
                </c:pt>
                <c:pt idx="7">
                  <c:v>49.92107539929107</c:v>
                </c:pt>
                <c:pt idx="8">
                  <c:v>50.58042602864936</c:v>
                </c:pt>
                <c:pt idx="9">
                  <c:v>50.49242811364969</c:v>
                </c:pt>
                <c:pt idx="10">
                  <c:v>50.86804367190842</c:v>
                </c:pt>
                <c:pt idx="11">
                  <c:v>50.38019831795792</c:v>
                </c:pt>
                <c:pt idx="12">
                  <c:v>49.90427403108455</c:v>
                </c:pt>
                <c:pt idx="13">
                  <c:v>50.35270627122458</c:v>
                </c:pt>
                <c:pt idx="14">
                  <c:v>54.34553546760648</c:v>
                </c:pt>
                <c:pt idx="15">
                  <c:v>54.14551406501714</c:v>
                </c:pt>
                <c:pt idx="16">
                  <c:v>53.25787274694988</c:v>
                </c:pt>
                <c:pt idx="17">
                  <c:v>54.08107606957652</c:v>
                </c:pt>
              </c:numCache>
            </c:numRef>
          </c:yVal>
        </c:ser>
        <c:ser>
          <c:idx val="0"/>
          <c:order val="2"/>
          <c:tx>
            <c:v>dépenses totales : État</c:v>
          </c:tx>
          <c:spPr>
            <a:ln w="38100">
              <a:solidFill>
                <a:sysClr val="windowText" lastClr="000000">
                  <a:alpha val="20000"/>
                </a:sysClr>
              </a:solidFill>
            </a:ln>
            <a:effectLst/>
          </c:spPr>
          <c:marker>
            <c:symbol val="none"/>
          </c:marker>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données!$BU$863:$CL$863</c:f>
              <c:numCache>
                <c:formatCode>#.##0\.0</c:formatCode>
                <c:ptCount val="18"/>
                <c:pt idx="0">
                  <c:v>26.27302793558174</c:v>
                </c:pt>
                <c:pt idx="1">
                  <c:v>27.11299932973284</c:v>
                </c:pt>
                <c:pt idx="2">
                  <c:v>26.41004532921081</c:v>
                </c:pt>
                <c:pt idx="3">
                  <c:v>26.91208980470271</c:v>
                </c:pt>
                <c:pt idx="4">
                  <c:v>26.31531705014801</c:v>
                </c:pt>
                <c:pt idx="5">
                  <c:v>26.09619427128332</c:v>
                </c:pt>
                <c:pt idx="6">
                  <c:v>25.48627478145886</c:v>
                </c:pt>
                <c:pt idx="7">
                  <c:v>26.55180412466346</c:v>
                </c:pt>
                <c:pt idx="8">
                  <c:v>26.26500517097207</c:v>
                </c:pt>
                <c:pt idx="9">
                  <c:v>26.70139424957519</c:v>
                </c:pt>
                <c:pt idx="10">
                  <c:v>26.30683254802313</c:v>
                </c:pt>
                <c:pt idx="11">
                  <c:v>25.59497219847715</c:v>
                </c:pt>
                <c:pt idx="12">
                  <c:v>23.77346209763611</c:v>
                </c:pt>
                <c:pt idx="13">
                  <c:v>26.13957722837064</c:v>
                </c:pt>
                <c:pt idx="14">
                  <c:v>27.44576068148543</c:v>
                </c:pt>
                <c:pt idx="15">
                  <c:v>27.94585691271841</c:v>
                </c:pt>
                <c:pt idx="16">
                  <c:v>25.47993952227393</c:v>
                </c:pt>
                <c:pt idx="17">
                  <c:v>25.60585588471416</c:v>
                </c:pt>
              </c:numCache>
            </c:numRef>
          </c:yVal>
        </c:ser>
        <c:ser>
          <c:idx val="1"/>
          <c:order val="3"/>
          <c:tx>
            <c:v>hors amort. : État</c:v>
          </c:tx>
          <c:spPr>
            <a:ln w="38100">
              <a:solidFill>
                <a:srgbClr val="0000FF">
                  <a:alpha val="20000"/>
                </a:srgbClr>
              </a:solidFill>
            </a:ln>
          </c:spPr>
          <c:marker>
            <c:symbol val="none"/>
          </c:marker>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données!$BU$420:$CL$420</c:f>
              <c:numCache>
                <c:formatCode>#.##0\.0</c:formatCode>
                <c:ptCount val="18"/>
                <c:pt idx="0">
                  <c:v>23.44499011645817</c:v>
                </c:pt>
                <c:pt idx="1">
                  <c:v>23.78588679407719</c:v>
                </c:pt>
                <c:pt idx="2">
                  <c:v>24.03758821646825</c:v>
                </c:pt>
                <c:pt idx="3">
                  <c:v>22.80632819457371</c:v>
                </c:pt>
                <c:pt idx="4">
                  <c:v>23.14813548190435</c:v>
                </c:pt>
                <c:pt idx="5">
                  <c:v>22.12982408905119</c:v>
                </c:pt>
                <c:pt idx="6">
                  <c:v>22.05610684899559</c:v>
                </c:pt>
                <c:pt idx="7">
                  <c:v>22.70198167990048</c:v>
                </c:pt>
                <c:pt idx="8">
                  <c:v>22.32899549380422</c:v>
                </c:pt>
                <c:pt idx="9">
                  <c:v>22.68465465341396</c:v>
                </c:pt>
                <c:pt idx="10">
                  <c:v>22.48854397015402</c:v>
                </c:pt>
                <c:pt idx="11">
                  <c:v>21.12362435354752</c:v>
                </c:pt>
                <c:pt idx="12">
                  <c:v>20.07936136768181</c:v>
                </c:pt>
                <c:pt idx="13">
                  <c:v>20.55814338439732</c:v>
                </c:pt>
                <c:pt idx="14">
                  <c:v>21.51712595909454</c:v>
                </c:pt>
                <c:pt idx="15">
                  <c:v>23.4485625180718</c:v>
                </c:pt>
                <c:pt idx="16">
                  <c:v>20.71327142327513</c:v>
                </c:pt>
                <c:pt idx="17">
                  <c:v>20.72467917629592</c:v>
                </c:pt>
              </c:numCache>
            </c:numRef>
          </c:yVal>
        </c:ser>
        <c:ser>
          <c:idx val="3"/>
          <c:order val="4"/>
          <c:tx>
            <c:v>hors intérêts : État</c:v>
          </c:tx>
          <c:spPr>
            <a:ln w="38100">
              <a:solidFill>
                <a:srgbClr val="FF0000">
                  <a:alpha val="20000"/>
                </a:srgbClr>
              </a:solidFill>
            </a:ln>
            <a:effectLst/>
          </c:spPr>
          <c:marker>
            <c:symbol val="none"/>
          </c:marker>
          <c:trendline>
            <c:spPr>
              <a:ln w="25400">
                <a:solidFill>
                  <a:schemeClr val="accent6">
                    <a:lumMod val="60000"/>
                    <a:lumOff val="40000"/>
                  </a:schemeClr>
                </a:solidFill>
                <a:prstDash val="dash"/>
              </a:ln>
            </c:spPr>
            <c:trendlineType val="linear"/>
            <c:dispEq val="1"/>
            <c:trendlineLbl>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données!$BU$423:$CL$423</c:f>
              <c:numCache>
                <c:formatCode>#.##0\.0</c:formatCode>
                <c:ptCount val="18"/>
                <c:pt idx="0">
                  <c:v>20.70582993118513</c:v>
                </c:pt>
                <c:pt idx="1">
                  <c:v>21.04569417169572</c:v>
                </c:pt>
                <c:pt idx="2">
                  <c:v>21.30747906143623</c:v>
                </c:pt>
                <c:pt idx="3">
                  <c:v>20.21464631650737</c:v>
                </c:pt>
                <c:pt idx="4">
                  <c:v>20.64337452533997</c:v>
                </c:pt>
                <c:pt idx="5">
                  <c:v>19.66492993834274</c:v>
                </c:pt>
                <c:pt idx="6">
                  <c:v>19.5925308193568</c:v>
                </c:pt>
                <c:pt idx="7">
                  <c:v>20.18735413693559</c:v>
                </c:pt>
                <c:pt idx="8">
                  <c:v>19.88715176862863</c:v>
                </c:pt>
                <c:pt idx="9">
                  <c:v>20.31960441940415</c:v>
                </c:pt>
                <c:pt idx="10">
                  <c:v>20.17995780325476</c:v>
                </c:pt>
                <c:pt idx="11">
                  <c:v>18.97342880966053</c:v>
                </c:pt>
                <c:pt idx="12">
                  <c:v>17.88161470340707</c:v>
                </c:pt>
                <c:pt idx="13">
                  <c:v>18.22470056047113</c:v>
                </c:pt>
                <c:pt idx="14">
                  <c:v>19.46761072308663</c:v>
                </c:pt>
                <c:pt idx="15">
                  <c:v>21.31789830228428</c:v>
                </c:pt>
                <c:pt idx="16">
                  <c:v>18.4549000248826</c:v>
                </c:pt>
                <c:pt idx="17">
                  <c:v>18.55713164421394</c:v>
                </c:pt>
              </c:numCache>
            </c:numRef>
          </c:yVal>
        </c:ser>
        <c:ser>
          <c:idx val="5"/>
          <c:order val="5"/>
          <c:tx>
            <c:v>hors amort. : Séc. Sociale</c:v>
          </c:tx>
          <c:spPr>
            <a:ln w="38100">
              <a:solidFill>
                <a:srgbClr val="265D9E"/>
              </a:solidFill>
            </a:ln>
          </c:spPr>
          <c:marker>
            <c:symbol val="none"/>
          </c:marker>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données!$BU$641:$CL$641</c:f>
              <c:numCache>
                <c:formatCode>#.##0\.0</c:formatCode>
                <c:ptCount val="18"/>
                <c:pt idx="0">
                  <c:v>23.82360354478275</c:v>
                </c:pt>
                <c:pt idx="1">
                  <c:v>24.06502260870473</c:v>
                </c:pt>
                <c:pt idx="2">
                  <c:v>23.93978162668701</c:v>
                </c:pt>
                <c:pt idx="3">
                  <c:v>23.60362378874933</c:v>
                </c:pt>
                <c:pt idx="4">
                  <c:v>23.46703709211827</c:v>
                </c:pt>
                <c:pt idx="5">
                  <c:v>23.03803950449131</c:v>
                </c:pt>
                <c:pt idx="6">
                  <c:v>23.26235582596304</c:v>
                </c:pt>
                <c:pt idx="7">
                  <c:v>23.80580484524135</c:v>
                </c:pt>
                <c:pt idx="8">
                  <c:v>24.34937130274867</c:v>
                </c:pt>
                <c:pt idx="9">
                  <c:v>24.53470450930664</c:v>
                </c:pt>
                <c:pt idx="10">
                  <c:v>24.80398675892024</c:v>
                </c:pt>
                <c:pt idx="11">
                  <c:v>24.40977749633251</c:v>
                </c:pt>
                <c:pt idx="12">
                  <c:v>24.46406283409881</c:v>
                </c:pt>
                <c:pt idx="13">
                  <c:v>24.57512046120542</c:v>
                </c:pt>
                <c:pt idx="14">
                  <c:v>26.36662189257081</c:v>
                </c:pt>
                <c:pt idx="15">
                  <c:v>26.60549795530588</c:v>
                </c:pt>
                <c:pt idx="16">
                  <c:v>26.5845174223218</c:v>
                </c:pt>
                <c:pt idx="17">
                  <c:v>27.01007988577101</c:v>
                </c:pt>
              </c:numCache>
            </c:numRef>
          </c:yVal>
        </c:ser>
        <c:ser>
          <c:idx val="6"/>
          <c:order val="6"/>
          <c:tx>
            <c:v>hors intérêts : État + CL</c:v>
          </c:tx>
          <c:spPr>
            <a:ln w="38100">
              <a:solidFill>
                <a:srgbClr val="FF544E"/>
              </a:solidFill>
            </a:ln>
          </c:spPr>
          <c:marker>
            <c:symbol val="none"/>
          </c:marker>
          <c:trendline>
            <c:spPr>
              <a:ln w="25400">
                <a:solidFill>
                  <a:schemeClr val="accent6">
                    <a:lumMod val="75000"/>
                  </a:schemeClr>
                </a:solidFill>
                <a:prstDash val="dash"/>
              </a:ln>
            </c:spPr>
            <c:trendlineType val="linear"/>
            <c:dispEq val="1"/>
            <c:trendlineLbl>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données!$BU$598:$CL$598</c:f>
              <c:numCache>
                <c:formatCode>#.##0\.0</c:formatCode>
                <c:ptCount val="18"/>
                <c:pt idx="0">
                  <c:v>30.04605074234198</c:v>
                </c:pt>
                <c:pt idx="1">
                  <c:v>30.56588938985521</c:v>
                </c:pt>
                <c:pt idx="2">
                  <c:v>30.53750061667723</c:v>
                </c:pt>
                <c:pt idx="3">
                  <c:v>29.37267216383879</c:v>
                </c:pt>
                <c:pt idx="4">
                  <c:v>29.98724144840176</c:v>
                </c:pt>
                <c:pt idx="5">
                  <c:v>29.22970312518017</c:v>
                </c:pt>
                <c:pt idx="6">
                  <c:v>28.93442267799697</c:v>
                </c:pt>
                <c:pt idx="7">
                  <c:v>29.89831737482551</c:v>
                </c:pt>
                <c:pt idx="8">
                  <c:v>29.92153297059908</c:v>
                </c:pt>
                <c:pt idx="9">
                  <c:v>30.83669712623725</c:v>
                </c:pt>
                <c:pt idx="10">
                  <c:v>30.89456447995143</c:v>
                </c:pt>
                <c:pt idx="11">
                  <c:v>29.80039163556972</c:v>
                </c:pt>
                <c:pt idx="12">
                  <c:v>28.89777288019992</c:v>
                </c:pt>
                <c:pt idx="13">
                  <c:v>29.40112094227431</c:v>
                </c:pt>
                <c:pt idx="14">
                  <c:v>31.4502935946882</c:v>
                </c:pt>
                <c:pt idx="15">
                  <c:v>33.01329051179314</c:v>
                </c:pt>
                <c:pt idx="16">
                  <c:v>30.04075151469123</c:v>
                </c:pt>
                <c:pt idx="17">
                  <c:v>30.3273610364911</c:v>
                </c:pt>
              </c:numCache>
            </c:numRef>
          </c:yVal>
        </c:ser>
        <c:ser>
          <c:idx val="2"/>
          <c:order val="7"/>
          <c:tx>
            <c:v>hors amort. : coll. locales</c:v>
          </c:tx>
          <c:spPr>
            <a:ln w="38100">
              <a:solidFill>
                <a:schemeClr val="tx2">
                  <a:lumMod val="40000"/>
                  <a:lumOff val="60000"/>
                </a:schemeClr>
              </a:solidFill>
            </a:ln>
          </c:spPr>
          <c:marker>
            <c:symbol val="none"/>
          </c:marker>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données!$BU$594:$CL$594</c:f>
              <c:numCache>
                <c:formatCode>#.##0\.0</c:formatCode>
                <c:ptCount val="18"/>
                <c:pt idx="0">
                  <c:v>9.852183679636977</c:v>
                </c:pt>
                <c:pt idx="1">
                  <c:v>10.04444617641247</c:v>
                </c:pt>
                <c:pt idx="2">
                  <c:v>9.689461903262</c:v>
                </c:pt>
                <c:pt idx="3">
                  <c:v>9.552173618493934</c:v>
                </c:pt>
                <c:pt idx="4">
                  <c:v>9.6310495494273</c:v>
                </c:pt>
                <c:pt idx="5">
                  <c:v>9.814890684476013</c:v>
                </c:pt>
                <c:pt idx="6">
                  <c:v>9.675233304911301</c:v>
                </c:pt>
                <c:pt idx="7">
                  <c:v>9.984352480928631</c:v>
                </c:pt>
                <c:pt idx="8">
                  <c:v>10.26326803671712</c:v>
                </c:pt>
                <c:pt idx="9">
                  <c:v>10.72733429348511</c:v>
                </c:pt>
                <c:pt idx="10">
                  <c:v>10.89291376860892</c:v>
                </c:pt>
                <c:pt idx="11">
                  <c:v>11.04118710325582</c:v>
                </c:pt>
                <c:pt idx="12">
                  <c:v>11.28412622974334</c:v>
                </c:pt>
                <c:pt idx="13">
                  <c:v>11.5047369768699</c:v>
                </c:pt>
                <c:pt idx="14">
                  <c:v>12.1873745534301</c:v>
                </c:pt>
                <c:pt idx="15">
                  <c:v>11.83449337023421</c:v>
                </c:pt>
                <c:pt idx="16">
                  <c:v>11.7561824284825</c:v>
                </c:pt>
                <c:pt idx="17">
                  <c:v>11.93157393287095</c:v>
                </c:pt>
              </c:numCache>
            </c:numRef>
          </c:yVal>
        </c:ser>
        <c:ser>
          <c:idx val="4"/>
          <c:order val="8"/>
          <c:tx>
            <c:v>hors intérêts : coll. locales</c:v>
          </c:tx>
          <c:spPr>
            <a:ln w="38100">
              <a:solidFill>
                <a:srgbClr val="FF9ACC"/>
              </a:solidFill>
            </a:ln>
          </c:spPr>
          <c:marker>
            <c:symbol val="none"/>
          </c:marker>
          <c:trendline>
            <c:spPr>
              <a:ln w="25400">
                <a:solidFill>
                  <a:srgbClr val="FF9ACC"/>
                </a:solidFill>
                <a:prstDash val="dash"/>
              </a:ln>
            </c:spPr>
            <c:trendlineType val="linear"/>
            <c:dispEq val="1"/>
            <c:trendlineLbl>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données!$BU$597:$CL$597</c:f>
              <c:numCache>
                <c:formatCode>#.##0\.0</c:formatCode>
                <c:ptCount val="18"/>
                <c:pt idx="0">
                  <c:v>9.340220811156845</c:v>
                </c:pt>
                <c:pt idx="1">
                  <c:v>9.52019521815949</c:v>
                </c:pt>
                <c:pt idx="2">
                  <c:v>9.230021555240997</c:v>
                </c:pt>
                <c:pt idx="3">
                  <c:v>9.15802584733142</c:v>
                </c:pt>
                <c:pt idx="4">
                  <c:v>9.343866923061788</c:v>
                </c:pt>
                <c:pt idx="5">
                  <c:v>9.564773186837428</c:v>
                </c:pt>
                <c:pt idx="6">
                  <c:v>9.341891858640171</c:v>
                </c:pt>
                <c:pt idx="7">
                  <c:v>9.710963237889924</c:v>
                </c:pt>
                <c:pt idx="8">
                  <c:v>10.03438120197045</c:v>
                </c:pt>
                <c:pt idx="9">
                  <c:v>10.5170927068331</c:v>
                </c:pt>
                <c:pt idx="10">
                  <c:v>10.71460667669666</c:v>
                </c:pt>
                <c:pt idx="11">
                  <c:v>10.8269628259092</c:v>
                </c:pt>
                <c:pt idx="12">
                  <c:v>11.01615817679285</c:v>
                </c:pt>
                <c:pt idx="13">
                  <c:v>11.17642038180318</c:v>
                </c:pt>
                <c:pt idx="14">
                  <c:v>11.98268287160157</c:v>
                </c:pt>
                <c:pt idx="15">
                  <c:v>11.69539220950886</c:v>
                </c:pt>
                <c:pt idx="16">
                  <c:v>11.58585148980862</c:v>
                </c:pt>
                <c:pt idx="17">
                  <c:v>11.77022939227716</c:v>
                </c:pt>
              </c:numCache>
            </c:numRef>
          </c:yVal>
        </c:ser>
        <c:axId val="582107928"/>
        <c:axId val="582283608"/>
      </c:scatterChart>
      <c:valAx>
        <c:axId val="582107928"/>
        <c:scaling>
          <c:orientation val="minMax"/>
          <c:max val="2012.0"/>
          <c:min val="1995.0"/>
        </c:scaling>
        <c:axPos val="b"/>
        <c:numFmt formatCode="General" sourceLinked="1"/>
        <c:tickLblPos val="nextTo"/>
        <c:txPr>
          <a:bodyPr/>
          <a:lstStyle/>
          <a:p>
            <a:pPr>
              <a:defRPr sz="1400" b="1" i="0"/>
            </a:pPr>
            <a:endParaRPr lang="fr-FR"/>
          </a:p>
        </c:txPr>
        <c:crossAx val="582283608"/>
        <c:crosses val="autoZero"/>
        <c:crossBetween val="midCat"/>
        <c:majorUnit val="5.0"/>
      </c:valAx>
      <c:valAx>
        <c:axId val="582283608"/>
        <c:scaling>
          <c:orientation val="minMax"/>
          <c:max val="60.0"/>
          <c:min val="0.0"/>
        </c:scaling>
        <c:axPos val="l"/>
        <c:majorGridlines/>
        <c:minorGridlines/>
        <c:numFmt formatCode="0" sourceLinked="0"/>
        <c:tickLblPos val="nextTo"/>
        <c:txPr>
          <a:bodyPr/>
          <a:lstStyle/>
          <a:p>
            <a:pPr>
              <a:defRPr sz="1400" b="1" i="0" baseline="0"/>
            </a:pPr>
            <a:endParaRPr lang="fr-FR"/>
          </a:p>
        </c:txPr>
        <c:crossAx val="582107928"/>
        <c:crosses val="autoZero"/>
        <c:crossBetween val="midCat"/>
        <c:majorUnit val="10.0"/>
        <c:minorUnit val="5.0"/>
      </c:valAx>
    </c:plotArea>
    <c:legend>
      <c:legendPos val="r"/>
      <c:legendEntry>
        <c:idx val="0"/>
        <c:txPr>
          <a:bodyPr/>
          <a:lstStyle/>
          <a:p>
            <a:pPr>
              <a:defRPr sz="1200" b="1" i="0" baseline="0">
                <a:solidFill>
                  <a:schemeClr val="tx2">
                    <a:lumMod val="60000"/>
                    <a:lumOff val="40000"/>
                  </a:schemeClr>
                </a:solidFill>
              </a:defRPr>
            </a:pPr>
            <a:endParaRPr lang="fr-FR"/>
          </a:p>
        </c:txPr>
      </c:legendEntry>
      <c:legendEntry>
        <c:idx val="1"/>
        <c:txPr>
          <a:bodyPr/>
          <a:lstStyle/>
          <a:p>
            <a:pPr>
              <a:defRPr sz="1200" b="1" i="0" baseline="0">
                <a:solidFill>
                  <a:srgbClr val="FF50BE"/>
                </a:solidFill>
              </a:defRPr>
            </a:pPr>
            <a:endParaRPr lang="fr-FR"/>
          </a:p>
        </c:txPr>
      </c:legendEntry>
      <c:legendEntry>
        <c:idx val="2"/>
        <c:txPr>
          <a:bodyPr/>
          <a:lstStyle/>
          <a:p>
            <a:pPr>
              <a:defRPr sz="1200" b="1" i="0" baseline="0">
                <a:solidFill>
                  <a:schemeClr val="bg1">
                    <a:lumMod val="65000"/>
                  </a:schemeClr>
                </a:solidFill>
              </a:defRPr>
            </a:pPr>
            <a:endParaRPr lang="fr-FR"/>
          </a:p>
        </c:txPr>
      </c:legendEntry>
      <c:legendEntry>
        <c:idx val="3"/>
        <c:txPr>
          <a:bodyPr/>
          <a:lstStyle/>
          <a:p>
            <a:pPr>
              <a:defRPr sz="1200" b="1" i="0" baseline="0">
                <a:solidFill>
                  <a:srgbClr val="B8BBFF"/>
                </a:solidFill>
              </a:defRPr>
            </a:pPr>
            <a:endParaRPr lang="fr-FR"/>
          </a:p>
        </c:txPr>
      </c:legendEntry>
      <c:legendEntry>
        <c:idx val="4"/>
        <c:txPr>
          <a:bodyPr/>
          <a:lstStyle/>
          <a:p>
            <a:pPr>
              <a:defRPr sz="1200" b="1" i="0" baseline="0">
                <a:solidFill>
                  <a:srgbClr val="FFB6C2"/>
                </a:solidFill>
              </a:defRPr>
            </a:pPr>
            <a:endParaRPr lang="fr-FR"/>
          </a:p>
        </c:txPr>
      </c:legendEntry>
      <c:legendEntry>
        <c:idx val="5"/>
        <c:txPr>
          <a:bodyPr/>
          <a:lstStyle/>
          <a:p>
            <a:pPr>
              <a:defRPr sz="1200" b="1" i="0" baseline="0">
                <a:solidFill>
                  <a:srgbClr val="265D9E"/>
                </a:solidFill>
              </a:defRPr>
            </a:pPr>
            <a:endParaRPr lang="fr-FR"/>
          </a:p>
        </c:txPr>
      </c:legendEntry>
      <c:legendEntry>
        <c:idx val="6"/>
        <c:txPr>
          <a:bodyPr/>
          <a:lstStyle/>
          <a:p>
            <a:pPr>
              <a:defRPr sz="1200" b="1" i="0" baseline="0">
                <a:solidFill>
                  <a:srgbClr val="FF544E"/>
                </a:solidFill>
              </a:defRPr>
            </a:pPr>
            <a:endParaRPr lang="fr-FR"/>
          </a:p>
        </c:txPr>
      </c:legendEntry>
      <c:legendEntry>
        <c:idx val="7"/>
        <c:txPr>
          <a:bodyPr/>
          <a:lstStyle/>
          <a:p>
            <a:pPr>
              <a:defRPr sz="1200" b="1" i="0" baseline="0">
                <a:solidFill>
                  <a:schemeClr val="tx2">
                    <a:lumMod val="40000"/>
                    <a:lumOff val="60000"/>
                  </a:schemeClr>
                </a:solidFill>
              </a:defRPr>
            </a:pPr>
            <a:endParaRPr lang="fr-FR"/>
          </a:p>
        </c:txPr>
      </c:legendEntry>
      <c:legendEntry>
        <c:idx val="8"/>
        <c:txPr>
          <a:bodyPr/>
          <a:lstStyle/>
          <a:p>
            <a:pPr>
              <a:defRPr sz="1200" b="1" i="0" baseline="0">
                <a:solidFill>
                  <a:srgbClr val="FF9ACC"/>
                </a:solidFill>
              </a:defRPr>
            </a:pPr>
            <a:endParaRPr lang="fr-FR"/>
          </a:p>
        </c:txPr>
      </c:legendEntry>
      <c:layout>
        <c:manualLayout>
          <c:xMode val="edge"/>
          <c:yMode val="edge"/>
          <c:x val="0.0460866830041836"/>
          <c:y val="0.257695691510713"/>
          <c:w val="0.918296805709403"/>
          <c:h val="0.171864918298335"/>
        </c:manualLayout>
      </c:layout>
      <c:spPr>
        <a:solidFill>
          <a:schemeClr val="bg1"/>
        </a:solidFill>
        <a:ln>
          <a:solidFill>
            <a:schemeClr val="tx1"/>
          </a:solidFill>
        </a:ln>
      </c:spPr>
      <c:txPr>
        <a:bodyPr/>
        <a:lstStyle/>
        <a:p>
          <a:pPr>
            <a:defRPr sz="1200" b="1" i="0" baseline="0"/>
          </a:pPr>
          <a:endParaRPr lang="fr-FR"/>
        </a:p>
      </c:txPr>
    </c:legend>
    <c:plotVisOnly val="1"/>
  </c:chart>
  <c:userShapes r:id="rId1"/>
</c:chartSpace>
</file>

<file path=xl/charts/chart131.xml><?xml version="1.0" encoding="utf-8"?>
<c:chartSpace xmlns:c="http://schemas.openxmlformats.org/drawingml/2006/chart" xmlns:a="http://schemas.openxmlformats.org/drawingml/2006/main" xmlns:r="http://schemas.openxmlformats.org/officeDocument/2006/relationships">
  <c:date1904 val="1"/>
  <c:lang val="fr-FR"/>
  <c:style val="2"/>
  <c:chart>
    <c:title/>
    <c:plotArea>
      <c:layout>
        <c:manualLayout>
          <c:layoutTarget val="inner"/>
          <c:xMode val="edge"/>
          <c:yMode val="edge"/>
          <c:x val="0.103543963254593"/>
          <c:y val="0.0136063659415454"/>
          <c:w val="0.852970034995626"/>
          <c:h val="0.657982283464567"/>
        </c:manualLayout>
      </c:layout>
      <c:scatterChart>
        <c:scatterStyle val="lineMarker"/>
        <c:ser>
          <c:idx val="0"/>
          <c:order val="0"/>
          <c:tx>
            <c:v>amortissement / intérêts</c:v>
          </c:tx>
          <c:spPr>
            <a:ln w="28575">
              <a:noFill/>
            </a:ln>
          </c:spPr>
          <c:trendline>
            <c:trendlineType val="exp"/>
            <c:backward val="5.0"/>
            <c:dispRSqr val="1"/>
            <c:dispEq val="1"/>
            <c:trendlineLbl>
              <c:numFmt formatCode="General" sourceLinked="0"/>
            </c:trendlineLbl>
          </c:trendline>
          <c:xVal>
            <c:numRef>
              <c:f>données!$BS$40:$CJ$40</c:f>
              <c:numCache>
                <c:formatCode>General</c:formatCode>
                <c:ptCount val="18"/>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numCache>
            </c:numRef>
          </c:xVal>
          <c:yVal>
            <c:numRef>
              <c:f>données!$BS$879:$CJ$879</c:f>
              <c:numCache>
                <c:formatCode>0\.0</c:formatCode>
                <c:ptCount val="18"/>
                <c:pt idx="0">
                  <c:v>0.861894535165355</c:v>
                </c:pt>
                <c:pt idx="1">
                  <c:v>1.140868076844881</c:v>
                </c:pt>
                <c:pt idx="2">
                  <c:v>0.971961181521153</c:v>
                </c:pt>
                <c:pt idx="3">
                  <c:v>1.140712015423598</c:v>
                </c:pt>
                <c:pt idx="4">
                  <c:v>1.610948997148439</c:v>
                </c:pt>
                <c:pt idx="5">
                  <c:v>1.544134700338035</c:v>
                </c:pt>
                <c:pt idx="6">
                  <c:v>1.219941201367119</c:v>
                </c:pt>
                <c:pt idx="7">
                  <c:v>1.609144222721342</c:v>
                </c:pt>
                <c:pt idx="8">
                  <c:v>1.39235318544896</c:v>
                </c:pt>
                <c:pt idx="9">
                  <c:v>1.530971238875329</c:v>
                </c:pt>
                <c:pt idx="10">
                  <c:v>1.611900727547512</c:v>
                </c:pt>
                <c:pt idx="11">
                  <c:v>1.698373902761071</c:v>
                </c:pt>
                <c:pt idx="12">
                  <c:v>1.65395107733734</c:v>
                </c:pt>
                <c:pt idx="13">
                  <c:v>2.007086878928174</c:v>
                </c:pt>
                <c:pt idx="14">
                  <c:v>1.66638893517747</c:v>
                </c:pt>
                <c:pt idx="15">
                  <c:v>2.163600088672134</c:v>
                </c:pt>
                <c:pt idx="16">
                  <c:v>2.851302750394577</c:v>
                </c:pt>
                <c:pt idx="17">
                  <c:v>2.01138979764934</c:v>
                </c:pt>
              </c:numCache>
            </c:numRef>
          </c:yVal>
        </c:ser>
        <c:axId val="584241432"/>
        <c:axId val="584244184"/>
      </c:scatterChart>
      <c:valAx>
        <c:axId val="584241432"/>
        <c:scaling>
          <c:orientation val="minMax"/>
          <c:min val="1978.0"/>
        </c:scaling>
        <c:axPos val="b"/>
        <c:numFmt formatCode="General" sourceLinked="1"/>
        <c:tickLblPos val="nextTo"/>
        <c:crossAx val="584244184"/>
        <c:crosses val="autoZero"/>
        <c:crossBetween val="midCat"/>
      </c:valAx>
      <c:valAx>
        <c:axId val="584244184"/>
        <c:scaling>
          <c:orientation val="minMax"/>
        </c:scaling>
        <c:axPos val="l"/>
        <c:majorGridlines/>
        <c:numFmt formatCode="0\.0" sourceLinked="1"/>
        <c:tickLblPos val="nextTo"/>
        <c:crossAx val="584241432"/>
        <c:crosses val="autoZero"/>
        <c:crossBetween val="midCat"/>
      </c:valAx>
    </c:plotArea>
    <c:legend>
      <c:legendPos val="r"/>
      <c:layout>
        <c:manualLayout>
          <c:xMode val="edge"/>
          <c:yMode val="edge"/>
          <c:x val="0.130555555555556"/>
          <c:y val="0.250237314085739"/>
          <c:w val="0.280555555555556"/>
          <c:h val="0.391192038495188"/>
        </c:manualLayout>
      </c:layout>
      <c:spPr>
        <a:ln>
          <a:solidFill>
            <a:schemeClr val="tx1"/>
          </a:solidFill>
        </a:ln>
      </c:spPr>
    </c:legend>
    <c:plotVisOnly val="1"/>
  </c:chart>
  <c:printSettings>
    <c:headerFooter/>
    <c:pageMargins b="1.0" l="0.75" r="0.75" t="1.0"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scatterChart>
        <c:scatterStyle val="smoothMarker"/>
        <c:ser>
          <c:idx val="0"/>
          <c:order val="0"/>
          <c:tx>
            <c:strRef>
              <c:f>données!$V$867</c:f>
              <c:strCache>
                <c:ptCount val="1"/>
                <c:pt idx="0">
                  <c:v>Émissions à moyen/long terme nettes des rachats</c:v>
                </c:pt>
              </c:strCache>
            </c:strRef>
          </c:tx>
          <c:xVal>
            <c:numRef>
              <c:f>données!$BS$40:$CJ$40</c:f>
              <c:numCache>
                <c:formatCode>General</c:formatCode>
                <c:ptCount val="18"/>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numCache>
            </c:numRef>
          </c:xVal>
          <c:yVal>
            <c:numRef>
              <c:f>données!$BS$867:$CJ$867</c:f>
              <c:numCache>
                <c:formatCode>0\.0</c:formatCode>
                <c:ptCount val="18"/>
                <c:pt idx="0">
                  <c:v>73.78532434290662</c:v>
                </c:pt>
                <c:pt idx="1">
                  <c:v>75.6299574514793</c:v>
                </c:pt>
                <c:pt idx="2">
                  <c:v>76.72759037558865</c:v>
                </c:pt>
                <c:pt idx="3">
                  <c:v>85.6611027857009</c:v>
                </c:pt>
                <c:pt idx="4">
                  <c:v>96.59169732162321</c:v>
                </c:pt>
                <c:pt idx="5">
                  <c:v>93.34453325446637</c:v>
                </c:pt>
                <c:pt idx="6">
                  <c:v>77.13920272212965</c:v>
                </c:pt>
                <c:pt idx="7">
                  <c:v>80.8</c:v>
                </c:pt>
                <c:pt idx="8">
                  <c:v>78.7</c:v>
                </c:pt>
                <c:pt idx="9">
                  <c:v>86.9</c:v>
                </c:pt>
                <c:pt idx="10">
                  <c:v>111.5</c:v>
                </c:pt>
                <c:pt idx="11">
                  <c:v>121.6</c:v>
                </c:pt>
                <c:pt idx="12">
                  <c:v>109.7</c:v>
                </c:pt>
                <c:pt idx="13">
                  <c:v>104.1</c:v>
                </c:pt>
                <c:pt idx="14">
                  <c:v>97.6</c:v>
                </c:pt>
                <c:pt idx="15">
                  <c:v>128.5</c:v>
                </c:pt>
                <c:pt idx="16">
                  <c:v>164.9</c:v>
                </c:pt>
                <c:pt idx="17">
                  <c:v>187.6</c:v>
                </c:pt>
              </c:numCache>
            </c:numRef>
          </c:yVal>
          <c:smooth val="1"/>
        </c:ser>
        <c:ser>
          <c:idx val="1"/>
          <c:order val="1"/>
          <c:tx>
            <c:strRef>
              <c:f>données!$V$881</c:f>
              <c:strCache>
                <c:ptCount val="1"/>
                <c:pt idx="0">
                  <c:v>emprunt de l'État calculé de l'évolution de la dette et des amortissements</c:v>
                </c:pt>
              </c:strCache>
            </c:strRef>
          </c:tx>
          <c:xVal>
            <c:numRef>
              <c:f>données!$BS$40:$CJ$40</c:f>
              <c:numCache>
                <c:formatCode>General</c:formatCode>
                <c:ptCount val="18"/>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numCache>
            </c:numRef>
          </c:xVal>
          <c:yVal>
            <c:numRef>
              <c:f>données!$BS$881:$CJ$881</c:f>
              <c:numCache>
                <c:formatCode>0\.0</c:formatCode>
                <c:ptCount val="18"/>
                <c:pt idx="0">
                  <c:v>82.51127101319139</c:v>
                </c:pt>
                <c:pt idx="1">
                  <c:v>89.11682457844034</c:v>
                </c:pt>
                <c:pt idx="2">
                  <c:v>82.04659970089507</c:v>
                </c:pt>
                <c:pt idx="3">
                  <c:v>81.24092783520868</c:v>
                </c:pt>
                <c:pt idx="4">
                  <c:v>91.62864638993105</c:v>
                </c:pt>
                <c:pt idx="5">
                  <c:v>99.16931917793389</c:v>
                </c:pt>
                <c:pt idx="6">
                  <c:v>67.67103072305053</c:v>
                </c:pt>
                <c:pt idx="7">
                  <c:v>78.1</c:v>
                </c:pt>
                <c:pt idx="8">
                  <c:v>79.09999999999995</c:v>
                </c:pt>
                <c:pt idx="9">
                  <c:v>119.9</c:v>
                </c:pt>
                <c:pt idx="10">
                  <c:v>126.5</c:v>
                </c:pt>
                <c:pt idx="11">
                  <c:v>107.7</c:v>
                </c:pt>
                <c:pt idx="12">
                  <c:v>113</c:v>
                </c:pt>
                <c:pt idx="13">
                  <c:v>75.20000000000001</c:v>
                </c:pt>
                <c:pt idx="14">
                  <c:v>105.7</c:v>
                </c:pt>
                <c:pt idx="15">
                  <c:v>205.7000000000001</c:v>
                </c:pt>
                <c:pt idx="16">
                  <c:v>237.7</c:v>
                </c:pt>
                <c:pt idx="17">
                  <c:v>159.3999999999999</c:v>
                </c:pt>
              </c:numCache>
            </c:numRef>
          </c:yVal>
          <c:smooth val="1"/>
        </c:ser>
        <c:axId val="584267848"/>
        <c:axId val="584270984"/>
      </c:scatterChart>
      <c:valAx>
        <c:axId val="584267848"/>
        <c:scaling>
          <c:orientation val="minMax"/>
        </c:scaling>
        <c:axPos val="b"/>
        <c:numFmt formatCode="General" sourceLinked="1"/>
        <c:tickLblPos val="nextTo"/>
        <c:crossAx val="584270984"/>
        <c:crosses val="autoZero"/>
        <c:crossBetween val="midCat"/>
      </c:valAx>
      <c:valAx>
        <c:axId val="584270984"/>
        <c:scaling>
          <c:orientation val="minMax"/>
        </c:scaling>
        <c:axPos val="l"/>
        <c:majorGridlines/>
        <c:numFmt formatCode="0\.0" sourceLinked="1"/>
        <c:tickLblPos val="nextTo"/>
        <c:crossAx val="584267848"/>
        <c:crosses val="autoZero"/>
        <c:crossBetween val="midCat"/>
      </c:valAx>
    </c:plotArea>
    <c:legend>
      <c:legendPos val="r"/>
    </c:legend>
    <c:plotVisOnly val="1"/>
  </c:chart>
  <c:printSettings>
    <c:headerFooter/>
    <c:pageMargins b="1.0" l="0.75" r="0.75" t="1.0"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1"/>
  <c:lang val="fr-FR"/>
  <c:style val="2"/>
  <c:chart>
    <c:title/>
    <c:plotArea>
      <c:layout>
        <c:manualLayout>
          <c:layoutTarget val="inner"/>
          <c:xMode val="edge"/>
          <c:yMode val="edge"/>
          <c:x val="0.111877296587927"/>
          <c:y val="0.192592592592593"/>
          <c:w val="0.788990813648294"/>
          <c:h val="0.657982283464567"/>
        </c:manualLayout>
      </c:layout>
      <c:scatterChart>
        <c:scatterStyle val="smoothMarker"/>
        <c:ser>
          <c:idx val="0"/>
          <c:order val="0"/>
          <c:tx>
            <c:v>taxes évadées en % PIB</c:v>
          </c:tx>
          <c:trendline>
            <c:trendlineType val="poly"/>
            <c:order val="3"/>
          </c:trendline>
          <c:xVal>
            <c:numRef>
              <c:f>données!$AV$40:$CL$40</c:f>
              <c:numCache>
                <c:formatCode>General</c:formatCode>
                <c:ptCount val="43"/>
                <c:pt idx="0">
                  <c:v>1970.0</c:v>
                </c:pt>
                <c:pt idx="1">
                  <c:v>1971.0</c:v>
                </c:pt>
                <c:pt idx="2">
                  <c:v>1972.0</c:v>
                </c:pt>
                <c:pt idx="3">
                  <c:v>1973.0</c:v>
                </c:pt>
                <c:pt idx="4">
                  <c:v>1974.0</c:v>
                </c:pt>
                <c:pt idx="5">
                  <c:v>1975.0</c:v>
                </c:pt>
                <c:pt idx="6">
                  <c:v>1976.0</c:v>
                </c:pt>
                <c:pt idx="7">
                  <c:v>1977.0</c:v>
                </c:pt>
                <c:pt idx="8">
                  <c:v>1978.0</c:v>
                </c:pt>
                <c:pt idx="9">
                  <c:v>1979.0</c:v>
                </c:pt>
                <c:pt idx="10">
                  <c:v>1980.0</c:v>
                </c:pt>
                <c:pt idx="11">
                  <c:v>1981.0</c:v>
                </c:pt>
                <c:pt idx="12">
                  <c:v>1982.0</c:v>
                </c:pt>
                <c:pt idx="13">
                  <c:v>1983.0</c:v>
                </c:pt>
                <c:pt idx="14">
                  <c:v>1984.0</c:v>
                </c:pt>
                <c:pt idx="15">
                  <c:v>1985.0</c:v>
                </c:pt>
                <c:pt idx="16">
                  <c:v>1986.0</c:v>
                </c:pt>
                <c:pt idx="17">
                  <c:v>1987.0</c:v>
                </c:pt>
                <c:pt idx="18">
                  <c:v>1988.0</c:v>
                </c:pt>
                <c:pt idx="19">
                  <c:v>1989.0</c:v>
                </c:pt>
                <c:pt idx="20">
                  <c:v>1990.0</c:v>
                </c:pt>
                <c:pt idx="21">
                  <c:v>1991.0</c:v>
                </c:pt>
                <c:pt idx="22">
                  <c:v>1992.0</c:v>
                </c:pt>
                <c:pt idx="23">
                  <c:v>1993.0</c:v>
                </c:pt>
                <c:pt idx="24">
                  <c:v>1994.0</c:v>
                </c:pt>
                <c:pt idx="25">
                  <c:v>1995.0</c:v>
                </c:pt>
                <c:pt idx="26">
                  <c:v>1996.0</c:v>
                </c:pt>
                <c:pt idx="27">
                  <c:v>1997.0</c:v>
                </c:pt>
                <c:pt idx="28">
                  <c:v>1998.0</c:v>
                </c:pt>
                <c:pt idx="29">
                  <c:v>1999.0</c:v>
                </c:pt>
                <c:pt idx="30">
                  <c:v>2000.0</c:v>
                </c:pt>
                <c:pt idx="31">
                  <c:v>2001.0</c:v>
                </c:pt>
                <c:pt idx="32">
                  <c:v>2002.0</c:v>
                </c:pt>
                <c:pt idx="33">
                  <c:v>2003.0</c:v>
                </c:pt>
                <c:pt idx="34">
                  <c:v>2004.0</c:v>
                </c:pt>
                <c:pt idx="35">
                  <c:v>2005.0</c:v>
                </c:pt>
                <c:pt idx="36">
                  <c:v>2006.0</c:v>
                </c:pt>
                <c:pt idx="37">
                  <c:v>2007.0</c:v>
                </c:pt>
                <c:pt idx="38">
                  <c:v>2008.0</c:v>
                </c:pt>
                <c:pt idx="39">
                  <c:v>2009.0</c:v>
                </c:pt>
                <c:pt idx="40">
                  <c:v>2010.0</c:v>
                </c:pt>
                <c:pt idx="41" formatCode="0">
                  <c:v>2011.0</c:v>
                </c:pt>
                <c:pt idx="42">
                  <c:v>2012.0</c:v>
                </c:pt>
              </c:numCache>
            </c:numRef>
          </c:xVal>
          <c:yVal>
            <c:numRef>
              <c:f>données!$AV$491:$CL$491</c:f>
              <c:numCache>
                <c:formatCode>#,##0.00</c:formatCode>
                <c:ptCount val="43"/>
                <c:pt idx="0">
                  <c:v>0.139151928609222</c:v>
                </c:pt>
                <c:pt idx="1">
                  <c:v>0.127844257450944</c:v>
                </c:pt>
                <c:pt idx="2">
                  <c:v>0.116305301892343</c:v>
                </c:pt>
                <c:pt idx="3">
                  <c:v>0.119576679364236</c:v>
                </c:pt>
                <c:pt idx="4">
                  <c:v>0.11643585660306</c:v>
                </c:pt>
                <c:pt idx="5">
                  <c:v>0.109702702983014</c:v>
                </c:pt>
                <c:pt idx="6">
                  <c:v>0.113051315331459</c:v>
                </c:pt>
                <c:pt idx="7">
                  <c:v>0.109302750357343</c:v>
                </c:pt>
                <c:pt idx="8">
                  <c:v>0.109920076262396</c:v>
                </c:pt>
                <c:pt idx="9">
                  <c:v>0.110556221376987</c:v>
                </c:pt>
                <c:pt idx="10">
                  <c:v>0.162387888800761</c:v>
                </c:pt>
                <c:pt idx="11">
                  <c:v>0.162604806945149</c:v>
                </c:pt>
                <c:pt idx="12">
                  <c:v>0.258657378480871</c:v>
                </c:pt>
                <c:pt idx="13">
                  <c:v>0.274771590995414</c:v>
                </c:pt>
                <c:pt idx="14">
                  <c:v>0.288676299524991</c:v>
                </c:pt>
                <c:pt idx="15">
                  <c:v>0.293055819150832</c:v>
                </c:pt>
                <c:pt idx="16">
                  <c:v>0.298537485171862</c:v>
                </c:pt>
                <c:pt idx="17">
                  <c:v>0.222265057287214</c:v>
                </c:pt>
                <c:pt idx="18">
                  <c:v>0.201020905453746</c:v>
                </c:pt>
                <c:pt idx="19">
                  <c:v>0.313867409862719</c:v>
                </c:pt>
                <c:pt idx="20">
                  <c:v>0.375134699310748</c:v>
                </c:pt>
                <c:pt idx="21">
                  <c:v>0.354020277765566</c:v>
                </c:pt>
                <c:pt idx="22">
                  <c:v>0.365987881218625</c:v>
                </c:pt>
                <c:pt idx="23">
                  <c:v>0.471860005251479</c:v>
                </c:pt>
                <c:pt idx="24">
                  <c:v>0.502109397908683</c:v>
                </c:pt>
                <c:pt idx="25">
                  <c:v>0.478561082931678</c:v>
                </c:pt>
                <c:pt idx="26">
                  <c:v>0.488631879525711</c:v>
                </c:pt>
                <c:pt idx="27">
                  <c:v>0.53226313760398</c:v>
                </c:pt>
                <c:pt idx="28">
                  <c:v>0.609092711905051</c:v>
                </c:pt>
                <c:pt idx="29">
                  <c:v>0.670110909006486</c:v>
                </c:pt>
                <c:pt idx="30">
                  <c:v>0.719500191221832</c:v>
                </c:pt>
                <c:pt idx="31">
                  <c:v>0.71627553172754</c:v>
                </c:pt>
                <c:pt idx="32">
                  <c:v>0.63381046028048</c:v>
                </c:pt>
                <c:pt idx="33">
                  <c:v>0.604068857068489</c:v>
                </c:pt>
                <c:pt idx="34">
                  <c:v>0.575206255085701</c:v>
                </c:pt>
                <c:pt idx="35">
                  <c:v>0.630349769948701</c:v>
                </c:pt>
                <c:pt idx="36">
                  <c:v>0.651169089286612</c:v>
                </c:pt>
                <c:pt idx="37">
                  <c:v>0.685828443192714</c:v>
                </c:pt>
                <c:pt idx="38">
                  <c:v>0.670232290643281</c:v>
                </c:pt>
                <c:pt idx="39">
                  <c:v>0.63551017541884</c:v>
                </c:pt>
                <c:pt idx="40">
                  <c:v>0.687173783565098</c:v>
                </c:pt>
                <c:pt idx="41">
                  <c:v>0.773675616394972</c:v>
                </c:pt>
                <c:pt idx="42">
                  <c:v>0.623947441117799</c:v>
                </c:pt>
              </c:numCache>
            </c:numRef>
          </c:yVal>
          <c:smooth val="1"/>
        </c:ser>
        <c:axId val="584298600"/>
        <c:axId val="584301448"/>
      </c:scatterChart>
      <c:valAx>
        <c:axId val="584298600"/>
        <c:scaling>
          <c:orientation val="minMax"/>
          <c:max val="2015.0"/>
          <c:min val="1970.0"/>
        </c:scaling>
        <c:axPos val="b"/>
        <c:numFmt formatCode="General" sourceLinked="1"/>
        <c:tickLblPos val="nextTo"/>
        <c:crossAx val="584301448"/>
        <c:crosses val="autoZero"/>
        <c:crossBetween val="midCat"/>
        <c:majorUnit val="5.0"/>
      </c:valAx>
      <c:valAx>
        <c:axId val="584301448"/>
        <c:scaling>
          <c:orientation val="minMax"/>
        </c:scaling>
        <c:axPos val="l"/>
        <c:majorGridlines/>
        <c:numFmt formatCode="#,##0.00" sourceLinked="1"/>
        <c:tickLblPos val="nextTo"/>
        <c:crossAx val="584298600"/>
        <c:crosses val="autoZero"/>
        <c:crossBetween val="midCat"/>
      </c:valAx>
    </c:plotArea>
    <c:legend>
      <c:legendPos val="r"/>
      <c:legendEntry>
        <c:idx val="1"/>
        <c:delete val="1"/>
      </c:legendEntry>
      <c:layout>
        <c:manualLayout>
          <c:xMode val="edge"/>
          <c:yMode val="edge"/>
          <c:x val="0.155555555555556"/>
          <c:y val="0.269715296004666"/>
          <c:w val="0.341666666666667"/>
          <c:h val="0.0837171916010499"/>
        </c:manualLayout>
      </c:layout>
    </c:legend>
    <c:plotVisOnly val="1"/>
  </c:chart>
  <c:printSettings>
    <c:headerFooter/>
    <c:pageMargins b="1.0" l="0.75" r="0.75" t="1.0" header="0.5" footer="0.5"/>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barChart>
        <c:barDir val="col"/>
        <c:grouping val="clustered"/>
        <c:ser>
          <c:idx val="0"/>
          <c:order val="0"/>
          <c:tx>
            <c:v>évasion fiscale</c:v>
          </c:tx>
          <c:val>
            <c:numRef>
              <c:f>données!$CL$493</c:f>
              <c:numCache>
                <c:formatCode>#.##0\.0</c:formatCode>
                <c:ptCount val="1"/>
                <c:pt idx="0">
                  <c:v>418.8136643616508</c:v>
                </c:pt>
              </c:numCache>
            </c:numRef>
          </c:val>
        </c:ser>
        <c:ser>
          <c:idx val="1"/>
          <c:order val="1"/>
          <c:tx>
            <c:v>cadeaux fiscaux</c:v>
          </c:tx>
          <c:val>
            <c:numRef>
              <c:f>données!$CL$451</c:f>
              <c:numCache>
                <c:formatCode>#.##0\.0</c:formatCode>
                <c:ptCount val="1"/>
                <c:pt idx="0">
                  <c:v>772.432531116905</c:v>
                </c:pt>
              </c:numCache>
            </c:numRef>
          </c:val>
        </c:ser>
        <c:ser>
          <c:idx val="2"/>
          <c:order val="2"/>
          <c:tx>
            <c:v>évasion et cadeaux fiscaux</c:v>
          </c:tx>
          <c:val>
            <c:numRef>
              <c:f>données!$CL$501</c:f>
              <c:numCache>
                <c:formatCode>#.##0\.0</c:formatCode>
                <c:ptCount val="1"/>
                <c:pt idx="0">
                  <c:v>1191.246195478556</c:v>
                </c:pt>
              </c:numCache>
            </c:numRef>
          </c:val>
        </c:ser>
        <c:ser>
          <c:idx val="3"/>
          <c:order val="3"/>
          <c:tx>
            <c:v>boule de neige</c:v>
          </c:tx>
          <c:val>
            <c:numRef>
              <c:f>données!$CL$461</c:f>
              <c:numCache>
                <c:formatCode>#.##0\.0</c:formatCode>
                <c:ptCount val="1"/>
                <c:pt idx="0">
                  <c:v>446.255830256811</c:v>
                </c:pt>
              </c:numCache>
            </c:numRef>
          </c:val>
        </c:ser>
        <c:ser>
          <c:idx val="4"/>
          <c:order val="4"/>
          <c:tx>
            <c:v>évasion, cadeaux, boule de neige</c:v>
          </c:tx>
          <c:val>
            <c:numRef>
              <c:f>données!$CL$510</c:f>
              <c:numCache>
                <c:formatCode>#.##0\.0</c:formatCode>
                <c:ptCount val="1"/>
                <c:pt idx="0">
                  <c:v>1485.433918983556</c:v>
                </c:pt>
              </c:numCache>
            </c:numRef>
          </c:val>
        </c:ser>
        <c:ser>
          <c:idx val="5"/>
          <c:order val="5"/>
          <c:tx>
            <c:v>État</c:v>
          </c:tx>
          <c:val>
            <c:numRef>
              <c:f>données!$CL$134</c:f>
              <c:numCache>
                <c:formatCode>#.##0\.0</c:formatCode>
                <c:ptCount val="1"/>
                <c:pt idx="0">
                  <c:v>1439.9</c:v>
                </c:pt>
              </c:numCache>
            </c:numRef>
          </c:val>
        </c:ser>
        <c:axId val="584452168"/>
        <c:axId val="584431656"/>
      </c:barChart>
      <c:catAx>
        <c:axId val="584452168"/>
        <c:scaling>
          <c:orientation val="minMax"/>
        </c:scaling>
        <c:axPos val="b"/>
        <c:tickLblPos val="nextTo"/>
        <c:crossAx val="584431656"/>
        <c:crosses val="autoZero"/>
        <c:auto val="1"/>
        <c:lblAlgn val="ctr"/>
        <c:lblOffset val="100"/>
      </c:catAx>
      <c:valAx>
        <c:axId val="584431656"/>
        <c:scaling>
          <c:orientation val="minMax"/>
        </c:scaling>
        <c:axPos val="l"/>
        <c:majorGridlines/>
        <c:numFmt formatCode="#.##0\.0" sourceLinked="1"/>
        <c:tickLblPos val="nextTo"/>
        <c:crossAx val="584452168"/>
        <c:crosses val="autoZero"/>
        <c:crossBetween val="between"/>
      </c:valAx>
    </c:plotArea>
    <c:legend>
      <c:legendPos val="r"/>
    </c:legend>
    <c:plotVisOnly val="1"/>
  </c:chart>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données!$X$187</c:f>
              <c:strCache>
                <c:ptCount val="1"/>
                <c:pt idx="0">
                  <c:v>total</c:v>
                </c:pt>
              </c:strCache>
            </c:strRef>
          </c:tx>
          <c:spPr>
            <a:gradFill rotWithShape="0">
              <a:gsLst>
                <a:gs pos="0">
                  <a:srgbClr val="9BC1FF"/>
                </a:gs>
                <a:gs pos="100000">
                  <a:srgbClr val="3F80CD"/>
                </a:gs>
              </a:gsLst>
              <a:lin ang="5400000"/>
            </a:gradFill>
            <a:ln w="25400">
              <a:noFill/>
            </a:ln>
          </c:spPr>
          <c:dPt>
            <c:idx val="3"/>
            <c:spPr>
              <a:solidFill>
                <a:srgbClr val="FF37A7"/>
              </a:solidFill>
              <a:effectLst/>
            </c:spPr>
          </c:dPt>
          <c:dPt>
            <c:idx val="4"/>
            <c:spPr>
              <a:solidFill>
                <a:srgbClr val="FF37A7"/>
              </a:solidFill>
              <a:effectLst/>
            </c:spPr>
          </c:dPt>
          <c:dPt>
            <c:idx val="5"/>
            <c:spPr>
              <a:solidFill>
                <a:srgbClr val="FF37A7"/>
              </a:solidFill>
              <a:effectLst/>
            </c:spPr>
          </c:dPt>
          <c:dPt>
            <c:idx val="6"/>
            <c:spPr>
              <a:solidFill>
                <a:srgbClr val="FF37A7"/>
              </a:solidFill>
              <a:effectLst/>
            </c:spPr>
          </c:dPt>
          <c:dPt>
            <c:idx val="7"/>
            <c:spPr>
              <a:solidFill>
                <a:srgbClr val="FF37A7"/>
              </a:solidFill>
              <a:effectLst/>
            </c:spPr>
          </c:dPt>
          <c:dPt>
            <c:idx val="10"/>
            <c:spPr>
              <a:solidFill>
                <a:srgbClr val="FF37A7"/>
              </a:solidFill>
              <a:effectLst/>
            </c:spPr>
          </c:dPt>
          <c:dPt>
            <c:idx val="11"/>
            <c:spPr>
              <a:solidFill>
                <a:srgbClr val="FF37A7"/>
              </a:solidFill>
              <a:effectLst/>
            </c:spPr>
          </c:dPt>
          <c:dPt>
            <c:idx val="12"/>
            <c:spPr>
              <a:solidFill>
                <a:srgbClr val="FF37A7"/>
              </a:solidFill>
              <a:effectLst/>
            </c:spPr>
          </c:dPt>
          <c:dPt>
            <c:idx val="13"/>
            <c:spPr>
              <a:solidFill>
                <a:srgbClr val="FF37A7"/>
              </a:solidFill>
              <a:effectLst/>
            </c:spPr>
          </c:dPt>
          <c:dPt>
            <c:idx val="14"/>
            <c:spPr>
              <a:solidFill>
                <a:srgbClr val="FF37A7"/>
              </a:solidFill>
              <a:effectLst/>
            </c:spPr>
          </c:dPt>
          <c:dPt>
            <c:idx val="19"/>
            <c:spPr>
              <a:solidFill>
                <a:srgbClr val="FF37A7"/>
              </a:solidFill>
              <a:effectLst/>
            </c:spPr>
          </c:dPt>
          <c:dPt>
            <c:idx val="20"/>
            <c:spPr>
              <a:solidFill>
                <a:srgbClr val="FF37A7"/>
              </a:solidFill>
              <a:effectLst/>
            </c:spPr>
          </c:dPt>
          <c:dPt>
            <c:idx val="21"/>
            <c:spPr>
              <a:solidFill>
                <a:srgbClr val="FF37A7"/>
              </a:solidFill>
              <a:effectLst/>
            </c:spPr>
          </c:dPt>
          <c:dPt>
            <c:idx val="22"/>
            <c:spPr>
              <a:solidFill>
                <a:srgbClr val="FF37A7"/>
              </a:solidFill>
              <a:effectLst/>
            </c:spPr>
          </c:dPt>
          <c:dPt>
            <c:idx val="23"/>
            <c:spPr>
              <a:solidFill>
                <a:srgbClr val="FF37A7"/>
              </a:solidFill>
              <a:effectLst/>
            </c:spPr>
          </c:dPt>
          <c:dPt>
            <c:idx val="33"/>
            <c:spPr>
              <a:gradFill flip="none" rotWithShape="0">
                <a:gsLst>
                  <a:gs pos="0">
                    <a:srgbClr val="93BCEE"/>
                  </a:gs>
                  <a:gs pos="100000">
                    <a:srgbClr val="4C80C1"/>
                  </a:gs>
                </a:gsLst>
                <a:lin ang="5400000" scaled="0"/>
                <a:tileRect/>
              </a:gradFill>
              <a:ln w="25400">
                <a:noFill/>
              </a:ln>
              <a:effectLst/>
            </c:spPr>
          </c:dPt>
          <c:dPt>
            <c:idx val="34"/>
            <c:spPr>
              <a:solidFill>
                <a:srgbClr val="FF50BE"/>
              </a:solidFill>
              <a:ln w="25400">
                <a:noFill/>
              </a:ln>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gapWidth val="20"/>
        <c:overlap val="100"/>
        <c:axId val="569420408"/>
        <c:axId val="569427288"/>
      </c:barChart>
      <c:catAx>
        <c:axId val="56942040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427288"/>
        <c:crosses val="autoZero"/>
        <c:auto val="1"/>
        <c:lblAlgn val="ctr"/>
        <c:lblOffset val="100"/>
        <c:tickLblSkip val="4"/>
        <c:tickMarkSkip val="4"/>
      </c:catAx>
      <c:valAx>
        <c:axId val="569427288"/>
        <c:scaling>
          <c:orientation val="minMax"/>
          <c:max val="95.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42040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au taux d'inflation</c:v>
          </c:tx>
          <c:spPr>
            <a:gradFill flip="none" rotWithShape="1">
              <a:gsLst>
                <a:gs pos="0">
                  <a:srgbClr val="FF63C1"/>
                </a:gs>
                <a:gs pos="100000">
                  <a:srgbClr val="FFFFFF"/>
                </a:gs>
              </a:gsLst>
              <a:lin ang="5400000" scaled="0"/>
              <a:tileRect/>
            </a:grad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données!$BD$310:$CL$310</c:f>
              <c:numCache>
                <c:formatCode>#.##0\.0</c:formatCode>
                <c:ptCount val="35"/>
                <c:pt idx="0">
                  <c:v>243.6290371431527</c:v>
                </c:pt>
                <c:pt idx="1">
                  <c:v>262.8140486473453</c:v>
                </c:pt>
                <c:pt idx="2">
                  <c:v>276.1300606407718</c:v>
                </c:pt>
                <c:pt idx="3">
                  <c:v>303.0369304858369</c:v>
                </c:pt>
                <c:pt idx="4">
                  <c:v>364.8604100428228</c:v>
                </c:pt>
                <c:pt idx="5">
                  <c:v>389.2104829706668</c:v>
                </c:pt>
                <c:pt idx="6">
                  <c:v>420.2492192560788</c:v>
                </c:pt>
                <c:pt idx="7">
                  <c:v>435.3890047637603</c:v>
                </c:pt>
                <c:pt idx="8">
                  <c:v>439.1102449916485</c:v>
                </c:pt>
                <c:pt idx="9">
                  <c:v>457.8225214089995</c:v>
                </c:pt>
                <c:pt idx="10">
                  <c:v>459.0232384588068</c:v>
                </c:pt>
                <c:pt idx="11">
                  <c:v>470.0842159403541</c:v>
                </c:pt>
                <c:pt idx="12">
                  <c:v>475.3934272300802</c:v>
                </c:pt>
                <c:pt idx="13">
                  <c:v>464.6887302954385</c:v>
                </c:pt>
                <c:pt idx="14">
                  <c:v>496.1652669000618</c:v>
                </c:pt>
                <c:pt idx="15">
                  <c:v>550.0385891898103</c:v>
                </c:pt>
                <c:pt idx="16">
                  <c:v>572.244239010016</c:v>
                </c:pt>
                <c:pt idx="17">
                  <c:v>642.0396896970437</c:v>
                </c:pt>
                <c:pt idx="18">
                  <c:v>649.8613198798304</c:v>
                </c:pt>
                <c:pt idx="19">
                  <c:v>645.4436358019873</c:v>
                </c:pt>
                <c:pt idx="20">
                  <c:v>634.7698521875562</c:v>
                </c:pt>
                <c:pt idx="21">
                  <c:v>606.6481335749303</c:v>
                </c:pt>
                <c:pt idx="22">
                  <c:v>582.2335421070383</c:v>
                </c:pt>
                <c:pt idx="23">
                  <c:v>559.6345563691725</c:v>
                </c:pt>
                <c:pt idx="24">
                  <c:v>576.7828889589765</c:v>
                </c:pt>
                <c:pt idx="25">
                  <c:v>634.9549006249212</c:v>
                </c:pt>
                <c:pt idx="26">
                  <c:v>669.3271978075603</c:v>
                </c:pt>
                <c:pt idx="27">
                  <c:v>695.1553636697026</c:v>
                </c:pt>
                <c:pt idx="28">
                  <c:v>648.984472633665</c:v>
                </c:pt>
                <c:pt idx="29">
                  <c:v>659.6083450308525</c:v>
                </c:pt>
                <c:pt idx="30">
                  <c:v>715.1452599471502</c:v>
                </c:pt>
                <c:pt idx="31">
                  <c:v>850.4225924406374</c:v>
                </c:pt>
                <c:pt idx="32">
                  <c:v>907.6212668615749</c:v>
                </c:pt>
                <c:pt idx="33">
                  <c:v>979.5666626948381</c:v>
                </c:pt>
                <c:pt idx="34">
                  <c:v>1046.18596525101</c:v>
                </c:pt>
              </c:numCache>
            </c:numRef>
          </c:val>
        </c:ser>
        <c:gapWidth val="20"/>
        <c:axId val="569380888"/>
        <c:axId val="569597816"/>
      </c:barChart>
      <c:lineChart>
        <c:grouping val="standard"/>
        <c:ser>
          <c:idx val="2"/>
          <c:order val="0"/>
          <c:tx>
            <c:v>taux d'intérêt</c:v>
          </c:tx>
          <c:spPr>
            <a:ln>
              <a:solidFill>
                <a:srgbClr val="FFD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données!$BD$271:$CL$271</c:f>
              <c:numCache>
                <c:formatCode>#.##0\.0</c:formatCode>
                <c:ptCount val="35"/>
                <c:pt idx="0">
                  <c:v>4.84872252747253</c:v>
                </c:pt>
                <c:pt idx="1">
                  <c:v>5.347463768115942</c:v>
                </c:pt>
                <c:pt idx="2">
                  <c:v>5.82947939262473</c:v>
                </c:pt>
                <c:pt idx="3">
                  <c:v>7.689727520435968</c:v>
                </c:pt>
                <c:pt idx="4">
                  <c:v>6.878948453608249</c:v>
                </c:pt>
                <c:pt idx="5">
                  <c:v>8.26944705882353</c:v>
                </c:pt>
                <c:pt idx="6">
                  <c:v>8.00448361469712</c:v>
                </c:pt>
                <c:pt idx="7">
                  <c:v>8.222353974527888</c:v>
                </c:pt>
                <c:pt idx="8">
                  <c:v>8.181937424789408</c:v>
                </c:pt>
                <c:pt idx="9">
                  <c:v>7.365764580369846</c:v>
                </c:pt>
                <c:pt idx="10">
                  <c:v>7.104270145310435</c:v>
                </c:pt>
                <c:pt idx="11">
                  <c:v>7.188361836183619</c:v>
                </c:pt>
                <c:pt idx="12">
                  <c:v>7.535085258525851</c:v>
                </c:pt>
                <c:pt idx="13">
                  <c:v>7.739644248247208</c:v>
                </c:pt>
                <c:pt idx="14">
                  <c:v>7.470293115201087</c:v>
                </c:pt>
                <c:pt idx="15">
                  <c:v>7.031635622817228</c:v>
                </c:pt>
                <c:pt idx="16">
                  <c:v>6.73420701754386</c:v>
                </c:pt>
                <c:pt idx="17">
                  <c:v>6.195131876412961</c:v>
                </c:pt>
                <c:pt idx="18">
                  <c:v>6.14982461063561</c:v>
                </c:pt>
                <c:pt idx="19">
                  <c:v>5.798524916943522</c:v>
                </c:pt>
                <c:pt idx="20">
                  <c:v>5.554076708153417</c:v>
                </c:pt>
                <c:pt idx="21">
                  <c:v>5.074078669810151</c:v>
                </c:pt>
                <c:pt idx="22">
                  <c:v>5.010721624561827</c:v>
                </c:pt>
                <c:pt idx="23">
                  <c:v>5.290284776749093</c:v>
                </c:pt>
                <c:pt idx="24">
                  <c:v>4.995712719298245</c:v>
                </c:pt>
                <c:pt idx="25">
                  <c:v>4.457000696586725</c:v>
                </c:pt>
                <c:pt idx="26">
                  <c:v>4.245521074571561</c:v>
                </c:pt>
                <c:pt idx="27">
                  <c:v>4.044457999302892</c:v>
                </c:pt>
                <c:pt idx="28">
                  <c:v>4.050685644853324</c:v>
                </c:pt>
                <c:pt idx="29">
                  <c:v>4.21169610432486</c:v>
                </c:pt>
                <c:pt idx="30">
                  <c:v>4.293113908691036</c:v>
                </c:pt>
                <c:pt idx="31">
                  <c:v>3.063948038034016</c:v>
                </c:pt>
                <c:pt idx="32">
                  <c:v>2.943887147335423</c:v>
                </c:pt>
                <c:pt idx="33">
                  <c:v>3.064068961500378</c:v>
                </c:pt>
                <c:pt idx="34">
                  <c:v>2.839404515214309</c:v>
                </c:pt>
              </c:numCache>
            </c:numRef>
          </c:val>
          <c:smooth val="1"/>
        </c:ser>
        <c:ser>
          <c:idx val="1"/>
          <c:order val="2"/>
          <c:tx>
            <c:v>taux d'inflation (PIB)</c:v>
          </c:tx>
          <c:spPr>
            <a:ln>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données!$BD$78:$CL$78</c:f>
              <c:numCache>
                <c:formatCode>0\.0</c:formatCode>
                <c:ptCount val="35"/>
                <c:pt idx="0">
                  <c:v>9.23450596901192</c:v>
                </c:pt>
                <c:pt idx="1">
                  <c:v>10.25685238503058</c:v>
                </c:pt>
                <c:pt idx="2">
                  <c:v>11.49970690045095</c:v>
                </c:pt>
                <c:pt idx="3">
                  <c:v>11.66106719345583</c:v>
                </c:pt>
                <c:pt idx="4">
                  <c:v>12.09998742471432</c:v>
                </c:pt>
                <c:pt idx="5">
                  <c:v>9.723513928116745</c:v>
                </c:pt>
                <c:pt idx="6">
                  <c:v>7.094063529561856</c:v>
                </c:pt>
                <c:pt idx="7">
                  <c:v>5.41337194450382</c:v>
                </c:pt>
                <c:pt idx="8">
                  <c:v>5.209781042071837</c:v>
                </c:pt>
                <c:pt idx="9">
                  <c:v>2.56300256850226</c:v>
                </c:pt>
                <c:pt idx="10">
                  <c:v>3.274480135767877</c:v>
                </c:pt>
                <c:pt idx="11">
                  <c:v>3.398461407406672</c:v>
                </c:pt>
                <c:pt idx="12">
                  <c:v>2.756042536310077</c:v>
                </c:pt>
                <c:pt idx="13">
                  <c:v>2.650572967875808</c:v>
                </c:pt>
                <c:pt idx="14">
                  <c:v>1.930094320962206</c:v>
                </c:pt>
                <c:pt idx="15">
                  <c:v>1.748333871983521</c:v>
                </c:pt>
                <c:pt idx="16">
                  <c:v>1.125031745641736</c:v>
                </c:pt>
                <c:pt idx="17">
                  <c:v>1.235110486188717</c:v>
                </c:pt>
                <c:pt idx="18">
                  <c:v>1.460447821255961</c:v>
                </c:pt>
                <c:pt idx="19">
                  <c:v>0.913431631211337</c:v>
                </c:pt>
                <c:pt idx="20">
                  <c:v>1.034787429442741</c:v>
                </c:pt>
                <c:pt idx="21">
                  <c:v>0.17666794494684</c:v>
                </c:pt>
                <c:pt idx="22">
                  <c:v>1.572794134248534</c:v>
                </c:pt>
                <c:pt idx="23">
                  <c:v>2.013867795447832</c:v>
                </c:pt>
                <c:pt idx="24">
                  <c:v>2.218246309310934</c:v>
                </c:pt>
                <c:pt idx="25">
                  <c:v>1.997401848633884</c:v>
                </c:pt>
                <c:pt idx="26">
                  <c:v>1.674257872965756</c:v>
                </c:pt>
                <c:pt idx="27">
                  <c:v>1.912225980723825</c:v>
                </c:pt>
                <c:pt idx="28">
                  <c:v>2.140758303799761</c:v>
                </c:pt>
                <c:pt idx="29">
                  <c:v>2.587299749897598</c:v>
                </c:pt>
                <c:pt idx="30">
                  <c:v>2.542074025639351</c:v>
                </c:pt>
                <c:pt idx="31">
                  <c:v>0.716049187675516</c:v>
                </c:pt>
                <c:pt idx="32">
                  <c:v>0.960847191066949</c:v>
                </c:pt>
                <c:pt idx="33">
                  <c:v>1.286611036482665</c:v>
                </c:pt>
                <c:pt idx="34">
                  <c:v>1.529771219992493</c:v>
                </c:pt>
              </c:numCache>
            </c:numRef>
          </c:val>
          <c:smooth val="1"/>
        </c:ser>
        <c:marker val="1"/>
        <c:axId val="569715384"/>
        <c:axId val="569712216"/>
      </c:lineChart>
      <c:catAx>
        <c:axId val="56938088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597816"/>
        <c:crosses val="autoZero"/>
        <c:auto val="1"/>
        <c:lblAlgn val="ctr"/>
        <c:lblOffset val="100"/>
        <c:tickLblSkip val="4"/>
        <c:tickMarkSkip val="4"/>
      </c:catAx>
      <c:valAx>
        <c:axId val="569597816"/>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380888"/>
        <c:crosses val="autoZero"/>
        <c:crossBetween val="between"/>
        <c:majorUnit val="400.0"/>
      </c:valAx>
      <c:valAx>
        <c:axId val="569712216"/>
        <c:scaling>
          <c:orientation val="minMax"/>
          <c:max val="19.0"/>
          <c:min val="0.0"/>
        </c:scaling>
        <c:axPos val="r"/>
        <c:numFmt formatCode="0" sourceLinked="0"/>
        <c:tickLblPos val="nextTo"/>
        <c:txPr>
          <a:bodyPr/>
          <a:lstStyle/>
          <a:p>
            <a:pPr>
              <a:defRPr sz="1400" b="1" i="0"/>
            </a:pPr>
            <a:endParaRPr lang="fr-FR"/>
          </a:p>
        </c:txPr>
        <c:crossAx val="569715384"/>
        <c:crosses val="max"/>
        <c:crossBetween val="between"/>
        <c:majorUnit val="4.0"/>
      </c:valAx>
      <c:catAx>
        <c:axId val="569715384"/>
        <c:scaling>
          <c:orientation val="minMax"/>
        </c:scaling>
        <c:delete val="1"/>
        <c:axPos val="b"/>
        <c:numFmt formatCode="General" sourceLinked="1"/>
        <c:tickLblPos val="nextTo"/>
        <c:crossAx val="569712216"/>
        <c:crosses val="autoZero"/>
        <c:auto val="1"/>
        <c:lblAlgn val="ctr"/>
        <c:lblOffset val="100"/>
      </c:catAx>
      <c:spPr>
        <a:solidFill>
          <a:srgbClr val="FFFFFF"/>
        </a:solidFill>
        <a:ln w="25400">
          <a:noFill/>
        </a:ln>
      </c:spPr>
    </c:plotArea>
    <c:legend>
      <c:legendPos val="r"/>
      <c:legendEntry>
        <c:idx val="2"/>
        <c:txPr>
          <a:bodyPr/>
          <a:lstStyle/>
          <a:p>
            <a:pPr>
              <a:defRPr sz="1600" b="1" i="0">
                <a:solidFill>
                  <a:srgbClr val="FFD700"/>
                </a:solidFill>
              </a:defRPr>
            </a:pPr>
            <a:endParaRPr lang="fr-FR"/>
          </a:p>
        </c:txPr>
      </c:legendEntry>
      <c:legendEntry>
        <c:idx val="3"/>
        <c:txPr>
          <a:bodyPr/>
          <a:lstStyle/>
          <a:p>
            <a:pPr>
              <a:defRPr sz="1600" b="1" i="0">
                <a:solidFill>
                  <a:srgbClr val="CD4F9A"/>
                </a:solidFill>
              </a:defRPr>
            </a:pPr>
            <a:endParaRPr lang="fr-FR"/>
          </a:p>
        </c:txPr>
      </c:legendEntry>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63C1"/>
                </a:solidFill>
              </a:defRPr>
            </a:pPr>
            <a:endParaRPr lang="fr-FR"/>
          </a:p>
        </c:txPr>
      </c:legendEntry>
      <c:layout>
        <c:manualLayout>
          <c:xMode val="edge"/>
          <c:yMode val="edge"/>
          <c:x val="0.258779636316179"/>
          <c:y val="0.175548949238488"/>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au taux d'inflation</c:v>
          </c:tx>
          <c:spPr>
            <a:gradFill flip="none" rotWithShape="1">
              <a:gsLst>
                <a:gs pos="0">
                  <a:srgbClr val="FF63C1"/>
                </a:gs>
                <a:gs pos="100000">
                  <a:srgbClr val="FFFFFF"/>
                </a:gs>
              </a:gsLst>
              <a:lin ang="5400000" scaled="0"/>
              <a:tileRect/>
            </a:grad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données!$BD$310:$CL$310</c:f>
              <c:numCache>
                <c:formatCode>#.##0\.0</c:formatCode>
                <c:ptCount val="35"/>
                <c:pt idx="0">
                  <c:v>243.6290371431527</c:v>
                </c:pt>
                <c:pt idx="1">
                  <c:v>262.8140486473453</c:v>
                </c:pt>
                <c:pt idx="2">
                  <c:v>276.1300606407718</c:v>
                </c:pt>
                <c:pt idx="3">
                  <c:v>303.0369304858369</c:v>
                </c:pt>
                <c:pt idx="4">
                  <c:v>364.8604100428228</c:v>
                </c:pt>
                <c:pt idx="5">
                  <c:v>389.2104829706668</c:v>
                </c:pt>
                <c:pt idx="6">
                  <c:v>420.2492192560788</c:v>
                </c:pt>
                <c:pt idx="7">
                  <c:v>435.3890047637603</c:v>
                </c:pt>
                <c:pt idx="8">
                  <c:v>439.1102449916485</c:v>
                </c:pt>
                <c:pt idx="9">
                  <c:v>457.8225214089995</c:v>
                </c:pt>
                <c:pt idx="10">
                  <c:v>459.0232384588068</c:v>
                </c:pt>
                <c:pt idx="11">
                  <c:v>470.0842159403541</c:v>
                </c:pt>
                <c:pt idx="12">
                  <c:v>475.3934272300802</c:v>
                </c:pt>
                <c:pt idx="13">
                  <c:v>464.6887302954385</c:v>
                </c:pt>
                <c:pt idx="14">
                  <c:v>496.1652669000618</c:v>
                </c:pt>
                <c:pt idx="15">
                  <c:v>550.0385891898103</c:v>
                </c:pt>
                <c:pt idx="16">
                  <c:v>572.244239010016</c:v>
                </c:pt>
                <c:pt idx="17">
                  <c:v>642.0396896970437</c:v>
                </c:pt>
                <c:pt idx="18">
                  <c:v>649.8613198798304</c:v>
                </c:pt>
                <c:pt idx="19">
                  <c:v>645.4436358019873</c:v>
                </c:pt>
                <c:pt idx="20">
                  <c:v>634.7698521875562</c:v>
                </c:pt>
                <c:pt idx="21">
                  <c:v>606.6481335749303</c:v>
                </c:pt>
                <c:pt idx="22">
                  <c:v>582.2335421070383</c:v>
                </c:pt>
                <c:pt idx="23">
                  <c:v>559.6345563691725</c:v>
                </c:pt>
                <c:pt idx="24">
                  <c:v>576.7828889589765</c:v>
                </c:pt>
                <c:pt idx="25">
                  <c:v>634.9549006249212</c:v>
                </c:pt>
                <c:pt idx="26">
                  <c:v>669.3271978075603</c:v>
                </c:pt>
                <c:pt idx="27">
                  <c:v>695.1553636697026</c:v>
                </c:pt>
                <c:pt idx="28">
                  <c:v>648.984472633665</c:v>
                </c:pt>
                <c:pt idx="29">
                  <c:v>659.6083450308525</c:v>
                </c:pt>
                <c:pt idx="30">
                  <c:v>715.1452599471502</c:v>
                </c:pt>
                <c:pt idx="31">
                  <c:v>850.4225924406374</c:v>
                </c:pt>
                <c:pt idx="32">
                  <c:v>907.6212668615749</c:v>
                </c:pt>
                <c:pt idx="33">
                  <c:v>979.5666626948381</c:v>
                </c:pt>
                <c:pt idx="34">
                  <c:v>1046.18596525101</c:v>
                </c:pt>
              </c:numCache>
            </c:numRef>
          </c:val>
        </c:ser>
        <c:gapWidth val="20"/>
        <c:axId val="569614088"/>
        <c:axId val="569601192"/>
      </c:barChart>
      <c:lineChart>
        <c:grouping val="standard"/>
        <c:ser>
          <c:idx val="2"/>
          <c:order val="0"/>
          <c:tx>
            <c:v>taux d'intérêt</c:v>
          </c:tx>
          <c:spPr>
            <a:ln>
              <a:solidFill>
                <a:srgbClr val="FFD700">
                  <a:alpha val="2500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données!$BD$271:$CL$271</c:f>
              <c:numCache>
                <c:formatCode>#.##0\.0</c:formatCode>
                <c:ptCount val="35"/>
                <c:pt idx="0">
                  <c:v>4.84872252747253</c:v>
                </c:pt>
                <c:pt idx="1">
                  <c:v>5.347463768115942</c:v>
                </c:pt>
                <c:pt idx="2">
                  <c:v>5.82947939262473</c:v>
                </c:pt>
                <c:pt idx="3">
                  <c:v>7.689727520435968</c:v>
                </c:pt>
                <c:pt idx="4">
                  <c:v>6.878948453608249</c:v>
                </c:pt>
                <c:pt idx="5">
                  <c:v>8.26944705882353</c:v>
                </c:pt>
                <c:pt idx="6">
                  <c:v>8.00448361469712</c:v>
                </c:pt>
                <c:pt idx="7">
                  <c:v>8.222353974527888</c:v>
                </c:pt>
                <c:pt idx="8">
                  <c:v>8.181937424789408</c:v>
                </c:pt>
                <c:pt idx="9">
                  <c:v>7.365764580369846</c:v>
                </c:pt>
                <c:pt idx="10">
                  <c:v>7.104270145310435</c:v>
                </c:pt>
                <c:pt idx="11">
                  <c:v>7.188361836183619</c:v>
                </c:pt>
                <c:pt idx="12">
                  <c:v>7.535085258525851</c:v>
                </c:pt>
                <c:pt idx="13">
                  <c:v>7.739644248247208</c:v>
                </c:pt>
                <c:pt idx="14">
                  <c:v>7.470293115201087</c:v>
                </c:pt>
                <c:pt idx="15">
                  <c:v>7.031635622817228</c:v>
                </c:pt>
                <c:pt idx="16">
                  <c:v>6.73420701754386</c:v>
                </c:pt>
                <c:pt idx="17">
                  <c:v>6.195131876412961</c:v>
                </c:pt>
                <c:pt idx="18">
                  <c:v>6.14982461063561</c:v>
                </c:pt>
                <c:pt idx="19">
                  <c:v>5.798524916943522</c:v>
                </c:pt>
                <c:pt idx="20">
                  <c:v>5.554076708153417</c:v>
                </c:pt>
                <c:pt idx="21">
                  <c:v>5.074078669810151</c:v>
                </c:pt>
                <c:pt idx="22">
                  <c:v>5.010721624561827</c:v>
                </c:pt>
                <c:pt idx="23">
                  <c:v>5.290284776749093</c:v>
                </c:pt>
                <c:pt idx="24">
                  <c:v>4.995712719298245</c:v>
                </c:pt>
                <c:pt idx="25">
                  <c:v>4.457000696586725</c:v>
                </c:pt>
                <c:pt idx="26">
                  <c:v>4.245521074571561</c:v>
                </c:pt>
                <c:pt idx="27">
                  <c:v>4.044457999302892</c:v>
                </c:pt>
                <c:pt idx="28">
                  <c:v>4.050685644853324</c:v>
                </c:pt>
                <c:pt idx="29">
                  <c:v>4.21169610432486</c:v>
                </c:pt>
                <c:pt idx="30">
                  <c:v>4.293113908691036</c:v>
                </c:pt>
                <c:pt idx="31">
                  <c:v>3.063948038034016</c:v>
                </c:pt>
                <c:pt idx="32">
                  <c:v>2.943887147335423</c:v>
                </c:pt>
                <c:pt idx="33">
                  <c:v>3.064068961500378</c:v>
                </c:pt>
                <c:pt idx="34">
                  <c:v>2.839404515214309</c:v>
                </c:pt>
              </c:numCache>
            </c:numRef>
          </c:val>
          <c:smooth val="1"/>
        </c:ser>
        <c:ser>
          <c:idx val="1"/>
          <c:order val="2"/>
          <c:tx>
            <c:v>taux d'inflation (PIB)</c:v>
          </c:tx>
          <c:spPr>
            <a:ln>
              <a:solidFill>
                <a:srgbClr val="CD4F9A">
                  <a:alpha val="2500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données!$BD$78:$CL$78</c:f>
              <c:numCache>
                <c:formatCode>0\.0</c:formatCode>
                <c:ptCount val="35"/>
                <c:pt idx="0">
                  <c:v>9.23450596901192</c:v>
                </c:pt>
                <c:pt idx="1">
                  <c:v>10.25685238503058</c:v>
                </c:pt>
                <c:pt idx="2">
                  <c:v>11.49970690045095</c:v>
                </c:pt>
                <c:pt idx="3">
                  <c:v>11.66106719345583</c:v>
                </c:pt>
                <c:pt idx="4">
                  <c:v>12.09998742471432</c:v>
                </c:pt>
                <c:pt idx="5">
                  <c:v>9.723513928116745</c:v>
                </c:pt>
                <c:pt idx="6">
                  <c:v>7.094063529561856</c:v>
                </c:pt>
                <c:pt idx="7">
                  <c:v>5.41337194450382</c:v>
                </c:pt>
                <c:pt idx="8">
                  <c:v>5.209781042071837</c:v>
                </c:pt>
                <c:pt idx="9">
                  <c:v>2.56300256850226</c:v>
                </c:pt>
                <c:pt idx="10">
                  <c:v>3.274480135767877</c:v>
                </c:pt>
                <c:pt idx="11">
                  <c:v>3.398461407406672</c:v>
                </c:pt>
                <c:pt idx="12">
                  <c:v>2.756042536310077</c:v>
                </c:pt>
                <c:pt idx="13">
                  <c:v>2.650572967875808</c:v>
                </c:pt>
                <c:pt idx="14">
                  <c:v>1.930094320962206</c:v>
                </c:pt>
                <c:pt idx="15">
                  <c:v>1.748333871983521</c:v>
                </c:pt>
                <c:pt idx="16">
                  <c:v>1.125031745641736</c:v>
                </c:pt>
                <c:pt idx="17">
                  <c:v>1.235110486188717</c:v>
                </c:pt>
                <c:pt idx="18">
                  <c:v>1.460447821255961</c:v>
                </c:pt>
                <c:pt idx="19">
                  <c:v>0.913431631211337</c:v>
                </c:pt>
                <c:pt idx="20">
                  <c:v>1.034787429442741</c:v>
                </c:pt>
                <c:pt idx="21">
                  <c:v>0.17666794494684</c:v>
                </c:pt>
                <c:pt idx="22">
                  <c:v>1.572794134248534</c:v>
                </c:pt>
                <c:pt idx="23">
                  <c:v>2.013867795447832</c:v>
                </c:pt>
                <c:pt idx="24">
                  <c:v>2.218246309310934</c:v>
                </c:pt>
                <c:pt idx="25">
                  <c:v>1.997401848633884</c:v>
                </c:pt>
                <c:pt idx="26">
                  <c:v>1.674257872965756</c:v>
                </c:pt>
                <c:pt idx="27">
                  <c:v>1.912225980723825</c:v>
                </c:pt>
                <c:pt idx="28">
                  <c:v>2.140758303799761</c:v>
                </c:pt>
                <c:pt idx="29">
                  <c:v>2.587299749897598</c:v>
                </c:pt>
                <c:pt idx="30">
                  <c:v>2.542074025639351</c:v>
                </c:pt>
                <c:pt idx="31">
                  <c:v>0.716049187675516</c:v>
                </c:pt>
                <c:pt idx="32">
                  <c:v>0.960847191066949</c:v>
                </c:pt>
                <c:pt idx="33">
                  <c:v>1.286611036482665</c:v>
                </c:pt>
                <c:pt idx="34">
                  <c:v>1.529771219992493</c:v>
                </c:pt>
              </c:numCache>
            </c:numRef>
          </c:val>
          <c:smooth val="1"/>
        </c:ser>
        <c:marker val="1"/>
        <c:axId val="569634696"/>
        <c:axId val="569550280"/>
      </c:lineChart>
      <c:catAx>
        <c:axId val="56961408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601192"/>
        <c:crosses val="autoZero"/>
        <c:auto val="1"/>
        <c:lblAlgn val="ctr"/>
        <c:lblOffset val="100"/>
        <c:tickLblSkip val="4"/>
        <c:tickMarkSkip val="4"/>
      </c:catAx>
      <c:valAx>
        <c:axId val="569601192"/>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614088"/>
        <c:crosses val="autoZero"/>
        <c:crossBetween val="between"/>
        <c:majorUnit val="400.0"/>
      </c:valAx>
      <c:valAx>
        <c:axId val="569550280"/>
        <c:scaling>
          <c:orientation val="minMax"/>
          <c:max val="19.0"/>
          <c:min val="0.0"/>
        </c:scaling>
        <c:axPos val="r"/>
        <c:numFmt formatCode="0" sourceLinked="0"/>
        <c:tickLblPos val="nextTo"/>
        <c:txPr>
          <a:bodyPr/>
          <a:lstStyle/>
          <a:p>
            <a:pPr>
              <a:defRPr sz="1400" b="1" i="0"/>
            </a:pPr>
            <a:endParaRPr lang="fr-FR"/>
          </a:p>
        </c:txPr>
        <c:crossAx val="569634696"/>
        <c:crosses val="max"/>
        <c:crossBetween val="between"/>
        <c:majorUnit val="4.0"/>
      </c:valAx>
      <c:catAx>
        <c:axId val="569634696"/>
        <c:scaling>
          <c:orientation val="minMax"/>
        </c:scaling>
        <c:delete val="1"/>
        <c:axPos val="b"/>
        <c:numFmt formatCode="General" sourceLinked="1"/>
        <c:tickLblPos val="nextTo"/>
        <c:crossAx val="569550280"/>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63C1"/>
                </a:solidFill>
              </a:defRPr>
            </a:pPr>
            <a:endParaRPr lang="fr-FR"/>
          </a:p>
        </c:txPr>
      </c:legendEntry>
      <c:legendEntry>
        <c:idx val="2"/>
        <c:txPr>
          <a:bodyPr/>
          <a:lstStyle/>
          <a:p>
            <a:pPr>
              <a:defRPr sz="1600" b="1" i="0">
                <a:solidFill>
                  <a:srgbClr val="FFE79D"/>
                </a:solidFill>
              </a:defRPr>
            </a:pPr>
            <a:endParaRPr lang="fr-FR"/>
          </a:p>
        </c:txPr>
      </c:legendEntry>
      <c:legendEntry>
        <c:idx val="3"/>
        <c:txPr>
          <a:bodyPr/>
          <a:lstStyle/>
          <a:p>
            <a:pPr>
              <a:defRPr sz="1600" b="1" i="0">
                <a:solidFill>
                  <a:srgbClr val="FFA8DF"/>
                </a:solidFill>
              </a:defRPr>
            </a:pPr>
            <a:endParaRPr lang="fr-FR"/>
          </a:p>
        </c:txPr>
      </c:legendEntry>
      <c:layout>
        <c:manualLayout>
          <c:xMode val="edge"/>
          <c:yMode val="edge"/>
          <c:x val="0.258779636316179"/>
          <c:y val="0.175548949238488"/>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au taux d'inflation</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données!$BD$310:$CL$310</c:f>
              <c:numCache>
                <c:formatCode>#\ ##0.0</c:formatCode>
                <c:ptCount val="35"/>
                <c:pt idx="0">
                  <c:v>243.6290371431527</c:v>
                </c:pt>
                <c:pt idx="1">
                  <c:v>262.8140486473453</c:v>
                </c:pt>
                <c:pt idx="2">
                  <c:v>276.1300606407718</c:v>
                </c:pt>
                <c:pt idx="3">
                  <c:v>303.0369304858369</c:v>
                </c:pt>
                <c:pt idx="4">
                  <c:v>364.8604100428228</c:v>
                </c:pt>
                <c:pt idx="5">
                  <c:v>389.2104829706668</c:v>
                </c:pt>
                <c:pt idx="6">
                  <c:v>420.2492192560788</c:v>
                </c:pt>
                <c:pt idx="7">
                  <c:v>435.3890047637603</c:v>
                </c:pt>
                <c:pt idx="8">
                  <c:v>439.1102449916485</c:v>
                </c:pt>
                <c:pt idx="9">
                  <c:v>457.8225214089995</c:v>
                </c:pt>
                <c:pt idx="10">
                  <c:v>459.0232384588068</c:v>
                </c:pt>
                <c:pt idx="11">
                  <c:v>470.0842159403541</c:v>
                </c:pt>
                <c:pt idx="12">
                  <c:v>475.3934272300802</c:v>
                </c:pt>
                <c:pt idx="13">
                  <c:v>464.6887302954385</c:v>
                </c:pt>
                <c:pt idx="14">
                  <c:v>496.1652669000618</c:v>
                </c:pt>
                <c:pt idx="15">
                  <c:v>550.0385891898103</c:v>
                </c:pt>
                <c:pt idx="16">
                  <c:v>572.244239010016</c:v>
                </c:pt>
                <c:pt idx="17">
                  <c:v>642.0396896970437</c:v>
                </c:pt>
                <c:pt idx="18">
                  <c:v>649.8613198798304</c:v>
                </c:pt>
                <c:pt idx="19">
                  <c:v>645.4436358019873</c:v>
                </c:pt>
                <c:pt idx="20">
                  <c:v>634.7698521875562</c:v>
                </c:pt>
                <c:pt idx="21">
                  <c:v>606.6481335749303</c:v>
                </c:pt>
                <c:pt idx="22">
                  <c:v>582.2335421070383</c:v>
                </c:pt>
                <c:pt idx="23">
                  <c:v>559.6345563691725</c:v>
                </c:pt>
                <c:pt idx="24">
                  <c:v>576.7828889589765</c:v>
                </c:pt>
                <c:pt idx="25">
                  <c:v>634.9549006249212</c:v>
                </c:pt>
                <c:pt idx="26">
                  <c:v>669.3271978075603</c:v>
                </c:pt>
                <c:pt idx="27">
                  <c:v>695.1553636697026</c:v>
                </c:pt>
                <c:pt idx="28">
                  <c:v>648.984472633665</c:v>
                </c:pt>
                <c:pt idx="29">
                  <c:v>659.6083450308525</c:v>
                </c:pt>
                <c:pt idx="30">
                  <c:v>715.1452599471502</c:v>
                </c:pt>
                <c:pt idx="31">
                  <c:v>850.4225924406374</c:v>
                </c:pt>
                <c:pt idx="32">
                  <c:v>907.6212668615749</c:v>
                </c:pt>
                <c:pt idx="33">
                  <c:v>979.5666626948381</c:v>
                </c:pt>
                <c:pt idx="34">
                  <c:v>1046.18596525101</c:v>
                </c:pt>
              </c:numCache>
            </c:numRef>
          </c:val>
        </c:ser>
        <c:gapWidth val="20"/>
        <c:axId val="569658488"/>
        <c:axId val="569672472"/>
      </c:barChart>
      <c:lineChart>
        <c:grouping val="standard"/>
        <c:ser>
          <c:idx val="2"/>
          <c:order val="0"/>
          <c:tx>
            <c:v>taux d'intérêt</c:v>
          </c:tx>
          <c:spPr>
            <a:ln>
              <a:solidFill>
                <a:srgbClr val="FFD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données!$BD$271:$CL$271</c:f>
              <c:numCache>
                <c:formatCode>#\ ##0.0</c:formatCode>
                <c:ptCount val="35"/>
                <c:pt idx="0">
                  <c:v>4.84872252747253</c:v>
                </c:pt>
                <c:pt idx="1">
                  <c:v>5.347463768115942</c:v>
                </c:pt>
                <c:pt idx="2">
                  <c:v>5.82947939262473</c:v>
                </c:pt>
                <c:pt idx="3">
                  <c:v>7.689727520435968</c:v>
                </c:pt>
                <c:pt idx="4">
                  <c:v>6.878948453608249</c:v>
                </c:pt>
                <c:pt idx="5">
                  <c:v>8.26944705882353</c:v>
                </c:pt>
                <c:pt idx="6">
                  <c:v>8.00448361469712</c:v>
                </c:pt>
                <c:pt idx="7">
                  <c:v>8.222353974527888</c:v>
                </c:pt>
                <c:pt idx="8">
                  <c:v>8.181937424789408</c:v>
                </c:pt>
                <c:pt idx="9">
                  <c:v>7.365764580369846</c:v>
                </c:pt>
                <c:pt idx="10">
                  <c:v>7.104270145310435</c:v>
                </c:pt>
                <c:pt idx="11">
                  <c:v>7.188361836183619</c:v>
                </c:pt>
                <c:pt idx="12">
                  <c:v>7.535085258525851</c:v>
                </c:pt>
                <c:pt idx="13">
                  <c:v>7.739644248247208</c:v>
                </c:pt>
                <c:pt idx="14">
                  <c:v>7.470293115201087</c:v>
                </c:pt>
                <c:pt idx="15">
                  <c:v>7.031635622817228</c:v>
                </c:pt>
                <c:pt idx="16">
                  <c:v>6.73420701754386</c:v>
                </c:pt>
                <c:pt idx="17">
                  <c:v>6.195131876412961</c:v>
                </c:pt>
                <c:pt idx="18">
                  <c:v>6.14982461063561</c:v>
                </c:pt>
                <c:pt idx="19">
                  <c:v>5.798524916943522</c:v>
                </c:pt>
                <c:pt idx="20">
                  <c:v>5.554076708153417</c:v>
                </c:pt>
                <c:pt idx="21">
                  <c:v>5.074078669810151</c:v>
                </c:pt>
                <c:pt idx="22">
                  <c:v>5.010721624561827</c:v>
                </c:pt>
                <c:pt idx="23">
                  <c:v>5.290284776749093</c:v>
                </c:pt>
                <c:pt idx="24">
                  <c:v>4.995712719298245</c:v>
                </c:pt>
                <c:pt idx="25">
                  <c:v>4.457000696586725</c:v>
                </c:pt>
                <c:pt idx="26">
                  <c:v>4.245521074571561</c:v>
                </c:pt>
                <c:pt idx="27">
                  <c:v>4.044457999302892</c:v>
                </c:pt>
                <c:pt idx="28">
                  <c:v>4.050685644853324</c:v>
                </c:pt>
                <c:pt idx="29">
                  <c:v>4.21169610432486</c:v>
                </c:pt>
                <c:pt idx="30">
                  <c:v>4.293113908691036</c:v>
                </c:pt>
                <c:pt idx="31">
                  <c:v>3.063948038034016</c:v>
                </c:pt>
                <c:pt idx="32">
                  <c:v>2.943887147335423</c:v>
                </c:pt>
                <c:pt idx="33">
                  <c:v>3.064068961500378</c:v>
                </c:pt>
                <c:pt idx="34">
                  <c:v>2.839404515214309</c:v>
                </c:pt>
              </c:numCache>
            </c:numRef>
          </c:val>
          <c:smooth val="1"/>
        </c:ser>
        <c:ser>
          <c:idx val="1"/>
          <c:order val="2"/>
          <c:tx>
            <c:v>taux d'inflation (PIB)</c:v>
          </c:tx>
          <c:spPr>
            <a:ln>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données!$BD$78:$CL$78</c:f>
              <c:numCache>
                <c:formatCode>0.0</c:formatCode>
                <c:ptCount val="35"/>
                <c:pt idx="0">
                  <c:v>9.23450596901192</c:v>
                </c:pt>
                <c:pt idx="1">
                  <c:v>10.25685238503058</c:v>
                </c:pt>
                <c:pt idx="2">
                  <c:v>11.49970690045095</c:v>
                </c:pt>
                <c:pt idx="3">
                  <c:v>11.66106719345583</c:v>
                </c:pt>
                <c:pt idx="4">
                  <c:v>12.09998742471432</c:v>
                </c:pt>
                <c:pt idx="5">
                  <c:v>9.723513928116745</c:v>
                </c:pt>
                <c:pt idx="6">
                  <c:v>7.094063529561856</c:v>
                </c:pt>
                <c:pt idx="7">
                  <c:v>5.41337194450382</c:v>
                </c:pt>
                <c:pt idx="8">
                  <c:v>5.209781042071837</c:v>
                </c:pt>
                <c:pt idx="9">
                  <c:v>2.56300256850226</c:v>
                </c:pt>
                <c:pt idx="10">
                  <c:v>3.274480135767877</c:v>
                </c:pt>
                <c:pt idx="11">
                  <c:v>3.398461407406672</c:v>
                </c:pt>
                <c:pt idx="12">
                  <c:v>2.756042536310077</c:v>
                </c:pt>
                <c:pt idx="13">
                  <c:v>2.650572967875808</c:v>
                </c:pt>
                <c:pt idx="14">
                  <c:v>1.930094320962206</c:v>
                </c:pt>
                <c:pt idx="15">
                  <c:v>1.748333871983521</c:v>
                </c:pt>
                <c:pt idx="16">
                  <c:v>1.125031745641736</c:v>
                </c:pt>
                <c:pt idx="17">
                  <c:v>1.235110486188717</c:v>
                </c:pt>
                <c:pt idx="18">
                  <c:v>1.460447821255961</c:v>
                </c:pt>
                <c:pt idx="19">
                  <c:v>0.913431631211337</c:v>
                </c:pt>
                <c:pt idx="20">
                  <c:v>1.034787429442741</c:v>
                </c:pt>
                <c:pt idx="21">
                  <c:v>0.17666794494684</c:v>
                </c:pt>
                <c:pt idx="22">
                  <c:v>1.572794134248534</c:v>
                </c:pt>
                <c:pt idx="23">
                  <c:v>2.013867795447832</c:v>
                </c:pt>
                <c:pt idx="24">
                  <c:v>2.218246309310934</c:v>
                </c:pt>
                <c:pt idx="25">
                  <c:v>1.997401848633884</c:v>
                </c:pt>
                <c:pt idx="26">
                  <c:v>1.674257872965756</c:v>
                </c:pt>
                <c:pt idx="27">
                  <c:v>1.912225980723825</c:v>
                </c:pt>
                <c:pt idx="28">
                  <c:v>2.140758303799761</c:v>
                </c:pt>
                <c:pt idx="29">
                  <c:v>2.587299749897598</c:v>
                </c:pt>
                <c:pt idx="30">
                  <c:v>2.542074025639351</c:v>
                </c:pt>
                <c:pt idx="31">
                  <c:v>0.716049187675516</c:v>
                </c:pt>
                <c:pt idx="32">
                  <c:v>0.960847191066949</c:v>
                </c:pt>
                <c:pt idx="33">
                  <c:v>1.286611036482665</c:v>
                </c:pt>
                <c:pt idx="34">
                  <c:v>1.529771219992493</c:v>
                </c:pt>
              </c:numCache>
            </c:numRef>
          </c:val>
          <c:smooth val="1"/>
        </c:ser>
        <c:marker val="1"/>
        <c:axId val="569319880"/>
        <c:axId val="569518312"/>
      </c:lineChart>
      <c:catAx>
        <c:axId val="56965848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672472"/>
        <c:crosses val="autoZero"/>
        <c:auto val="1"/>
        <c:lblAlgn val="ctr"/>
        <c:lblOffset val="100"/>
        <c:tickLblSkip val="4"/>
        <c:tickMarkSkip val="4"/>
      </c:catAx>
      <c:valAx>
        <c:axId val="569672472"/>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658488"/>
        <c:crosses val="autoZero"/>
        <c:crossBetween val="between"/>
        <c:majorUnit val="400.0"/>
      </c:valAx>
      <c:valAx>
        <c:axId val="569518312"/>
        <c:scaling>
          <c:orientation val="minMax"/>
          <c:max val="19.0"/>
          <c:min val="0.0"/>
        </c:scaling>
        <c:axPos val="r"/>
        <c:numFmt formatCode="0" sourceLinked="0"/>
        <c:tickLblPos val="nextTo"/>
        <c:txPr>
          <a:bodyPr/>
          <a:lstStyle/>
          <a:p>
            <a:pPr>
              <a:defRPr sz="1400" b="1" i="0"/>
            </a:pPr>
            <a:endParaRPr lang="fr-FR"/>
          </a:p>
        </c:txPr>
        <c:crossAx val="569319880"/>
        <c:crosses val="max"/>
        <c:crossBetween val="between"/>
        <c:majorUnit val="4.0"/>
      </c:valAx>
      <c:catAx>
        <c:axId val="569319880"/>
        <c:scaling>
          <c:orientation val="minMax"/>
        </c:scaling>
        <c:delete val="1"/>
        <c:axPos val="b"/>
        <c:numFmt formatCode="General" sourceLinked="1"/>
        <c:tickLblPos val="nextTo"/>
        <c:crossAx val="569518312"/>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bg1"/>
                </a:solidFill>
              </a:defRPr>
            </a:pPr>
            <a:endParaRPr lang="fr-FR"/>
          </a:p>
        </c:txPr>
      </c:legendEntry>
      <c:legendEntry>
        <c:idx val="2"/>
        <c:txPr>
          <a:bodyPr/>
          <a:lstStyle/>
          <a:p>
            <a:pPr>
              <a:defRPr sz="1600" b="1" i="0">
                <a:solidFill>
                  <a:srgbClr val="FFD700"/>
                </a:solidFill>
              </a:defRPr>
            </a:pPr>
            <a:endParaRPr lang="fr-FR"/>
          </a:p>
        </c:txPr>
      </c:legendEntry>
      <c:legendEntry>
        <c:idx val="3"/>
        <c:txPr>
          <a:bodyPr/>
          <a:lstStyle/>
          <a:p>
            <a:pPr>
              <a:defRPr sz="1600" b="1" i="0">
                <a:solidFill>
                  <a:srgbClr val="CD4F9A"/>
                </a:solidFill>
              </a:defRPr>
            </a:pPr>
            <a:endParaRPr lang="fr-FR"/>
          </a:p>
        </c:txPr>
      </c:legendEntry>
      <c:layout>
        <c:manualLayout>
          <c:xMode val="edge"/>
          <c:yMode val="edge"/>
          <c:x val="0.258779636316179"/>
          <c:y val="0.175548949238488"/>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au taux d'inflation</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données!$BD$310:$CL$310</c:f>
              <c:numCache>
                <c:formatCode>#.##0\.0</c:formatCode>
                <c:ptCount val="35"/>
                <c:pt idx="0">
                  <c:v>243.6290371431527</c:v>
                </c:pt>
                <c:pt idx="1">
                  <c:v>262.8140486473453</c:v>
                </c:pt>
                <c:pt idx="2">
                  <c:v>276.1300606407718</c:v>
                </c:pt>
                <c:pt idx="3">
                  <c:v>303.0369304858369</c:v>
                </c:pt>
                <c:pt idx="4">
                  <c:v>364.8604100428228</c:v>
                </c:pt>
                <c:pt idx="5">
                  <c:v>389.2104829706668</c:v>
                </c:pt>
                <c:pt idx="6">
                  <c:v>420.2492192560788</c:v>
                </c:pt>
                <c:pt idx="7">
                  <c:v>435.3890047637603</c:v>
                </c:pt>
                <c:pt idx="8">
                  <c:v>439.1102449916485</c:v>
                </c:pt>
                <c:pt idx="9">
                  <c:v>457.8225214089995</c:v>
                </c:pt>
                <c:pt idx="10">
                  <c:v>459.0232384588068</c:v>
                </c:pt>
                <c:pt idx="11">
                  <c:v>470.0842159403541</c:v>
                </c:pt>
                <c:pt idx="12">
                  <c:v>475.3934272300802</c:v>
                </c:pt>
                <c:pt idx="13">
                  <c:v>464.6887302954385</c:v>
                </c:pt>
                <c:pt idx="14">
                  <c:v>496.1652669000618</c:v>
                </c:pt>
                <c:pt idx="15">
                  <c:v>550.0385891898103</c:v>
                </c:pt>
                <c:pt idx="16">
                  <c:v>572.244239010016</c:v>
                </c:pt>
                <c:pt idx="17">
                  <c:v>642.0396896970437</c:v>
                </c:pt>
                <c:pt idx="18">
                  <c:v>649.8613198798304</c:v>
                </c:pt>
                <c:pt idx="19">
                  <c:v>645.4436358019873</c:v>
                </c:pt>
                <c:pt idx="20">
                  <c:v>634.7698521875562</c:v>
                </c:pt>
                <c:pt idx="21">
                  <c:v>606.6481335749303</c:v>
                </c:pt>
                <c:pt idx="22">
                  <c:v>582.2335421070383</c:v>
                </c:pt>
                <c:pt idx="23">
                  <c:v>559.6345563691725</c:v>
                </c:pt>
                <c:pt idx="24">
                  <c:v>576.7828889589765</c:v>
                </c:pt>
                <c:pt idx="25">
                  <c:v>634.9549006249212</c:v>
                </c:pt>
                <c:pt idx="26">
                  <c:v>669.3271978075603</c:v>
                </c:pt>
                <c:pt idx="27">
                  <c:v>695.1553636697026</c:v>
                </c:pt>
                <c:pt idx="28">
                  <c:v>648.984472633665</c:v>
                </c:pt>
                <c:pt idx="29">
                  <c:v>659.6083450308525</c:v>
                </c:pt>
                <c:pt idx="30">
                  <c:v>715.1452599471502</c:v>
                </c:pt>
                <c:pt idx="31">
                  <c:v>850.4225924406374</c:v>
                </c:pt>
                <c:pt idx="32">
                  <c:v>907.6212668615749</c:v>
                </c:pt>
                <c:pt idx="33">
                  <c:v>979.5666626948381</c:v>
                </c:pt>
                <c:pt idx="34">
                  <c:v>1046.18596525101</c:v>
                </c:pt>
              </c:numCache>
            </c:numRef>
          </c:val>
        </c:ser>
        <c:gapWidth val="20"/>
        <c:axId val="569818728"/>
        <c:axId val="569802776"/>
      </c:barChart>
      <c:lineChart>
        <c:grouping val="standard"/>
        <c:ser>
          <c:idx val="2"/>
          <c:order val="0"/>
          <c:tx>
            <c:v>taux d'intérêt</c:v>
          </c:tx>
          <c:spPr>
            <a:ln>
              <a:solidFill>
                <a:srgbClr val="FFD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données!$BD$271:$CL$271</c:f>
              <c:numCache>
                <c:formatCode>#.##0\.0</c:formatCode>
                <c:ptCount val="35"/>
                <c:pt idx="0">
                  <c:v>4.84872252747253</c:v>
                </c:pt>
                <c:pt idx="1">
                  <c:v>5.347463768115942</c:v>
                </c:pt>
                <c:pt idx="2">
                  <c:v>5.82947939262473</c:v>
                </c:pt>
                <c:pt idx="3">
                  <c:v>7.689727520435968</c:v>
                </c:pt>
                <c:pt idx="4">
                  <c:v>6.878948453608249</c:v>
                </c:pt>
                <c:pt idx="5">
                  <c:v>8.26944705882353</c:v>
                </c:pt>
                <c:pt idx="6">
                  <c:v>8.00448361469712</c:v>
                </c:pt>
                <c:pt idx="7">
                  <c:v>8.222353974527888</c:v>
                </c:pt>
                <c:pt idx="8">
                  <c:v>8.181937424789408</c:v>
                </c:pt>
                <c:pt idx="9">
                  <c:v>7.365764580369846</c:v>
                </c:pt>
                <c:pt idx="10">
                  <c:v>7.104270145310435</c:v>
                </c:pt>
                <c:pt idx="11">
                  <c:v>7.188361836183619</c:v>
                </c:pt>
                <c:pt idx="12">
                  <c:v>7.535085258525851</c:v>
                </c:pt>
                <c:pt idx="13">
                  <c:v>7.739644248247208</c:v>
                </c:pt>
                <c:pt idx="14">
                  <c:v>7.470293115201087</c:v>
                </c:pt>
                <c:pt idx="15">
                  <c:v>7.031635622817228</c:v>
                </c:pt>
                <c:pt idx="16">
                  <c:v>6.73420701754386</c:v>
                </c:pt>
                <c:pt idx="17">
                  <c:v>6.195131876412961</c:v>
                </c:pt>
                <c:pt idx="18">
                  <c:v>6.14982461063561</c:v>
                </c:pt>
                <c:pt idx="19">
                  <c:v>5.798524916943522</c:v>
                </c:pt>
                <c:pt idx="20">
                  <c:v>5.554076708153417</c:v>
                </c:pt>
                <c:pt idx="21">
                  <c:v>5.074078669810151</c:v>
                </c:pt>
                <c:pt idx="22">
                  <c:v>5.010721624561827</c:v>
                </c:pt>
                <c:pt idx="23">
                  <c:v>5.290284776749093</c:v>
                </c:pt>
                <c:pt idx="24">
                  <c:v>4.995712719298245</c:v>
                </c:pt>
                <c:pt idx="25">
                  <c:v>4.457000696586725</c:v>
                </c:pt>
                <c:pt idx="26">
                  <c:v>4.245521074571561</c:v>
                </c:pt>
                <c:pt idx="27">
                  <c:v>4.044457999302892</c:v>
                </c:pt>
                <c:pt idx="28">
                  <c:v>4.050685644853324</c:v>
                </c:pt>
                <c:pt idx="29">
                  <c:v>4.21169610432486</c:v>
                </c:pt>
                <c:pt idx="30">
                  <c:v>4.293113908691036</c:v>
                </c:pt>
                <c:pt idx="31">
                  <c:v>3.063948038034016</c:v>
                </c:pt>
                <c:pt idx="32">
                  <c:v>2.943887147335423</c:v>
                </c:pt>
                <c:pt idx="33">
                  <c:v>3.064068961500378</c:v>
                </c:pt>
                <c:pt idx="34">
                  <c:v>2.839404515214309</c:v>
                </c:pt>
              </c:numCache>
            </c:numRef>
          </c:val>
          <c:smooth val="1"/>
        </c:ser>
        <c:ser>
          <c:idx val="1"/>
          <c:order val="2"/>
          <c:tx>
            <c:v>taux d'inflation (PIB)</c:v>
          </c:tx>
          <c:spPr>
            <a:ln>
              <a:solidFill>
                <a:srgbClr val="CD4F9A">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données!$BD$78:$CL$78</c:f>
              <c:numCache>
                <c:formatCode>0\.0</c:formatCode>
                <c:ptCount val="35"/>
                <c:pt idx="0">
                  <c:v>9.23450596901192</c:v>
                </c:pt>
                <c:pt idx="1">
                  <c:v>10.25685238503058</c:v>
                </c:pt>
                <c:pt idx="2">
                  <c:v>11.49970690045095</c:v>
                </c:pt>
                <c:pt idx="3">
                  <c:v>11.66106719345583</c:v>
                </c:pt>
                <c:pt idx="4">
                  <c:v>12.09998742471432</c:v>
                </c:pt>
                <c:pt idx="5">
                  <c:v>9.723513928116745</c:v>
                </c:pt>
                <c:pt idx="6">
                  <c:v>7.094063529561856</c:v>
                </c:pt>
                <c:pt idx="7">
                  <c:v>5.41337194450382</c:v>
                </c:pt>
                <c:pt idx="8">
                  <c:v>5.209781042071837</c:v>
                </c:pt>
                <c:pt idx="9">
                  <c:v>2.56300256850226</c:v>
                </c:pt>
                <c:pt idx="10">
                  <c:v>3.274480135767877</c:v>
                </c:pt>
                <c:pt idx="11">
                  <c:v>3.398461407406672</c:v>
                </c:pt>
                <c:pt idx="12">
                  <c:v>2.756042536310077</c:v>
                </c:pt>
                <c:pt idx="13">
                  <c:v>2.650572967875808</c:v>
                </c:pt>
                <c:pt idx="14">
                  <c:v>1.930094320962206</c:v>
                </c:pt>
                <c:pt idx="15">
                  <c:v>1.748333871983521</c:v>
                </c:pt>
                <c:pt idx="16">
                  <c:v>1.125031745641736</c:v>
                </c:pt>
                <c:pt idx="17">
                  <c:v>1.235110486188717</c:v>
                </c:pt>
                <c:pt idx="18">
                  <c:v>1.460447821255961</c:v>
                </c:pt>
                <c:pt idx="19">
                  <c:v>0.913431631211337</c:v>
                </c:pt>
                <c:pt idx="20">
                  <c:v>1.034787429442741</c:v>
                </c:pt>
                <c:pt idx="21">
                  <c:v>0.17666794494684</c:v>
                </c:pt>
                <c:pt idx="22">
                  <c:v>1.572794134248534</c:v>
                </c:pt>
                <c:pt idx="23">
                  <c:v>2.013867795447832</c:v>
                </c:pt>
                <c:pt idx="24">
                  <c:v>2.218246309310934</c:v>
                </c:pt>
                <c:pt idx="25">
                  <c:v>1.997401848633884</c:v>
                </c:pt>
                <c:pt idx="26">
                  <c:v>1.674257872965756</c:v>
                </c:pt>
                <c:pt idx="27">
                  <c:v>1.912225980723825</c:v>
                </c:pt>
                <c:pt idx="28">
                  <c:v>2.140758303799761</c:v>
                </c:pt>
                <c:pt idx="29">
                  <c:v>2.587299749897598</c:v>
                </c:pt>
                <c:pt idx="30">
                  <c:v>2.542074025639351</c:v>
                </c:pt>
                <c:pt idx="31">
                  <c:v>0.716049187675516</c:v>
                </c:pt>
                <c:pt idx="32">
                  <c:v>0.960847191066949</c:v>
                </c:pt>
                <c:pt idx="33">
                  <c:v>1.286611036482665</c:v>
                </c:pt>
                <c:pt idx="34">
                  <c:v>1.529771219992493</c:v>
                </c:pt>
              </c:numCache>
            </c:numRef>
          </c:val>
          <c:smooth val="1"/>
        </c:ser>
        <c:marker val="1"/>
        <c:axId val="569800952"/>
        <c:axId val="569806552"/>
      </c:lineChart>
      <c:catAx>
        <c:axId val="56981872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802776"/>
        <c:crosses val="autoZero"/>
        <c:auto val="1"/>
        <c:lblAlgn val="ctr"/>
        <c:lblOffset val="100"/>
        <c:tickLblSkip val="4"/>
        <c:tickMarkSkip val="4"/>
      </c:catAx>
      <c:valAx>
        <c:axId val="569802776"/>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818728"/>
        <c:crosses val="autoZero"/>
        <c:crossBetween val="between"/>
        <c:majorUnit val="400.0"/>
      </c:valAx>
      <c:valAx>
        <c:axId val="569806552"/>
        <c:scaling>
          <c:orientation val="minMax"/>
          <c:max val="19.0"/>
          <c:min val="0.0"/>
        </c:scaling>
        <c:axPos val="r"/>
        <c:numFmt formatCode="0" sourceLinked="0"/>
        <c:tickLblPos val="nextTo"/>
        <c:txPr>
          <a:bodyPr/>
          <a:lstStyle/>
          <a:p>
            <a:pPr>
              <a:defRPr sz="1400" b="1" i="0"/>
            </a:pPr>
            <a:endParaRPr lang="fr-FR"/>
          </a:p>
        </c:txPr>
        <c:crossAx val="569800952"/>
        <c:crosses val="max"/>
        <c:crossBetween val="between"/>
        <c:majorUnit val="4.0"/>
      </c:valAx>
      <c:catAx>
        <c:axId val="569800952"/>
        <c:scaling>
          <c:orientation val="minMax"/>
        </c:scaling>
        <c:delete val="1"/>
        <c:axPos val="b"/>
        <c:numFmt formatCode="General" sourceLinked="1"/>
        <c:tickLblPos val="nextTo"/>
        <c:crossAx val="569806552"/>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bg1"/>
                </a:solidFill>
              </a:defRPr>
            </a:pPr>
            <a:endParaRPr lang="fr-FR"/>
          </a:p>
        </c:txPr>
      </c:legendEntry>
      <c:legendEntry>
        <c:idx val="2"/>
        <c:txPr>
          <a:bodyPr/>
          <a:lstStyle/>
          <a:p>
            <a:pPr>
              <a:defRPr sz="1600" b="1" i="0">
                <a:solidFill>
                  <a:srgbClr val="FFD700"/>
                </a:solidFill>
              </a:defRPr>
            </a:pPr>
            <a:endParaRPr lang="fr-FR"/>
          </a:p>
        </c:txPr>
      </c:legendEntry>
      <c:legendEntry>
        <c:idx val="3"/>
        <c:txPr>
          <a:bodyPr/>
          <a:lstStyle/>
          <a:p>
            <a:pPr>
              <a:defRPr sz="1600" b="1" i="0">
                <a:solidFill>
                  <a:srgbClr val="FFFFFF"/>
                </a:solidFill>
              </a:defRPr>
            </a:pPr>
            <a:endParaRPr lang="fr-FR"/>
          </a:p>
        </c:txPr>
      </c:legendEntry>
      <c:layout>
        <c:manualLayout>
          <c:xMode val="edge"/>
          <c:yMode val="edge"/>
          <c:x val="0.258779636316179"/>
          <c:y val="0.175548949238488"/>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au taux d'inflation</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données!$BD$310:$CL$310</c:f>
              <c:numCache>
                <c:formatCode>#.##0\.0</c:formatCode>
                <c:ptCount val="35"/>
                <c:pt idx="0">
                  <c:v>243.6290371431527</c:v>
                </c:pt>
                <c:pt idx="1">
                  <c:v>262.8140486473453</c:v>
                </c:pt>
                <c:pt idx="2">
                  <c:v>276.1300606407718</c:v>
                </c:pt>
                <c:pt idx="3">
                  <c:v>303.0369304858369</c:v>
                </c:pt>
                <c:pt idx="4">
                  <c:v>364.8604100428228</c:v>
                </c:pt>
                <c:pt idx="5">
                  <c:v>389.2104829706668</c:v>
                </c:pt>
                <c:pt idx="6">
                  <c:v>420.2492192560788</c:v>
                </c:pt>
                <c:pt idx="7">
                  <c:v>435.3890047637603</c:v>
                </c:pt>
                <c:pt idx="8">
                  <c:v>439.1102449916485</c:v>
                </c:pt>
                <c:pt idx="9">
                  <c:v>457.8225214089995</c:v>
                </c:pt>
                <c:pt idx="10">
                  <c:v>459.0232384588068</c:v>
                </c:pt>
                <c:pt idx="11">
                  <c:v>470.0842159403541</c:v>
                </c:pt>
                <c:pt idx="12">
                  <c:v>475.3934272300802</c:v>
                </c:pt>
                <c:pt idx="13">
                  <c:v>464.6887302954385</c:v>
                </c:pt>
                <c:pt idx="14">
                  <c:v>496.1652669000618</c:v>
                </c:pt>
                <c:pt idx="15">
                  <c:v>550.0385891898103</c:v>
                </c:pt>
                <c:pt idx="16">
                  <c:v>572.244239010016</c:v>
                </c:pt>
                <c:pt idx="17">
                  <c:v>642.0396896970437</c:v>
                </c:pt>
                <c:pt idx="18">
                  <c:v>649.8613198798304</c:v>
                </c:pt>
                <c:pt idx="19">
                  <c:v>645.4436358019873</c:v>
                </c:pt>
                <c:pt idx="20">
                  <c:v>634.7698521875562</c:v>
                </c:pt>
                <c:pt idx="21">
                  <c:v>606.6481335749303</c:v>
                </c:pt>
                <c:pt idx="22">
                  <c:v>582.2335421070383</c:v>
                </c:pt>
                <c:pt idx="23">
                  <c:v>559.6345563691725</c:v>
                </c:pt>
                <c:pt idx="24">
                  <c:v>576.7828889589765</c:v>
                </c:pt>
                <c:pt idx="25">
                  <c:v>634.9549006249212</c:v>
                </c:pt>
                <c:pt idx="26">
                  <c:v>669.3271978075603</c:v>
                </c:pt>
                <c:pt idx="27">
                  <c:v>695.1553636697026</c:v>
                </c:pt>
                <c:pt idx="28">
                  <c:v>648.984472633665</c:v>
                </c:pt>
                <c:pt idx="29">
                  <c:v>659.6083450308525</c:v>
                </c:pt>
                <c:pt idx="30">
                  <c:v>715.1452599471502</c:v>
                </c:pt>
                <c:pt idx="31">
                  <c:v>850.4225924406374</c:v>
                </c:pt>
                <c:pt idx="32">
                  <c:v>907.6212668615749</c:v>
                </c:pt>
                <c:pt idx="33">
                  <c:v>979.5666626948381</c:v>
                </c:pt>
                <c:pt idx="34">
                  <c:v>1046.18596525101</c:v>
                </c:pt>
              </c:numCache>
            </c:numRef>
          </c:val>
        </c:ser>
        <c:gapWidth val="20"/>
        <c:axId val="569887288"/>
        <c:axId val="569881880"/>
      </c:barChart>
      <c:lineChart>
        <c:grouping val="standard"/>
        <c:ser>
          <c:idx val="2"/>
          <c:order val="0"/>
          <c:tx>
            <c:v>taux d'intérêt</c:v>
          </c:tx>
          <c:spPr>
            <a:ln>
              <a:solidFill>
                <a:srgbClr val="FFD700">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données!$BD$271:$CL$271</c:f>
              <c:numCache>
                <c:formatCode>#.##0\.0</c:formatCode>
                <c:ptCount val="35"/>
                <c:pt idx="0">
                  <c:v>4.84872252747253</c:v>
                </c:pt>
                <c:pt idx="1">
                  <c:v>5.347463768115942</c:v>
                </c:pt>
                <c:pt idx="2">
                  <c:v>5.82947939262473</c:v>
                </c:pt>
                <c:pt idx="3">
                  <c:v>7.689727520435968</c:v>
                </c:pt>
                <c:pt idx="4">
                  <c:v>6.878948453608249</c:v>
                </c:pt>
                <c:pt idx="5">
                  <c:v>8.26944705882353</c:v>
                </c:pt>
                <c:pt idx="6">
                  <c:v>8.00448361469712</c:v>
                </c:pt>
                <c:pt idx="7">
                  <c:v>8.222353974527888</c:v>
                </c:pt>
                <c:pt idx="8">
                  <c:v>8.181937424789408</c:v>
                </c:pt>
                <c:pt idx="9">
                  <c:v>7.365764580369846</c:v>
                </c:pt>
                <c:pt idx="10">
                  <c:v>7.104270145310435</c:v>
                </c:pt>
                <c:pt idx="11">
                  <c:v>7.188361836183619</c:v>
                </c:pt>
                <c:pt idx="12">
                  <c:v>7.535085258525851</c:v>
                </c:pt>
                <c:pt idx="13">
                  <c:v>7.739644248247208</c:v>
                </c:pt>
                <c:pt idx="14">
                  <c:v>7.470293115201087</c:v>
                </c:pt>
                <c:pt idx="15">
                  <c:v>7.031635622817228</c:v>
                </c:pt>
                <c:pt idx="16">
                  <c:v>6.73420701754386</c:v>
                </c:pt>
                <c:pt idx="17">
                  <c:v>6.195131876412961</c:v>
                </c:pt>
                <c:pt idx="18">
                  <c:v>6.14982461063561</c:v>
                </c:pt>
                <c:pt idx="19">
                  <c:v>5.798524916943522</c:v>
                </c:pt>
                <c:pt idx="20">
                  <c:v>5.554076708153417</c:v>
                </c:pt>
                <c:pt idx="21">
                  <c:v>5.074078669810151</c:v>
                </c:pt>
                <c:pt idx="22">
                  <c:v>5.010721624561827</c:v>
                </c:pt>
                <c:pt idx="23">
                  <c:v>5.290284776749093</c:v>
                </c:pt>
                <c:pt idx="24">
                  <c:v>4.995712719298245</c:v>
                </c:pt>
                <c:pt idx="25">
                  <c:v>4.457000696586725</c:v>
                </c:pt>
                <c:pt idx="26">
                  <c:v>4.245521074571561</c:v>
                </c:pt>
                <c:pt idx="27">
                  <c:v>4.044457999302892</c:v>
                </c:pt>
                <c:pt idx="28">
                  <c:v>4.050685644853324</c:v>
                </c:pt>
                <c:pt idx="29">
                  <c:v>4.21169610432486</c:v>
                </c:pt>
                <c:pt idx="30">
                  <c:v>4.293113908691036</c:v>
                </c:pt>
                <c:pt idx="31">
                  <c:v>3.063948038034016</c:v>
                </c:pt>
                <c:pt idx="32">
                  <c:v>2.943887147335423</c:v>
                </c:pt>
                <c:pt idx="33">
                  <c:v>3.064068961500378</c:v>
                </c:pt>
                <c:pt idx="34">
                  <c:v>2.839404515214309</c:v>
                </c:pt>
              </c:numCache>
            </c:numRef>
          </c:val>
          <c:smooth val="1"/>
        </c:ser>
        <c:ser>
          <c:idx val="1"/>
          <c:order val="2"/>
          <c:tx>
            <c:v>taux d'inflation (PIB)</c:v>
          </c:tx>
          <c:spPr>
            <a:ln>
              <a:solidFill>
                <a:srgbClr val="CD4F9A">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données!$BD$78:$CL$78</c:f>
              <c:numCache>
                <c:formatCode>0\.0</c:formatCode>
                <c:ptCount val="35"/>
                <c:pt idx="0">
                  <c:v>9.23450596901192</c:v>
                </c:pt>
                <c:pt idx="1">
                  <c:v>10.25685238503058</c:v>
                </c:pt>
                <c:pt idx="2">
                  <c:v>11.49970690045095</c:v>
                </c:pt>
                <c:pt idx="3">
                  <c:v>11.66106719345583</c:v>
                </c:pt>
                <c:pt idx="4">
                  <c:v>12.09998742471432</c:v>
                </c:pt>
                <c:pt idx="5">
                  <c:v>9.723513928116745</c:v>
                </c:pt>
                <c:pt idx="6">
                  <c:v>7.094063529561856</c:v>
                </c:pt>
                <c:pt idx="7">
                  <c:v>5.41337194450382</c:v>
                </c:pt>
                <c:pt idx="8">
                  <c:v>5.209781042071837</c:v>
                </c:pt>
                <c:pt idx="9">
                  <c:v>2.56300256850226</c:v>
                </c:pt>
                <c:pt idx="10">
                  <c:v>3.274480135767877</c:v>
                </c:pt>
                <c:pt idx="11">
                  <c:v>3.398461407406672</c:v>
                </c:pt>
                <c:pt idx="12">
                  <c:v>2.756042536310077</c:v>
                </c:pt>
                <c:pt idx="13">
                  <c:v>2.650572967875808</c:v>
                </c:pt>
                <c:pt idx="14">
                  <c:v>1.930094320962206</c:v>
                </c:pt>
                <c:pt idx="15">
                  <c:v>1.748333871983521</c:v>
                </c:pt>
                <c:pt idx="16">
                  <c:v>1.125031745641736</c:v>
                </c:pt>
                <c:pt idx="17">
                  <c:v>1.235110486188717</c:v>
                </c:pt>
                <c:pt idx="18">
                  <c:v>1.460447821255961</c:v>
                </c:pt>
                <c:pt idx="19">
                  <c:v>0.913431631211337</c:v>
                </c:pt>
                <c:pt idx="20">
                  <c:v>1.034787429442741</c:v>
                </c:pt>
                <c:pt idx="21">
                  <c:v>0.17666794494684</c:v>
                </c:pt>
                <c:pt idx="22">
                  <c:v>1.572794134248534</c:v>
                </c:pt>
                <c:pt idx="23">
                  <c:v>2.013867795447832</c:v>
                </c:pt>
                <c:pt idx="24">
                  <c:v>2.218246309310934</c:v>
                </c:pt>
                <c:pt idx="25">
                  <c:v>1.997401848633884</c:v>
                </c:pt>
                <c:pt idx="26">
                  <c:v>1.674257872965756</c:v>
                </c:pt>
                <c:pt idx="27">
                  <c:v>1.912225980723825</c:v>
                </c:pt>
                <c:pt idx="28">
                  <c:v>2.140758303799761</c:v>
                </c:pt>
                <c:pt idx="29">
                  <c:v>2.587299749897598</c:v>
                </c:pt>
                <c:pt idx="30">
                  <c:v>2.542074025639351</c:v>
                </c:pt>
                <c:pt idx="31">
                  <c:v>0.716049187675516</c:v>
                </c:pt>
                <c:pt idx="32">
                  <c:v>0.960847191066949</c:v>
                </c:pt>
                <c:pt idx="33">
                  <c:v>1.286611036482665</c:v>
                </c:pt>
                <c:pt idx="34">
                  <c:v>1.529771219992493</c:v>
                </c:pt>
              </c:numCache>
            </c:numRef>
          </c:val>
          <c:smooth val="1"/>
        </c:ser>
        <c:marker val="1"/>
        <c:axId val="569895528"/>
        <c:axId val="569899016"/>
      </c:lineChart>
      <c:catAx>
        <c:axId val="56988728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881880"/>
        <c:crosses val="autoZero"/>
        <c:auto val="1"/>
        <c:lblAlgn val="ctr"/>
        <c:lblOffset val="100"/>
        <c:tickLblSkip val="4"/>
        <c:tickMarkSkip val="4"/>
      </c:catAx>
      <c:valAx>
        <c:axId val="569881880"/>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9887288"/>
        <c:crosses val="autoZero"/>
        <c:crossBetween val="between"/>
        <c:majorUnit val="400.0"/>
      </c:valAx>
      <c:valAx>
        <c:axId val="569899016"/>
        <c:scaling>
          <c:orientation val="minMax"/>
          <c:max val="19.0"/>
          <c:min val="0.0"/>
        </c:scaling>
        <c:axPos val="r"/>
        <c:numFmt formatCode="0" sourceLinked="0"/>
        <c:tickLblPos val="nextTo"/>
        <c:txPr>
          <a:bodyPr/>
          <a:lstStyle/>
          <a:p>
            <a:pPr>
              <a:defRPr sz="1400" b="1" i="0"/>
            </a:pPr>
            <a:endParaRPr lang="fr-FR"/>
          </a:p>
        </c:txPr>
        <c:crossAx val="569895528"/>
        <c:crosses val="max"/>
        <c:crossBetween val="between"/>
        <c:majorUnit val="4.0"/>
      </c:valAx>
      <c:catAx>
        <c:axId val="569895528"/>
        <c:scaling>
          <c:orientation val="minMax"/>
        </c:scaling>
        <c:delete val="1"/>
        <c:axPos val="b"/>
        <c:numFmt formatCode="General" sourceLinked="1"/>
        <c:tickLblPos val="nextTo"/>
        <c:crossAx val="569899016"/>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bg1"/>
                </a:solidFill>
              </a:defRPr>
            </a:pPr>
            <a:endParaRPr lang="fr-FR"/>
          </a:p>
        </c:txPr>
      </c:legendEntry>
      <c:legendEntry>
        <c:idx val="2"/>
        <c:txPr>
          <a:bodyPr/>
          <a:lstStyle/>
          <a:p>
            <a:pPr>
              <a:defRPr sz="1600" b="1" i="0">
                <a:solidFill>
                  <a:srgbClr val="FFFFFF"/>
                </a:solidFill>
              </a:defRPr>
            </a:pPr>
            <a:endParaRPr lang="fr-FR"/>
          </a:p>
        </c:txPr>
      </c:legendEntry>
      <c:legendEntry>
        <c:idx val="3"/>
        <c:txPr>
          <a:bodyPr/>
          <a:lstStyle/>
          <a:p>
            <a:pPr>
              <a:defRPr sz="1600" b="1" i="0">
                <a:solidFill>
                  <a:srgbClr val="FFFFFF"/>
                </a:solidFill>
              </a:defRPr>
            </a:pPr>
            <a:endParaRPr lang="fr-FR"/>
          </a:p>
        </c:txPr>
      </c:legendEntry>
      <c:layout>
        <c:manualLayout>
          <c:xMode val="edge"/>
          <c:yMode val="edge"/>
          <c:x val="0.258779636316179"/>
          <c:y val="0.175548949238488"/>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3"/>
          <c:order val="0"/>
          <c:tx>
            <c:v>PIB en € 2012</c:v>
          </c:tx>
          <c:spPr>
            <a:ln w="63500">
              <a:solidFill>
                <a:sysClr val="window" lastClr="FFFFFF">
                  <a:lumMod val="50000"/>
                  <a:alpha val="0"/>
                </a:sys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2"/>
          <c:order val="2"/>
          <c:tx>
            <c:v>dette publique en € 2012</c:v>
          </c:tx>
          <c:spPr>
            <a:ln>
              <a:solidFill>
                <a:srgbClr val="FF0000">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0"/>
          <c:order val="3"/>
          <c:tx>
            <c:v>dette publique en € courants</c:v>
          </c:tx>
          <c:spPr>
            <a:ln>
              <a:solidFill>
                <a:srgbClr val="0000FF"/>
              </a:solidFill>
            </a:ln>
          </c:spPr>
          <c:marker>
            <c:symbol val="none"/>
          </c:marker>
          <c:dPt>
            <c:idx val="3"/>
            <c:spPr>
              <a:ln>
                <a:solidFill>
                  <a:srgbClr val="0000FF"/>
                </a:solidFill>
              </a:ln>
              <a:effectLst/>
            </c:spPr>
          </c:dPt>
          <c:dPt>
            <c:idx val="4"/>
            <c:spPr>
              <a:ln>
                <a:solidFill>
                  <a:srgbClr val="0000FF"/>
                </a:solidFill>
              </a:ln>
              <a:effectLst/>
            </c:spPr>
          </c:dPt>
          <c:dPt>
            <c:idx val="5"/>
            <c:spPr>
              <a:ln>
                <a:solidFill>
                  <a:srgbClr val="0000FF"/>
                </a:solidFill>
              </a:ln>
              <a:effectLst/>
            </c:spPr>
          </c:dPt>
          <c:dPt>
            <c:idx val="6"/>
            <c:spPr>
              <a:ln>
                <a:solidFill>
                  <a:srgbClr val="0000FF"/>
                </a:solidFill>
              </a:ln>
              <a:effectLst/>
            </c:spPr>
          </c:dPt>
          <c:dPt>
            <c:idx val="7"/>
            <c:spPr>
              <a:ln>
                <a:solidFill>
                  <a:srgbClr val="0000FF"/>
                </a:solidFill>
              </a:ln>
              <a:effectLst/>
            </c:spPr>
          </c:dPt>
          <c:dPt>
            <c:idx val="10"/>
            <c:spPr>
              <a:ln>
                <a:solidFill>
                  <a:srgbClr val="0000FF"/>
                </a:solidFill>
              </a:ln>
              <a:effectLst/>
            </c:spPr>
          </c:dPt>
          <c:dPt>
            <c:idx val="11"/>
            <c:spPr>
              <a:ln>
                <a:solidFill>
                  <a:srgbClr val="0000FF"/>
                </a:solidFill>
              </a:ln>
              <a:effectLst/>
            </c:spPr>
          </c:dPt>
          <c:dPt>
            <c:idx val="12"/>
            <c:spPr>
              <a:ln>
                <a:solidFill>
                  <a:srgbClr val="0000FF"/>
                </a:solidFill>
              </a:ln>
              <a:effectLst/>
            </c:spPr>
          </c:dPt>
          <c:dPt>
            <c:idx val="13"/>
            <c:spPr>
              <a:ln>
                <a:solidFill>
                  <a:srgbClr val="0000FF"/>
                </a:solidFill>
              </a:ln>
              <a:effectLst/>
            </c:spPr>
          </c:dPt>
          <c:dPt>
            <c:idx val="14"/>
            <c:spPr>
              <a:ln>
                <a:solidFill>
                  <a:srgbClr val="0000FF"/>
                </a:solidFill>
              </a:ln>
              <a:effectLst/>
            </c:spPr>
          </c:dPt>
          <c:dPt>
            <c:idx val="19"/>
            <c:spPr>
              <a:ln>
                <a:solidFill>
                  <a:srgbClr val="0000FF"/>
                </a:solidFill>
              </a:ln>
              <a:effectLst/>
            </c:spPr>
          </c:dPt>
          <c:dPt>
            <c:idx val="20"/>
            <c:spPr>
              <a:ln>
                <a:solidFill>
                  <a:srgbClr val="0000FF"/>
                </a:solidFill>
              </a:ln>
              <a:effectLst/>
            </c:spPr>
          </c:dPt>
          <c:dPt>
            <c:idx val="21"/>
            <c:spPr>
              <a:ln>
                <a:solidFill>
                  <a:srgbClr val="0000FF"/>
                </a:solidFill>
              </a:ln>
              <a:effectLst/>
            </c:spPr>
          </c:dPt>
          <c:dPt>
            <c:idx val="22"/>
            <c:spPr>
              <a:ln>
                <a:solidFill>
                  <a:srgbClr val="0000FF"/>
                </a:solidFill>
              </a:ln>
              <a:effectLst/>
            </c:spPr>
          </c:dPt>
          <c:dPt>
            <c:idx val="23"/>
            <c:spPr>
              <a:ln>
                <a:solidFill>
                  <a:srgbClr val="0000FF"/>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marker val="1"/>
        <c:axId val="562631784"/>
        <c:axId val="562507640"/>
      </c:lineChart>
      <c:lineChart>
        <c:grouping val="standard"/>
        <c:ser>
          <c:idx val="1"/>
          <c:order val="1"/>
          <c:tx>
            <c:strRef>
              <c:f>données!$Y$79</c:f>
              <c:strCache>
                <c:ptCount val="1"/>
                <c:pt idx="0">
                  <c:v>inflation (valeur en € courants de 100 € 2012)</c:v>
                </c:pt>
              </c:strCache>
            </c:strRef>
          </c:tx>
          <c:spPr>
            <a:ln w="60325">
              <a:solidFill>
                <a:srgbClr val="F79646">
                  <a:lumMod val="75000"/>
                </a:srgbClr>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données!$BD$79:$CL$79</c:f>
              <c:numCache>
                <c:formatCode>0\.000</c:formatCode>
                <c:ptCount val="35"/>
                <c:pt idx="0">
                  <c:v>31.19203328000202</c:v>
                </c:pt>
                <c:pt idx="1">
                  <c:v>34.39135408942142</c:v>
                </c:pt>
                <c:pt idx="2">
                  <c:v>38.34625900880113</c:v>
                </c:pt>
                <c:pt idx="3">
                  <c:v>42.81784203799404</c:v>
                </c:pt>
                <c:pt idx="4">
                  <c:v>47.99879554012536</c:v>
                </c:pt>
                <c:pt idx="5">
                  <c:v>52.66596510979773</c:v>
                </c:pt>
                <c:pt idx="6">
                  <c:v>56.40212213314367</c:v>
                </c:pt>
                <c:pt idx="7">
                  <c:v>59.45537878880403</c:v>
                </c:pt>
                <c:pt idx="8">
                  <c:v>62.55287384143513</c:v>
                </c:pt>
                <c:pt idx="9">
                  <c:v>64.1561056046631</c:v>
                </c:pt>
                <c:pt idx="10">
                  <c:v>66.25688453857008</c:v>
                </c:pt>
                <c:pt idx="11">
                  <c:v>68.5085991893634</c:v>
                </c:pt>
                <c:pt idx="12">
                  <c:v>70.39672532405238</c:v>
                </c:pt>
                <c:pt idx="13">
                  <c:v>72.26264189576152</c:v>
                </c:pt>
                <c:pt idx="14">
                  <c:v>73.65737904316887</c:v>
                </c:pt>
                <c:pt idx="15">
                  <c:v>74.94515595019586</c:v>
                </c:pt>
                <c:pt idx="16">
                  <c:v>75.78831274645628</c:v>
                </c:pt>
                <c:pt idx="17">
                  <c:v>76.72438214449325</c:v>
                </c:pt>
                <c:pt idx="18">
                  <c:v>77.84490171189459</c:v>
                </c:pt>
                <c:pt idx="19">
                  <c:v>78.55596166741641</c:v>
                </c:pt>
                <c:pt idx="20">
                  <c:v>79.36884888382872</c:v>
                </c:pt>
                <c:pt idx="21">
                  <c:v>79.50906819807972</c:v>
                </c:pt>
                <c:pt idx="22">
                  <c:v>80.75958215889479</c:v>
                </c:pt>
                <c:pt idx="23">
                  <c:v>82.38597337573097</c:v>
                </c:pt>
                <c:pt idx="24">
                  <c:v>84.21349718952801</c:v>
                </c:pt>
                <c:pt idx="25">
                  <c:v>85.8955791391909</c:v>
                </c:pt>
                <c:pt idx="26">
                  <c:v>87.33369263545835</c:v>
                </c:pt>
                <c:pt idx="27">
                  <c:v>89.00371019595909</c:v>
                </c:pt>
                <c:pt idx="28">
                  <c:v>90.90906451266902</c:v>
                </c:pt>
                <c:pt idx="29">
                  <c:v>93.26115451143951</c:v>
                </c:pt>
                <c:pt idx="30">
                  <c:v>95.63192209628613</c:v>
                </c:pt>
                <c:pt idx="31">
                  <c:v>96.31669369761513</c:v>
                </c:pt>
                <c:pt idx="32">
                  <c:v>97.24214994353727</c:v>
                </c:pt>
                <c:pt idx="33" formatCode="0.00">
                  <c:v>98.49327817682378</c:v>
                </c:pt>
                <c:pt idx="34" formatCode="0.00">
                  <c:v>100.0</c:v>
                </c:pt>
              </c:numCache>
            </c:numRef>
          </c:val>
        </c:ser>
        <c:ser>
          <c:idx val="4"/>
          <c:order val="4"/>
          <c:tx>
            <c:v>dette publique en % du PIB</c:v>
          </c:tx>
          <c:spPr>
            <a:ln>
              <a:solidFill>
                <a:sysClr val="windowText" lastClr="000000">
                  <a:alpha val="0"/>
                </a:sys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2626648"/>
        <c:axId val="562511480"/>
      </c:lineChart>
      <c:catAx>
        <c:axId val="56263178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2507640"/>
        <c:crosses val="autoZero"/>
        <c:auto val="1"/>
        <c:lblAlgn val="ctr"/>
        <c:lblOffset val="100"/>
        <c:tickLblSkip val="4"/>
        <c:tickMarkSkip val="4"/>
      </c:catAx>
      <c:valAx>
        <c:axId val="562507640"/>
        <c:scaling>
          <c:orientation val="minMax"/>
          <c:max val="20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2631784"/>
        <c:crosses val="autoZero"/>
        <c:crossBetween val="between"/>
        <c:majorUnit val="400.0"/>
      </c:valAx>
      <c:valAx>
        <c:axId val="562511480"/>
        <c:scaling>
          <c:orientation val="minMax"/>
          <c:max val="104.0"/>
          <c:min val="0.0"/>
        </c:scaling>
        <c:axPos val="r"/>
        <c:numFmt formatCode="0" sourceLinked="0"/>
        <c:tickLblPos val="nextTo"/>
        <c:txPr>
          <a:bodyPr/>
          <a:lstStyle/>
          <a:p>
            <a:pPr>
              <a:defRPr sz="1400" b="1" i="0"/>
            </a:pPr>
            <a:endParaRPr lang="fr-FR"/>
          </a:p>
        </c:txPr>
        <c:crossAx val="562626648"/>
        <c:crosses val="max"/>
        <c:crossBetween val="between"/>
        <c:majorUnit val="20.0"/>
      </c:valAx>
      <c:catAx>
        <c:axId val="562626648"/>
        <c:scaling>
          <c:orientation val="minMax"/>
        </c:scaling>
        <c:delete val="1"/>
        <c:axPos val="b"/>
        <c:numFmt formatCode="General" sourceLinked="1"/>
        <c:tickLblPos val="nextTo"/>
        <c:crossAx val="562511480"/>
        <c:crosses val="autoZero"/>
        <c:auto val="1"/>
        <c:lblAlgn val="ctr"/>
        <c:lblOffset val="100"/>
      </c:catAx>
      <c:spPr>
        <a:solidFill>
          <a:srgbClr val="FFFFFF"/>
        </a:solidFill>
        <a:ln w="25400">
          <a:noFill/>
        </a:ln>
      </c:spPr>
    </c:plotArea>
    <c:legend>
      <c:legendPos val="tr"/>
      <c:legendEntry>
        <c:idx val="0"/>
        <c:txPr>
          <a:bodyPr/>
          <a:lstStyle/>
          <a:p>
            <a:pPr>
              <a:defRPr sz="1400" b="1" i="0">
                <a:solidFill>
                  <a:schemeClr val="bg1"/>
                </a:solidFill>
              </a:defRPr>
            </a:pPr>
            <a:endParaRPr lang="fr-FR"/>
          </a:p>
        </c:txPr>
      </c:legendEntry>
      <c:legendEntry>
        <c:idx val="1"/>
        <c:txPr>
          <a:bodyPr/>
          <a:lstStyle/>
          <a:p>
            <a:pPr>
              <a:defRPr sz="1400" b="1" i="0">
                <a:solidFill>
                  <a:srgbClr val="FFFFFF"/>
                </a:solidFill>
              </a:defRPr>
            </a:pPr>
            <a:endParaRPr lang="fr-FR"/>
          </a:p>
        </c:txPr>
      </c:legendEntry>
      <c:legendEntry>
        <c:idx val="2"/>
        <c:txPr>
          <a:bodyPr/>
          <a:lstStyle/>
          <a:p>
            <a:pPr>
              <a:defRPr sz="1400" b="1" i="0">
                <a:solidFill>
                  <a:srgbClr val="0000FF"/>
                </a:solidFill>
              </a:defRPr>
            </a:pPr>
            <a:endParaRPr lang="fr-FR"/>
          </a:p>
        </c:txPr>
      </c:legendEntry>
      <c:legendEntry>
        <c:idx val="3"/>
        <c:txPr>
          <a:bodyPr/>
          <a:lstStyle/>
          <a:p>
            <a:pPr>
              <a:defRPr sz="1400" b="1" i="0">
                <a:solidFill>
                  <a:schemeClr val="accent6">
                    <a:lumMod val="75000"/>
                  </a:schemeClr>
                </a:solidFill>
              </a:defRPr>
            </a:pPr>
            <a:endParaRPr lang="fr-FR"/>
          </a:p>
        </c:txPr>
      </c:legendEntry>
      <c:legendEntry>
        <c:idx val="4"/>
        <c:txPr>
          <a:bodyPr/>
          <a:lstStyle/>
          <a:p>
            <a:pPr>
              <a:defRPr sz="1400" b="1" i="0">
                <a:solidFill>
                  <a:schemeClr val="bg1"/>
                </a:solidFill>
              </a:defRPr>
            </a:pPr>
            <a:endParaRPr lang="fr-FR"/>
          </a:p>
        </c:txPr>
      </c:legendEntry>
      <c:layout>
        <c:manualLayout>
          <c:xMode val="edge"/>
          <c:yMode val="edge"/>
          <c:x val="0.525920737808326"/>
          <c:y val="0.655328798185941"/>
          <c:w val="0.412062578848915"/>
          <c:h val="0.231292517006803"/>
        </c:manualLayout>
      </c:layout>
      <c:spPr>
        <a:ln>
          <a:solidFill>
            <a:schemeClr val="tx1"/>
          </a:solidFill>
        </a:ln>
      </c:spPr>
      <c:txPr>
        <a:bodyPr/>
        <a:lstStyle/>
        <a:p>
          <a:pPr>
            <a:defRPr sz="14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au taux d'inflation</c:v>
          </c:tx>
          <c:spPr>
            <a:gradFill flip="none" rotWithShape="1">
              <a:gsLst>
                <a:gs pos="0">
                  <a:srgbClr val="FF63C1"/>
                </a:gs>
                <a:gs pos="100000">
                  <a:srgbClr val="FFFFFF"/>
                </a:gs>
              </a:gsLst>
              <a:lin ang="5400000" scaled="0"/>
              <a:tileRect/>
            </a:grad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données!$BD$310:$CL$310</c:f>
              <c:numCache>
                <c:formatCode>#.##0\.0</c:formatCode>
                <c:ptCount val="35"/>
                <c:pt idx="0">
                  <c:v>243.6290371431527</c:v>
                </c:pt>
                <c:pt idx="1">
                  <c:v>262.8140486473453</c:v>
                </c:pt>
                <c:pt idx="2">
                  <c:v>276.1300606407718</c:v>
                </c:pt>
                <c:pt idx="3">
                  <c:v>303.0369304858369</c:v>
                </c:pt>
                <c:pt idx="4">
                  <c:v>364.8604100428228</c:v>
                </c:pt>
                <c:pt idx="5">
                  <c:v>389.2104829706668</c:v>
                </c:pt>
                <c:pt idx="6">
                  <c:v>420.2492192560788</c:v>
                </c:pt>
                <c:pt idx="7">
                  <c:v>435.3890047637603</c:v>
                </c:pt>
                <c:pt idx="8">
                  <c:v>439.1102449916485</c:v>
                </c:pt>
                <c:pt idx="9">
                  <c:v>457.8225214089995</c:v>
                </c:pt>
                <c:pt idx="10">
                  <c:v>459.0232384588068</c:v>
                </c:pt>
                <c:pt idx="11">
                  <c:v>470.0842159403541</c:v>
                </c:pt>
                <c:pt idx="12">
                  <c:v>475.3934272300802</c:v>
                </c:pt>
                <c:pt idx="13">
                  <c:v>464.6887302954385</c:v>
                </c:pt>
                <c:pt idx="14">
                  <c:v>496.1652669000618</c:v>
                </c:pt>
                <c:pt idx="15">
                  <c:v>550.0385891898103</c:v>
                </c:pt>
                <c:pt idx="16">
                  <c:v>572.244239010016</c:v>
                </c:pt>
                <c:pt idx="17">
                  <c:v>642.0396896970437</c:v>
                </c:pt>
                <c:pt idx="18">
                  <c:v>649.8613198798304</c:v>
                </c:pt>
                <c:pt idx="19">
                  <c:v>645.4436358019873</c:v>
                </c:pt>
                <c:pt idx="20">
                  <c:v>634.7698521875562</c:v>
                </c:pt>
                <c:pt idx="21">
                  <c:v>606.6481335749303</c:v>
                </c:pt>
                <c:pt idx="22">
                  <c:v>582.2335421070383</c:v>
                </c:pt>
                <c:pt idx="23">
                  <c:v>559.6345563691725</c:v>
                </c:pt>
                <c:pt idx="24">
                  <c:v>576.7828889589765</c:v>
                </c:pt>
                <c:pt idx="25">
                  <c:v>634.9549006249212</c:v>
                </c:pt>
                <c:pt idx="26">
                  <c:v>669.3271978075603</c:v>
                </c:pt>
                <c:pt idx="27">
                  <c:v>695.1553636697026</c:v>
                </c:pt>
                <c:pt idx="28">
                  <c:v>648.984472633665</c:v>
                </c:pt>
                <c:pt idx="29">
                  <c:v>659.6083450308525</c:v>
                </c:pt>
                <c:pt idx="30">
                  <c:v>715.1452599471502</c:v>
                </c:pt>
                <c:pt idx="31">
                  <c:v>850.4225924406374</c:v>
                </c:pt>
                <c:pt idx="32">
                  <c:v>907.6212668615749</c:v>
                </c:pt>
                <c:pt idx="33">
                  <c:v>979.5666626948381</c:v>
                </c:pt>
                <c:pt idx="34">
                  <c:v>1046.18596525101</c:v>
                </c:pt>
              </c:numCache>
            </c:numRef>
          </c:val>
        </c:ser>
        <c:gapWidth val="20"/>
        <c:axId val="569971304"/>
        <c:axId val="570000168"/>
      </c:barChart>
      <c:lineChart>
        <c:grouping val="standard"/>
        <c:ser>
          <c:idx val="2"/>
          <c:order val="0"/>
          <c:tx>
            <c:v>dette publique / PIB</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mooth val="1"/>
        </c:ser>
        <c:ser>
          <c:idx val="1"/>
          <c:order val="2"/>
          <c:tx>
            <c:v>dette au taux d'inflation / PIB</c:v>
          </c:tx>
          <c:spPr>
            <a:ln w="88900">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données!$BD$311:$CL$311</c:f>
              <c:numCache>
                <c:formatCode>#.##0\.0</c:formatCode>
                <c:ptCount val="35"/>
                <c:pt idx="0">
                  <c:v>22.08805544200342</c:v>
                </c:pt>
                <c:pt idx="1">
                  <c:v>23.03293992600046</c:v>
                </c:pt>
                <c:pt idx="2">
                  <c:v>23.81023067919915</c:v>
                </c:pt>
                <c:pt idx="3">
                  <c:v>25.87700983819752</c:v>
                </c:pt>
                <c:pt idx="4">
                  <c:v>30.42084952603816</c:v>
                </c:pt>
                <c:pt idx="5">
                  <c:v>32.05617644142793</c:v>
                </c:pt>
                <c:pt idx="6">
                  <c:v>34.10288032908442</c:v>
                </c:pt>
                <c:pt idx="7">
                  <c:v>34.77155311544335</c:v>
                </c:pt>
                <c:pt idx="8">
                  <c:v>34.29505323805494</c:v>
                </c:pt>
                <c:pt idx="9">
                  <c:v>34.92240462862673</c:v>
                </c:pt>
                <c:pt idx="10">
                  <c:v>33.45254299152547</c:v>
                </c:pt>
                <c:pt idx="11">
                  <c:v>32.88163016970193</c:v>
                </c:pt>
                <c:pt idx="12">
                  <c:v>32.40395193473597</c:v>
                </c:pt>
                <c:pt idx="13">
                  <c:v>31.34846768494782</c:v>
                </c:pt>
                <c:pt idx="14">
                  <c:v>32.98442336844113</c:v>
                </c:pt>
                <c:pt idx="15">
                  <c:v>36.81150572353892</c:v>
                </c:pt>
                <c:pt idx="16">
                  <c:v>37.45584746333581</c:v>
                </c:pt>
                <c:pt idx="17">
                  <c:v>41.18115828192138</c:v>
                </c:pt>
                <c:pt idx="18">
                  <c:v>41.24253515910185</c:v>
                </c:pt>
                <c:pt idx="19">
                  <c:v>40.08674396363027</c:v>
                </c:pt>
                <c:pt idx="20">
                  <c:v>38.13550753160857</c:v>
                </c:pt>
                <c:pt idx="21">
                  <c:v>35.28446378029786</c:v>
                </c:pt>
                <c:pt idx="22">
                  <c:v>32.66242465074595</c:v>
                </c:pt>
                <c:pt idx="23">
                  <c:v>30.82874305619649</c:v>
                </c:pt>
                <c:pt idx="24">
                  <c:v>31.48098599158147</c:v>
                </c:pt>
                <c:pt idx="25">
                  <c:v>34.34708080737761</c:v>
                </c:pt>
                <c:pt idx="26">
                  <c:v>35.30793580046802</c:v>
                </c:pt>
                <c:pt idx="27">
                  <c:v>36.01263488524923</c:v>
                </c:pt>
                <c:pt idx="28">
                  <c:v>32.8113351484008</c:v>
                </c:pt>
                <c:pt idx="29">
                  <c:v>32.60339940739907</c:v>
                </c:pt>
                <c:pt idx="30">
                  <c:v>35.37703945375101</c:v>
                </c:pt>
                <c:pt idx="31">
                  <c:v>43.43594202963824</c:v>
                </c:pt>
                <c:pt idx="32">
                  <c:v>45.57140078281657</c:v>
                </c:pt>
                <c:pt idx="33">
                  <c:v>48.20666943883506</c:v>
                </c:pt>
                <c:pt idx="34">
                  <c:v>51.47800974049681</c:v>
                </c:pt>
              </c:numCache>
            </c:numRef>
          </c:val>
          <c:smooth val="1"/>
        </c:ser>
        <c:marker val="1"/>
        <c:axId val="570129224"/>
        <c:axId val="569986696"/>
      </c:lineChart>
      <c:catAx>
        <c:axId val="56997130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000168"/>
        <c:crosses val="autoZero"/>
        <c:auto val="1"/>
        <c:lblAlgn val="ctr"/>
        <c:lblOffset val="100"/>
        <c:tickLblSkip val="4"/>
        <c:tickMarkSkip val="4"/>
      </c:catAx>
      <c:valAx>
        <c:axId val="570000168"/>
        <c:scaling>
          <c:orientation val="minMax"/>
          <c:max val="1900.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69971304"/>
        <c:crosses val="autoZero"/>
        <c:crossBetween val="between"/>
        <c:majorUnit val="400.0"/>
        <c:minorUnit val="200.0"/>
      </c:valAx>
      <c:valAx>
        <c:axId val="569986696"/>
        <c:scaling>
          <c:orientation val="minMax"/>
          <c:max val="95.0"/>
          <c:min val="0.0"/>
        </c:scaling>
        <c:axPos val="r"/>
        <c:numFmt formatCode="0" sourceLinked="0"/>
        <c:tickLblPos val="nextTo"/>
        <c:txPr>
          <a:bodyPr/>
          <a:lstStyle/>
          <a:p>
            <a:pPr>
              <a:defRPr sz="1400" b="1" i="0"/>
            </a:pPr>
            <a:endParaRPr lang="fr-FR"/>
          </a:p>
        </c:txPr>
        <c:crossAx val="570129224"/>
        <c:crosses val="max"/>
        <c:crossBetween val="between"/>
        <c:majorUnit val="20.0"/>
      </c:valAx>
      <c:catAx>
        <c:axId val="570129224"/>
        <c:scaling>
          <c:orientation val="minMax"/>
        </c:scaling>
        <c:delete val="1"/>
        <c:axPos val="b"/>
        <c:numFmt formatCode="General" sourceLinked="1"/>
        <c:tickLblPos val="nextTo"/>
        <c:crossAx val="569986696"/>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63C1"/>
                </a:solidFill>
              </a:defRPr>
            </a:pPr>
            <a:endParaRPr lang="fr-FR"/>
          </a:p>
        </c:txPr>
      </c:legendEntry>
      <c:legendEntry>
        <c:idx val="2"/>
        <c:txPr>
          <a:bodyPr/>
          <a:lstStyle/>
          <a:p>
            <a:pPr>
              <a:defRPr sz="1600" b="1" i="0">
                <a:solidFill>
                  <a:srgbClr val="4574B0"/>
                </a:solidFill>
              </a:defRPr>
            </a:pPr>
            <a:endParaRPr lang="fr-FR"/>
          </a:p>
        </c:txPr>
      </c:legendEntry>
      <c:legendEntry>
        <c:idx val="3"/>
        <c:txPr>
          <a:bodyPr/>
          <a:lstStyle/>
          <a:p>
            <a:pPr>
              <a:defRPr sz="1600" b="1" i="0">
                <a:solidFill>
                  <a:srgbClr val="CD4F9A"/>
                </a:solidFill>
              </a:defRPr>
            </a:pPr>
            <a:endParaRPr lang="fr-FR"/>
          </a:p>
        </c:txPr>
      </c:legendEntry>
      <c:layout>
        <c:manualLayout>
          <c:xMode val="edge"/>
          <c:yMode val="edge"/>
          <c:x val="0.0819840562056815"/>
          <c:y val="0.261716749692003"/>
          <c:w val="0.337243115674077"/>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au taux d'inflation</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données!$BD$310:$CL$310</c:f>
              <c:numCache>
                <c:formatCode>#.##0\.0</c:formatCode>
                <c:ptCount val="35"/>
                <c:pt idx="0">
                  <c:v>243.6290371431527</c:v>
                </c:pt>
                <c:pt idx="1">
                  <c:v>262.8140486473453</c:v>
                </c:pt>
                <c:pt idx="2">
                  <c:v>276.1300606407718</c:v>
                </c:pt>
                <c:pt idx="3">
                  <c:v>303.0369304858369</c:v>
                </c:pt>
                <c:pt idx="4">
                  <c:v>364.8604100428228</c:v>
                </c:pt>
                <c:pt idx="5">
                  <c:v>389.2104829706668</c:v>
                </c:pt>
                <c:pt idx="6">
                  <c:v>420.2492192560788</c:v>
                </c:pt>
                <c:pt idx="7">
                  <c:v>435.3890047637603</c:v>
                </c:pt>
                <c:pt idx="8">
                  <c:v>439.1102449916485</c:v>
                </c:pt>
                <c:pt idx="9">
                  <c:v>457.8225214089995</c:v>
                </c:pt>
                <c:pt idx="10">
                  <c:v>459.0232384588068</c:v>
                </c:pt>
                <c:pt idx="11">
                  <c:v>470.0842159403541</c:v>
                </c:pt>
                <c:pt idx="12">
                  <c:v>475.3934272300802</c:v>
                </c:pt>
                <c:pt idx="13">
                  <c:v>464.6887302954385</c:v>
                </c:pt>
                <c:pt idx="14">
                  <c:v>496.1652669000618</c:v>
                </c:pt>
                <c:pt idx="15">
                  <c:v>550.0385891898103</c:v>
                </c:pt>
                <c:pt idx="16">
                  <c:v>572.244239010016</c:v>
                </c:pt>
                <c:pt idx="17">
                  <c:v>642.0396896970437</c:v>
                </c:pt>
                <c:pt idx="18">
                  <c:v>649.8613198798304</c:v>
                </c:pt>
                <c:pt idx="19">
                  <c:v>645.4436358019873</c:v>
                </c:pt>
                <c:pt idx="20">
                  <c:v>634.7698521875562</c:v>
                </c:pt>
                <c:pt idx="21">
                  <c:v>606.6481335749303</c:v>
                </c:pt>
                <c:pt idx="22">
                  <c:v>582.2335421070383</c:v>
                </c:pt>
                <c:pt idx="23">
                  <c:v>559.6345563691725</c:v>
                </c:pt>
                <c:pt idx="24">
                  <c:v>576.7828889589765</c:v>
                </c:pt>
                <c:pt idx="25">
                  <c:v>634.9549006249212</c:v>
                </c:pt>
                <c:pt idx="26">
                  <c:v>669.3271978075603</c:v>
                </c:pt>
                <c:pt idx="27">
                  <c:v>695.1553636697026</c:v>
                </c:pt>
                <c:pt idx="28">
                  <c:v>648.984472633665</c:v>
                </c:pt>
                <c:pt idx="29">
                  <c:v>659.6083450308525</c:v>
                </c:pt>
                <c:pt idx="30">
                  <c:v>715.1452599471502</c:v>
                </c:pt>
                <c:pt idx="31">
                  <c:v>850.4225924406374</c:v>
                </c:pt>
                <c:pt idx="32">
                  <c:v>907.6212668615749</c:v>
                </c:pt>
                <c:pt idx="33">
                  <c:v>979.5666626948381</c:v>
                </c:pt>
                <c:pt idx="34">
                  <c:v>1046.18596525101</c:v>
                </c:pt>
              </c:numCache>
            </c:numRef>
          </c:val>
        </c:ser>
        <c:gapWidth val="20"/>
        <c:axId val="570059864"/>
        <c:axId val="569964616"/>
      </c:barChart>
      <c:lineChart>
        <c:grouping val="standard"/>
        <c:ser>
          <c:idx val="2"/>
          <c:order val="0"/>
          <c:tx>
            <c:v>dette publique / PIB</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mooth val="1"/>
        </c:ser>
        <c:ser>
          <c:idx val="1"/>
          <c:order val="2"/>
          <c:tx>
            <c:v>dette au taux d'inflation / PIB</c:v>
          </c:tx>
          <c:spPr>
            <a:ln w="88900">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données!$BD$311:$CL$311</c:f>
              <c:numCache>
                <c:formatCode>#.##0\.0</c:formatCode>
                <c:ptCount val="35"/>
                <c:pt idx="0">
                  <c:v>22.08805544200342</c:v>
                </c:pt>
                <c:pt idx="1">
                  <c:v>23.03293992600046</c:v>
                </c:pt>
                <c:pt idx="2">
                  <c:v>23.81023067919915</c:v>
                </c:pt>
                <c:pt idx="3">
                  <c:v>25.87700983819752</c:v>
                </c:pt>
                <c:pt idx="4">
                  <c:v>30.42084952603816</c:v>
                </c:pt>
                <c:pt idx="5">
                  <c:v>32.05617644142793</c:v>
                </c:pt>
                <c:pt idx="6">
                  <c:v>34.10288032908442</c:v>
                </c:pt>
                <c:pt idx="7">
                  <c:v>34.77155311544335</c:v>
                </c:pt>
                <c:pt idx="8">
                  <c:v>34.29505323805494</c:v>
                </c:pt>
                <c:pt idx="9">
                  <c:v>34.92240462862673</c:v>
                </c:pt>
                <c:pt idx="10">
                  <c:v>33.45254299152547</c:v>
                </c:pt>
                <c:pt idx="11">
                  <c:v>32.88163016970193</c:v>
                </c:pt>
                <c:pt idx="12">
                  <c:v>32.40395193473597</c:v>
                </c:pt>
                <c:pt idx="13">
                  <c:v>31.34846768494782</c:v>
                </c:pt>
                <c:pt idx="14">
                  <c:v>32.98442336844113</c:v>
                </c:pt>
                <c:pt idx="15">
                  <c:v>36.81150572353892</c:v>
                </c:pt>
                <c:pt idx="16">
                  <c:v>37.45584746333581</c:v>
                </c:pt>
                <c:pt idx="17">
                  <c:v>41.18115828192138</c:v>
                </c:pt>
                <c:pt idx="18">
                  <c:v>41.24253515910185</c:v>
                </c:pt>
                <c:pt idx="19">
                  <c:v>40.08674396363027</c:v>
                </c:pt>
                <c:pt idx="20">
                  <c:v>38.13550753160857</c:v>
                </c:pt>
                <c:pt idx="21">
                  <c:v>35.28446378029786</c:v>
                </c:pt>
                <c:pt idx="22">
                  <c:v>32.66242465074595</c:v>
                </c:pt>
                <c:pt idx="23">
                  <c:v>30.82874305619649</c:v>
                </c:pt>
                <c:pt idx="24">
                  <c:v>31.48098599158147</c:v>
                </c:pt>
                <c:pt idx="25">
                  <c:v>34.34708080737761</c:v>
                </c:pt>
                <c:pt idx="26">
                  <c:v>35.30793580046802</c:v>
                </c:pt>
                <c:pt idx="27">
                  <c:v>36.01263488524923</c:v>
                </c:pt>
                <c:pt idx="28">
                  <c:v>32.8113351484008</c:v>
                </c:pt>
                <c:pt idx="29">
                  <c:v>32.60339940739907</c:v>
                </c:pt>
                <c:pt idx="30">
                  <c:v>35.37703945375101</c:v>
                </c:pt>
                <c:pt idx="31">
                  <c:v>43.43594202963824</c:v>
                </c:pt>
                <c:pt idx="32">
                  <c:v>45.57140078281657</c:v>
                </c:pt>
                <c:pt idx="33">
                  <c:v>48.20666943883506</c:v>
                </c:pt>
                <c:pt idx="34">
                  <c:v>51.47800974049681</c:v>
                </c:pt>
              </c:numCache>
            </c:numRef>
          </c:val>
          <c:smooth val="1"/>
        </c:ser>
        <c:marker val="1"/>
        <c:axId val="570078616"/>
        <c:axId val="570092792"/>
      </c:lineChart>
      <c:catAx>
        <c:axId val="57005986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9964616"/>
        <c:crosses val="autoZero"/>
        <c:auto val="1"/>
        <c:lblAlgn val="ctr"/>
        <c:lblOffset val="100"/>
        <c:tickLblSkip val="4"/>
        <c:tickMarkSkip val="4"/>
      </c:catAx>
      <c:valAx>
        <c:axId val="569964616"/>
        <c:scaling>
          <c:orientation val="minMax"/>
          <c:max val="1900.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70059864"/>
        <c:crosses val="autoZero"/>
        <c:crossBetween val="between"/>
        <c:majorUnit val="400.0"/>
        <c:minorUnit val="200.0"/>
      </c:valAx>
      <c:valAx>
        <c:axId val="570092792"/>
        <c:scaling>
          <c:orientation val="minMax"/>
          <c:max val="95.0"/>
          <c:min val="0.0"/>
        </c:scaling>
        <c:axPos val="r"/>
        <c:numFmt formatCode="0" sourceLinked="0"/>
        <c:tickLblPos val="nextTo"/>
        <c:txPr>
          <a:bodyPr/>
          <a:lstStyle/>
          <a:p>
            <a:pPr>
              <a:defRPr sz="1400" b="1" i="0"/>
            </a:pPr>
            <a:endParaRPr lang="fr-FR"/>
          </a:p>
        </c:txPr>
        <c:crossAx val="570078616"/>
        <c:crosses val="max"/>
        <c:crossBetween val="between"/>
        <c:majorUnit val="20.0"/>
      </c:valAx>
      <c:catAx>
        <c:axId val="570078616"/>
        <c:scaling>
          <c:orientation val="minMax"/>
        </c:scaling>
        <c:delete val="1"/>
        <c:axPos val="b"/>
        <c:numFmt formatCode="General" sourceLinked="1"/>
        <c:tickLblPos val="nextTo"/>
        <c:crossAx val="570092792"/>
        <c:crosses val="autoZero"/>
        <c:auto val="1"/>
        <c:lblAlgn val="ctr"/>
        <c:lblOffset val="100"/>
      </c:catAx>
      <c:spPr>
        <a:solidFill>
          <a:srgbClr val="FFFFFF"/>
        </a:solidFill>
        <a:ln w="25400">
          <a:noFill/>
        </a:ln>
      </c:spPr>
    </c:plotArea>
    <c:legend>
      <c:legendPos val="r"/>
      <c:legendEntry>
        <c:idx val="0"/>
        <c:txPr>
          <a:bodyPr/>
          <a:lstStyle/>
          <a:p>
            <a:pPr>
              <a:defRPr sz="1600" b="1" i="0">
                <a:solidFill>
                  <a:srgbClr val="FFFFFF"/>
                </a:solidFill>
              </a:defRPr>
            </a:pPr>
            <a:endParaRPr lang="fr-FR"/>
          </a:p>
        </c:txPr>
      </c:legendEntry>
      <c:legendEntry>
        <c:idx val="1"/>
        <c:txPr>
          <a:bodyPr/>
          <a:lstStyle/>
          <a:p>
            <a:pPr>
              <a:defRPr sz="1600" b="1" i="0">
                <a:solidFill>
                  <a:srgbClr val="FFFFFF"/>
                </a:solidFill>
              </a:defRPr>
            </a:pPr>
            <a:endParaRPr lang="fr-FR"/>
          </a:p>
        </c:txPr>
      </c:legendEntry>
      <c:legendEntry>
        <c:idx val="2"/>
        <c:txPr>
          <a:bodyPr/>
          <a:lstStyle/>
          <a:p>
            <a:pPr>
              <a:defRPr sz="1600" b="1" i="0">
                <a:solidFill>
                  <a:srgbClr val="4574B0"/>
                </a:solidFill>
              </a:defRPr>
            </a:pPr>
            <a:endParaRPr lang="fr-FR"/>
          </a:p>
        </c:txPr>
      </c:legendEntry>
      <c:legendEntry>
        <c:idx val="3"/>
        <c:txPr>
          <a:bodyPr/>
          <a:lstStyle/>
          <a:p>
            <a:pPr>
              <a:defRPr sz="1600" b="1" i="0">
                <a:solidFill>
                  <a:srgbClr val="CD4F9A"/>
                </a:solidFill>
              </a:defRPr>
            </a:pPr>
            <a:endParaRPr lang="fr-FR"/>
          </a:p>
        </c:txPr>
      </c:legendEntry>
      <c:layout>
        <c:manualLayout>
          <c:xMode val="edge"/>
          <c:yMode val="edge"/>
          <c:x val="0.0819840562056815"/>
          <c:y val="0.261716749692003"/>
          <c:w val="0.337243115674077"/>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sans effet boule de neige</c:v>
          </c:tx>
          <c:spPr>
            <a:gradFill flip="none" rotWithShape="1">
              <a:gsLst>
                <a:gs pos="0">
                  <a:srgbClr val="FF63C1"/>
                </a:gs>
                <a:gs pos="100000">
                  <a:srgbClr val="FFFFFF"/>
                </a:gs>
              </a:gsLst>
              <a:lin ang="5400000" scaled="0"/>
              <a:tileRect/>
            </a:grad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données!$BD$317:$CL$317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357.0787629667058</c:v>
                </c:pt>
                <c:pt idx="7">
                  <c:v>378.719254041271</c:v>
                </c:pt>
                <c:pt idx="8">
                  <c:v>391.8039224310604</c:v>
                </c:pt>
                <c:pt idx="9">
                  <c:v>421.0922280289353</c:v>
                </c:pt>
                <c:pt idx="10">
                  <c:v>439.1570891762191</c:v>
                </c:pt>
                <c:pt idx="11">
                  <c:v>468.0019090949237</c:v>
                </c:pt>
                <c:pt idx="12">
                  <c:v>486.7325789707471</c:v>
                </c:pt>
                <c:pt idx="13">
                  <c:v>481.4042697781776</c:v>
                </c:pt>
                <c:pt idx="14">
                  <c:v>521.12054828115</c:v>
                </c:pt>
                <c:pt idx="15">
                  <c:v>570.8340724696201</c:v>
                </c:pt>
                <c:pt idx="16">
                  <c:v>607.5058769377203</c:v>
                </c:pt>
                <c:pt idx="17">
                  <c:v>692.2645459007021</c:v>
                </c:pt>
                <c:pt idx="18">
                  <c:v>708.1615096054646</c:v>
                </c:pt>
                <c:pt idx="19">
                  <c:v>720.3254544260398</c:v>
                </c:pt>
                <c:pt idx="20">
                  <c:v>735.4869995278783</c:v>
                </c:pt>
                <c:pt idx="21">
                  <c:v>732.3446537509276</c:v>
                </c:pt>
                <c:pt idx="22">
                  <c:v>733.6286781264462</c:v>
                </c:pt>
                <c:pt idx="23">
                  <c:v>725.0876394250071</c:v>
                </c:pt>
                <c:pt idx="24">
                  <c:v>749.6327756151753</c:v>
                </c:pt>
                <c:pt idx="25">
                  <c:v>815.5399994941439</c:v>
                </c:pt>
                <c:pt idx="26">
                  <c:v>872.7330314263193</c:v>
                </c:pt>
                <c:pt idx="27">
                  <c:v>915.9259548767722</c:v>
                </c:pt>
                <c:pt idx="28">
                  <c:v>886.9785814245339</c:v>
                </c:pt>
                <c:pt idx="29">
                  <c:v>912.6817362134896</c:v>
                </c:pt>
                <c:pt idx="30">
                  <c:v>967.3898559558224</c:v>
                </c:pt>
                <c:pt idx="31">
                  <c:v>1066.470413108291</c:v>
                </c:pt>
                <c:pt idx="32">
                  <c:v>1143.882695660453</c:v>
                </c:pt>
                <c:pt idx="33">
                  <c:v>1238.101720966456</c:v>
                </c:pt>
                <c:pt idx="34">
                  <c:v>1304.909336458251</c:v>
                </c:pt>
              </c:numCache>
            </c:numRef>
          </c:val>
        </c:ser>
        <c:gapWidth val="20"/>
        <c:axId val="570328952"/>
        <c:axId val="570345896"/>
      </c:barChart>
      <c:lineChart>
        <c:grouping val="standard"/>
        <c:ser>
          <c:idx val="2"/>
          <c:order val="0"/>
          <c:tx>
            <c:v>taux d'intérêt</c:v>
          </c:tx>
          <c:spPr>
            <a:ln>
              <a:solidFill>
                <a:srgbClr val="FFD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données!$BD$273:$CL$273</c:f>
              <c:numCache>
                <c:formatCode>#.##0\.0</c:formatCode>
                <c:ptCount val="35"/>
                <c:pt idx="0">
                  <c:v>5.18173918457916</c:v>
                </c:pt>
                <c:pt idx="1">
                  <c:v>5.714734631310718</c:v>
                </c:pt>
                <c:pt idx="2">
                  <c:v>6.160379792930722</c:v>
                </c:pt>
                <c:pt idx="3">
                  <c:v>8.43618154763664</c:v>
                </c:pt>
                <c:pt idx="4">
                  <c:v>7.984828450237367</c:v>
                </c:pt>
                <c:pt idx="5">
                  <c:v>8.965671983020012</c:v>
                </c:pt>
                <c:pt idx="6">
                  <c:v>8.743721219113265</c:v>
                </c:pt>
                <c:pt idx="7">
                  <c:v>8.759215716161658</c:v>
                </c:pt>
                <c:pt idx="8">
                  <c:v>8.57001350817863</c:v>
                </c:pt>
                <c:pt idx="9">
                  <c:v>7.837019875423593</c:v>
                </c:pt>
                <c:pt idx="10">
                  <c:v>7.377122625998034</c:v>
                </c:pt>
                <c:pt idx="11">
                  <c:v>7.55039128797292</c:v>
                </c:pt>
                <c:pt idx="12">
                  <c:v>7.87758913391339</c:v>
                </c:pt>
                <c:pt idx="13">
                  <c:v>7.968470363947586</c:v>
                </c:pt>
                <c:pt idx="14">
                  <c:v>8.00374692114248</c:v>
                </c:pt>
                <c:pt idx="15">
                  <c:v>7.63318318291509</c:v>
                </c:pt>
                <c:pt idx="16">
                  <c:v>7.090908320568594</c:v>
                </c:pt>
                <c:pt idx="17">
                  <c:v>6.703241376802971</c:v>
                </c:pt>
                <c:pt idx="18">
                  <c:v>6.377836193788038</c:v>
                </c:pt>
                <c:pt idx="19">
                  <c:v>5.960431253196049</c:v>
                </c:pt>
                <c:pt idx="20">
                  <c:v>5.682872241119899</c:v>
                </c:pt>
                <c:pt idx="21">
                  <c:v>5.133686528199462</c:v>
                </c:pt>
                <c:pt idx="22">
                  <c:v>5.077249384064012</c:v>
                </c:pt>
                <c:pt idx="23">
                  <c:v>5.373415082681328</c:v>
                </c:pt>
                <c:pt idx="24">
                  <c:v>5.167544628722133</c:v>
                </c:pt>
                <c:pt idx="25">
                  <c:v>4.684004734258275</c:v>
                </c:pt>
                <c:pt idx="26">
                  <c:v>4.403106840400519</c:v>
                </c:pt>
                <c:pt idx="27">
                  <c:v>4.17202983337076</c:v>
                </c:pt>
                <c:pt idx="28">
                  <c:v>4.058803958711082</c:v>
                </c:pt>
                <c:pt idx="29">
                  <c:v>4.320260046607839</c:v>
                </c:pt>
                <c:pt idx="30">
                  <c:v>4.482682738432675</c:v>
                </c:pt>
                <c:pt idx="31">
                  <c:v>3.267033931044916</c:v>
                </c:pt>
                <c:pt idx="32">
                  <c:v>3.044027409210767</c:v>
                </c:pt>
                <c:pt idx="33">
                  <c:v>3.181156737803481</c:v>
                </c:pt>
                <c:pt idx="34">
                  <c:v>2.936068965044978</c:v>
                </c:pt>
              </c:numCache>
            </c:numRef>
          </c:val>
          <c:smooth val="1"/>
        </c:ser>
        <c:ser>
          <c:idx val="1"/>
          <c:order val="2"/>
          <c:tx>
            <c:v>taux de croissance</c:v>
          </c:tx>
          <c:spPr>
            <a:ln>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données!$BD$82:$CL$82</c:f>
              <c:numCache>
                <c:formatCode>#.##0\.0</c:formatCode>
                <c:ptCount val="35"/>
                <c:pt idx="0">
                  <c:v>13.48972194696503</c:v>
                </c:pt>
                <c:pt idx="1">
                  <c:v>14.05996308622417</c:v>
                </c:pt>
                <c:pt idx="2">
                  <c:v>13.32470816803326</c:v>
                </c:pt>
                <c:pt idx="3">
                  <c:v>12.75431121812811</c:v>
                </c:pt>
                <c:pt idx="4">
                  <c:v>14.80994277711953</c:v>
                </c:pt>
                <c:pt idx="5">
                  <c:v>11.07520226734673</c:v>
                </c:pt>
                <c:pt idx="6">
                  <c:v>8.6947186190514</c:v>
                </c:pt>
                <c:pt idx="7">
                  <c:v>7.110789212284008</c:v>
                </c:pt>
                <c:pt idx="8">
                  <c:v>7.583293998619677</c:v>
                </c:pt>
                <c:pt idx="9">
                  <c:v>5.012657937043441</c:v>
                </c:pt>
                <c:pt idx="10">
                  <c:v>8.094983543538368</c:v>
                </c:pt>
                <c:pt idx="11">
                  <c:v>7.728563790371234</c:v>
                </c:pt>
                <c:pt idx="12">
                  <c:v>5.44845834228851</c:v>
                </c:pt>
                <c:pt idx="13">
                  <c:v>3.717492096087094</c:v>
                </c:pt>
                <c:pt idx="14">
                  <c:v>3.436559413226492</c:v>
                </c:pt>
                <c:pt idx="15">
                  <c:v>1.069337967332773</c:v>
                </c:pt>
                <c:pt idx="16">
                  <c:v>3.397703960600507</c:v>
                </c:pt>
                <c:pt idx="17">
                  <c:v>3.307696566133345</c:v>
                </c:pt>
                <c:pt idx="18">
                  <c:v>2.543654573870757</c:v>
                </c:pt>
                <c:pt idx="19">
                  <c:v>3.117216334617967</c:v>
                </c:pt>
                <c:pt idx="20">
                  <c:v>4.448005887211948</c:v>
                </c:pt>
                <c:pt idx="21">
                  <c:v>3.474459041248457</c:v>
                </c:pt>
                <c:pt idx="22">
                  <c:v>5.310786422314484</c:v>
                </c:pt>
                <c:pt idx="23">
                  <c:v>3.886500962695671</c:v>
                </c:pt>
                <c:pt idx="24">
                  <c:v>3.167703250488651</c:v>
                </c:pt>
                <c:pt idx="25">
                  <c:v>2.91486649120376</c:v>
                </c:pt>
                <c:pt idx="26">
                  <c:v>4.261533421508323</c:v>
                </c:pt>
                <c:pt idx="27">
                  <c:v>3.77365738817943</c:v>
                </c:pt>
                <c:pt idx="28">
                  <c:v>4.660426675122764</c:v>
                </c:pt>
                <c:pt idx="29">
                  <c:v>4.93163806888428</c:v>
                </c:pt>
                <c:pt idx="30">
                  <c:v>2.459355245968586</c:v>
                </c:pt>
                <c:pt idx="31">
                  <c:v>-2.453554866425789</c:v>
                </c:pt>
                <c:pt idx="32">
                  <c:v>2.702195344802094</c:v>
                </c:pt>
                <c:pt idx="33">
                  <c:v>3.339563798587308</c:v>
                </c:pt>
                <c:pt idx="34">
                  <c:v>1.543862839874932</c:v>
                </c:pt>
              </c:numCache>
            </c:numRef>
          </c:val>
          <c:smooth val="1"/>
        </c:ser>
        <c:marker val="1"/>
        <c:axId val="570352776"/>
        <c:axId val="570349608"/>
      </c:lineChart>
      <c:catAx>
        <c:axId val="57032895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345896"/>
        <c:crosses val="autoZero"/>
        <c:auto val="1"/>
        <c:lblAlgn val="ctr"/>
        <c:lblOffset val="100"/>
        <c:tickLblSkip val="4"/>
        <c:tickMarkSkip val="4"/>
      </c:catAx>
      <c:valAx>
        <c:axId val="570345896"/>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0328952"/>
        <c:crosses val="autoZero"/>
        <c:crossBetween val="between"/>
        <c:majorUnit val="400.0"/>
      </c:valAx>
      <c:valAx>
        <c:axId val="570349608"/>
        <c:scaling>
          <c:orientation val="minMax"/>
          <c:max val="19.0"/>
          <c:min val="0.0"/>
        </c:scaling>
        <c:axPos val="r"/>
        <c:numFmt formatCode="0" sourceLinked="0"/>
        <c:tickLblPos val="nextTo"/>
        <c:txPr>
          <a:bodyPr/>
          <a:lstStyle/>
          <a:p>
            <a:pPr>
              <a:defRPr sz="1400" b="1" i="0"/>
            </a:pPr>
            <a:endParaRPr lang="fr-FR"/>
          </a:p>
        </c:txPr>
        <c:crossAx val="570352776"/>
        <c:crosses val="max"/>
        <c:crossBetween val="between"/>
        <c:majorUnit val="4.0"/>
      </c:valAx>
      <c:catAx>
        <c:axId val="570352776"/>
        <c:scaling>
          <c:orientation val="minMax"/>
        </c:scaling>
        <c:delete val="1"/>
        <c:axPos val="b"/>
        <c:numFmt formatCode="General" sourceLinked="1"/>
        <c:tickLblPos val="nextTo"/>
        <c:crossAx val="570349608"/>
        <c:crosses val="autoZero"/>
        <c:auto val="1"/>
        <c:lblAlgn val="ctr"/>
        <c:lblOffset val="100"/>
      </c:catAx>
      <c:spPr>
        <a:solidFill>
          <a:srgbClr val="FFFFFF"/>
        </a:solidFill>
        <a:ln w="25400">
          <a:noFill/>
        </a:ln>
      </c:spPr>
    </c:plotArea>
    <c:legend>
      <c:legendPos val="r"/>
      <c:legendEntry>
        <c:idx val="3"/>
        <c:txPr>
          <a:bodyPr/>
          <a:lstStyle/>
          <a:p>
            <a:pPr>
              <a:defRPr sz="1600" b="1" i="0">
                <a:solidFill>
                  <a:srgbClr val="CD4F9A"/>
                </a:solidFill>
              </a:defRPr>
            </a:pPr>
            <a:endParaRPr lang="fr-FR"/>
          </a:p>
        </c:txPr>
      </c:legendEntry>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63C1"/>
                </a:solidFill>
              </a:defRPr>
            </a:pPr>
            <a:endParaRPr lang="fr-FR"/>
          </a:p>
        </c:txPr>
      </c:legendEntry>
      <c:legendEntry>
        <c:idx val="2"/>
        <c:txPr>
          <a:bodyPr/>
          <a:lstStyle/>
          <a:p>
            <a:pPr>
              <a:defRPr sz="1600" b="1" i="0">
                <a:solidFill>
                  <a:srgbClr val="FFD700"/>
                </a:solidFill>
              </a:defRPr>
            </a:pPr>
            <a:endParaRPr lang="fr-FR"/>
          </a:p>
        </c:txPr>
      </c:legendEntry>
      <c:layout>
        <c:manualLayout>
          <c:xMode val="edge"/>
          <c:yMode val="edge"/>
          <c:x val="0.243586266150433"/>
          <c:y val="0.189154391415359"/>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sans effet boule de neige</c:v>
          </c:tx>
          <c:spPr>
            <a:gradFill flip="none" rotWithShape="1">
              <a:gsLst>
                <a:gs pos="0">
                  <a:srgbClr val="FF63C1"/>
                </a:gs>
                <a:gs pos="100000">
                  <a:srgbClr val="FFFFFF"/>
                </a:gs>
              </a:gsLst>
              <a:lin ang="5400000" scaled="0"/>
              <a:tileRect/>
            </a:grad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données!$BD$317:$CL$317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357.0787629667058</c:v>
                </c:pt>
                <c:pt idx="7">
                  <c:v>378.719254041271</c:v>
                </c:pt>
                <c:pt idx="8">
                  <c:v>391.8039224310604</c:v>
                </c:pt>
                <c:pt idx="9">
                  <c:v>421.0922280289353</c:v>
                </c:pt>
                <c:pt idx="10">
                  <c:v>439.1570891762191</c:v>
                </c:pt>
                <c:pt idx="11">
                  <c:v>468.0019090949237</c:v>
                </c:pt>
                <c:pt idx="12">
                  <c:v>486.7325789707471</c:v>
                </c:pt>
                <c:pt idx="13">
                  <c:v>481.4042697781776</c:v>
                </c:pt>
                <c:pt idx="14">
                  <c:v>521.12054828115</c:v>
                </c:pt>
                <c:pt idx="15">
                  <c:v>570.8340724696201</c:v>
                </c:pt>
                <c:pt idx="16">
                  <c:v>607.5058769377203</c:v>
                </c:pt>
                <c:pt idx="17">
                  <c:v>692.2645459007021</c:v>
                </c:pt>
                <c:pt idx="18">
                  <c:v>708.1615096054646</c:v>
                </c:pt>
                <c:pt idx="19">
                  <c:v>720.3254544260398</c:v>
                </c:pt>
                <c:pt idx="20">
                  <c:v>735.4869995278783</c:v>
                </c:pt>
                <c:pt idx="21">
                  <c:v>732.3446537509276</c:v>
                </c:pt>
                <c:pt idx="22">
                  <c:v>733.6286781264462</c:v>
                </c:pt>
                <c:pt idx="23">
                  <c:v>725.0876394250071</c:v>
                </c:pt>
                <c:pt idx="24">
                  <c:v>749.6327756151753</c:v>
                </c:pt>
                <c:pt idx="25">
                  <c:v>815.5399994941439</c:v>
                </c:pt>
                <c:pt idx="26">
                  <c:v>872.7330314263193</c:v>
                </c:pt>
                <c:pt idx="27">
                  <c:v>915.9259548767722</c:v>
                </c:pt>
                <c:pt idx="28">
                  <c:v>886.9785814245339</c:v>
                </c:pt>
                <c:pt idx="29">
                  <c:v>912.6817362134896</c:v>
                </c:pt>
                <c:pt idx="30">
                  <c:v>967.3898559558224</c:v>
                </c:pt>
                <c:pt idx="31">
                  <c:v>1066.470413108291</c:v>
                </c:pt>
                <c:pt idx="32">
                  <c:v>1143.882695660453</c:v>
                </c:pt>
                <c:pt idx="33">
                  <c:v>1238.101720966456</c:v>
                </c:pt>
                <c:pt idx="34">
                  <c:v>1304.909336458251</c:v>
                </c:pt>
              </c:numCache>
            </c:numRef>
          </c:val>
        </c:ser>
        <c:gapWidth val="20"/>
        <c:axId val="570378552"/>
        <c:axId val="570380120"/>
      </c:barChart>
      <c:lineChart>
        <c:grouping val="standard"/>
        <c:ser>
          <c:idx val="2"/>
          <c:order val="0"/>
          <c:tx>
            <c:v>taux d'intérêt</c:v>
          </c:tx>
          <c:spPr>
            <a:ln>
              <a:solidFill>
                <a:srgbClr val="FFD700">
                  <a:alpha val="2500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données!$BD$273:$CL$273</c:f>
              <c:numCache>
                <c:formatCode>#.##0\.0</c:formatCode>
                <c:ptCount val="35"/>
                <c:pt idx="0">
                  <c:v>5.18173918457916</c:v>
                </c:pt>
                <c:pt idx="1">
                  <c:v>5.714734631310718</c:v>
                </c:pt>
                <c:pt idx="2">
                  <c:v>6.160379792930722</c:v>
                </c:pt>
                <c:pt idx="3">
                  <c:v>8.43618154763664</c:v>
                </c:pt>
                <c:pt idx="4">
                  <c:v>7.984828450237367</c:v>
                </c:pt>
                <c:pt idx="5">
                  <c:v>8.965671983020012</c:v>
                </c:pt>
                <c:pt idx="6">
                  <c:v>8.743721219113265</c:v>
                </c:pt>
                <c:pt idx="7">
                  <c:v>8.759215716161658</c:v>
                </c:pt>
                <c:pt idx="8">
                  <c:v>8.57001350817863</c:v>
                </c:pt>
                <c:pt idx="9">
                  <c:v>7.837019875423593</c:v>
                </c:pt>
                <c:pt idx="10">
                  <c:v>7.377122625998034</c:v>
                </c:pt>
                <c:pt idx="11">
                  <c:v>7.55039128797292</c:v>
                </c:pt>
                <c:pt idx="12">
                  <c:v>7.87758913391339</c:v>
                </c:pt>
                <c:pt idx="13">
                  <c:v>7.968470363947586</c:v>
                </c:pt>
                <c:pt idx="14">
                  <c:v>8.00374692114248</c:v>
                </c:pt>
                <c:pt idx="15">
                  <c:v>7.63318318291509</c:v>
                </c:pt>
                <c:pt idx="16">
                  <c:v>7.090908320568594</c:v>
                </c:pt>
                <c:pt idx="17">
                  <c:v>6.703241376802971</c:v>
                </c:pt>
                <c:pt idx="18">
                  <c:v>6.377836193788038</c:v>
                </c:pt>
                <c:pt idx="19">
                  <c:v>5.960431253196049</c:v>
                </c:pt>
                <c:pt idx="20">
                  <c:v>5.682872241119899</c:v>
                </c:pt>
                <c:pt idx="21">
                  <c:v>5.133686528199462</c:v>
                </c:pt>
                <c:pt idx="22">
                  <c:v>5.077249384064012</c:v>
                </c:pt>
                <c:pt idx="23">
                  <c:v>5.373415082681328</c:v>
                </c:pt>
                <c:pt idx="24">
                  <c:v>5.167544628722133</c:v>
                </c:pt>
                <c:pt idx="25">
                  <c:v>4.684004734258275</c:v>
                </c:pt>
                <c:pt idx="26">
                  <c:v>4.403106840400519</c:v>
                </c:pt>
                <c:pt idx="27">
                  <c:v>4.17202983337076</c:v>
                </c:pt>
                <c:pt idx="28">
                  <c:v>4.058803958711082</c:v>
                </c:pt>
                <c:pt idx="29">
                  <c:v>4.320260046607839</c:v>
                </c:pt>
                <c:pt idx="30">
                  <c:v>4.482682738432675</c:v>
                </c:pt>
                <c:pt idx="31">
                  <c:v>3.267033931044916</c:v>
                </c:pt>
                <c:pt idx="32">
                  <c:v>3.044027409210767</c:v>
                </c:pt>
                <c:pt idx="33">
                  <c:v>3.181156737803481</c:v>
                </c:pt>
                <c:pt idx="34">
                  <c:v>2.936068965044978</c:v>
                </c:pt>
              </c:numCache>
            </c:numRef>
          </c:val>
          <c:smooth val="1"/>
        </c:ser>
        <c:ser>
          <c:idx val="1"/>
          <c:order val="2"/>
          <c:tx>
            <c:v>taux de croissance</c:v>
          </c:tx>
          <c:spPr>
            <a:ln>
              <a:solidFill>
                <a:srgbClr val="CD4F9A">
                  <a:alpha val="2500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données!$BD$82:$CL$82</c:f>
              <c:numCache>
                <c:formatCode>#.##0\.0</c:formatCode>
                <c:ptCount val="35"/>
                <c:pt idx="0">
                  <c:v>13.48972194696503</c:v>
                </c:pt>
                <c:pt idx="1">
                  <c:v>14.05996308622417</c:v>
                </c:pt>
                <c:pt idx="2">
                  <c:v>13.32470816803326</c:v>
                </c:pt>
                <c:pt idx="3">
                  <c:v>12.75431121812811</c:v>
                </c:pt>
                <c:pt idx="4">
                  <c:v>14.80994277711953</c:v>
                </c:pt>
                <c:pt idx="5">
                  <c:v>11.07520226734673</c:v>
                </c:pt>
                <c:pt idx="6">
                  <c:v>8.6947186190514</c:v>
                </c:pt>
                <c:pt idx="7">
                  <c:v>7.110789212284008</c:v>
                </c:pt>
                <c:pt idx="8">
                  <c:v>7.583293998619677</c:v>
                </c:pt>
                <c:pt idx="9">
                  <c:v>5.012657937043441</c:v>
                </c:pt>
                <c:pt idx="10">
                  <c:v>8.094983543538368</c:v>
                </c:pt>
                <c:pt idx="11">
                  <c:v>7.728563790371234</c:v>
                </c:pt>
                <c:pt idx="12">
                  <c:v>5.44845834228851</c:v>
                </c:pt>
                <c:pt idx="13">
                  <c:v>3.717492096087094</c:v>
                </c:pt>
                <c:pt idx="14">
                  <c:v>3.436559413226492</c:v>
                </c:pt>
                <c:pt idx="15">
                  <c:v>1.069337967332773</c:v>
                </c:pt>
                <c:pt idx="16">
                  <c:v>3.397703960600507</c:v>
                </c:pt>
                <c:pt idx="17">
                  <c:v>3.307696566133345</c:v>
                </c:pt>
                <c:pt idx="18">
                  <c:v>2.543654573870757</c:v>
                </c:pt>
                <c:pt idx="19">
                  <c:v>3.117216334617967</c:v>
                </c:pt>
                <c:pt idx="20">
                  <c:v>4.448005887211948</c:v>
                </c:pt>
                <c:pt idx="21">
                  <c:v>3.474459041248457</c:v>
                </c:pt>
                <c:pt idx="22">
                  <c:v>5.310786422314484</c:v>
                </c:pt>
                <c:pt idx="23">
                  <c:v>3.886500962695671</c:v>
                </c:pt>
                <c:pt idx="24">
                  <c:v>3.167703250488651</c:v>
                </c:pt>
                <c:pt idx="25">
                  <c:v>2.91486649120376</c:v>
                </c:pt>
                <c:pt idx="26">
                  <c:v>4.261533421508323</c:v>
                </c:pt>
                <c:pt idx="27">
                  <c:v>3.77365738817943</c:v>
                </c:pt>
                <c:pt idx="28">
                  <c:v>4.660426675122764</c:v>
                </c:pt>
                <c:pt idx="29">
                  <c:v>4.93163806888428</c:v>
                </c:pt>
                <c:pt idx="30">
                  <c:v>2.459355245968586</c:v>
                </c:pt>
                <c:pt idx="31">
                  <c:v>-2.453554866425789</c:v>
                </c:pt>
                <c:pt idx="32">
                  <c:v>2.702195344802094</c:v>
                </c:pt>
                <c:pt idx="33">
                  <c:v>3.339563798587308</c:v>
                </c:pt>
                <c:pt idx="34">
                  <c:v>1.543862839874932</c:v>
                </c:pt>
              </c:numCache>
            </c:numRef>
          </c:val>
          <c:smooth val="1"/>
        </c:ser>
        <c:marker val="1"/>
        <c:axId val="570324120"/>
        <c:axId val="570342472"/>
      </c:lineChart>
      <c:catAx>
        <c:axId val="57037855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380120"/>
        <c:crosses val="autoZero"/>
        <c:auto val="1"/>
        <c:lblAlgn val="ctr"/>
        <c:lblOffset val="100"/>
        <c:tickLblSkip val="4"/>
        <c:tickMarkSkip val="4"/>
      </c:catAx>
      <c:valAx>
        <c:axId val="570380120"/>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0378552"/>
        <c:crosses val="autoZero"/>
        <c:crossBetween val="between"/>
        <c:majorUnit val="400.0"/>
      </c:valAx>
      <c:valAx>
        <c:axId val="570342472"/>
        <c:scaling>
          <c:orientation val="minMax"/>
          <c:max val="19.0"/>
          <c:min val="0.0"/>
        </c:scaling>
        <c:axPos val="r"/>
        <c:numFmt formatCode="0" sourceLinked="0"/>
        <c:tickLblPos val="nextTo"/>
        <c:txPr>
          <a:bodyPr/>
          <a:lstStyle/>
          <a:p>
            <a:pPr>
              <a:defRPr sz="1400" b="1" i="0"/>
            </a:pPr>
            <a:endParaRPr lang="fr-FR"/>
          </a:p>
        </c:txPr>
        <c:crossAx val="570324120"/>
        <c:crosses val="max"/>
        <c:crossBetween val="between"/>
        <c:majorUnit val="4.0"/>
      </c:valAx>
      <c:catAx>
        <c:axId val="570324120"/>
        <c:scaling>
          <c:orientation val="minMax"/>
        </c:scaling>
        <c:delete val="1"/>
        <c:axPos val="b"/>
        <c:numFmt formatCode="General" sourceLinked="1"/>
        <c:tickLblPos val="nextTo"/>
        <c:crossAx val="570342472"/>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63C1"/>
                </a:solidFill>
              </a:defRPr>
            </a:pPr>
            <a:endParaRPr lang="fr-FR"/>
          </a:p>
        </c:txPr>
      </c:legendEntry>
      <c:legendEntry>
        <c:idx val="2"/>
        <c:txPr>
          <a:bodyPr/>
          <a:lstStyle/>
          <a:p>
            <a:pPr>
              <a:defRPr sz="1600" b="1" i="0">
                <a:solidFill>
                  <a:srgbClr val="FFE667"/>
                </a:solidFill>
              </a:defRPr>
            </a:pPr>
            <a:endParaRPr lang="fr-FR"/>
          </a:p>
        </c:txPr>
      </c:legendEntry>
      <c:legendEntry>
        <c:idx val="3"/>
        <c:txPr>
          <a:bodyPr/>
          <a:lstStyle/>
          <a:p>
            <a:pPr>
              <a:defRPr sz="1600" b="1" i="0">
                <a:solidFill>
                  <a:srgbClr val="FFA8DF"/>
                </a:solidFill>
              </a:defRPr>
            </a:pPr>
            <a:endParaRPr lang="fr-FR"/>
          </a:p>
        </c:txPr>
      </c:legendEntry>
      <c:layout>
        <c:manualLayout>
          <c:xMode val="edge"/>
          <c:yMode val="edge"/>
          <c:x val="0.243586266150433"/>
          <c:y val="0.189154391415359"/>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sans effet boule de neige</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données!$BD$317:$CL$317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357.0787629667058</c:v>
                </c:pt>
                <c:pt idx="7">
                  <c:v>378.719254041271</c:v>
                </c:pt>
                <c:pt idx="8">
                  <c:v>391.8039224310604</c:v>
                </c:pt>
                <c:pt idx="9">
                  <c:v>421.0922280289353</c:v>
                </c:pt>
                <c:pt idx="10">
                  <c:v>439.1570891762191</c:v>
                </c:pt>
                <c:pt idx="11">
                  <c:v>468.0019090949237</c:v>
                </c:pt>
                <c:pt idx="12">
                  <c:v>486.7325789707471</c:v>
                </c:pt>
                <c:pt idx="13">
                  <c:v>481.4042697781776</c:v>
                </c:pt>
                <c:pt idx="14">
                  <c:v>521.12054828115</c:v>
                </c:pt>
                <c:pt idx="15">
                  <c:v>570.8340724696201</c:v>
                </c:pt>
                <c:pt idx="16">
                  <c:v>607.5058769377203</c:v>
                </c:pt>
                <c:pt idx="17">
                  <c:v>692.2645459007021</c:v>
                </c:pt>
                <c:pt idx="18">
                  <c:v>708.1615096054646</c:v>
                </c:pt>
                <c:pt idx="19">
                  <c:v>720.3254544260398</c:v>
                </c:pt>
                <c:pt idx="20">
                  <c:v>735.4869995278783</c:v>
                </c:pt>
                <c:pt idx="21">
                  <c:v>732.3446537509276</c:v>
                </c:pt>
                <c:pt idx="22">
                  <c:v>733.6286781264462</c:v>
                </c:pt>
                <c:pt idx="23">
                  <c:v>725.0876394250071</c:v>
                </c:pt>
                <c:pt idx="24">
                  <c:v>749.6327756151753</c:v>
                </c:pt>
                <c:pt idx="25">
                  <c:v>815.5399994941439</c:v>
                </c:pt>
                <c:pt idx="26">
                  <c:v>872.7330314263193</c:v>
                </c:pt>
                <c:pt idx="27">
                  <c:v>915.9259548767722</c:v>
                </c:pt>
                <c:pt idx="28">
                  <c:v>886.9785814245339</c:v>
                </c:pt>
                <c:pt idx="29">
                  <c:v>912.6817362134896</c:v>
                </c:pt>
                <c:pt idx="30">
                  <c:v>967.3898559558224</c:v>
                </c:pt>
                <c:pt idx="31">
                  <c:v>1066.470413108291</c:v>
                </c:pt>
                <c:pt idx="32">
                  <c:v>1143.882695660453</c:v>
                </c:pt>
                <c:pt idx="33">
                  <c:v>1238.101720966456</c:v>
                </c:pt>
                <c:pt idx="34">
                  <c:v>1304.909336458251</c:v>
                </c:pt>
              </c:numCache>
            </c:numRef>
          </c:val>
        </c:ser>
        <c:gapWidth val="20"/>
        <c:axId val="570268376"/>
        <c:axId val="570209064"/>
      </c:barChart>
      <c:lineChart>
        <c:grouping val="standard"/>
        <c:ser>
          <c:idx val="2"/>
          <c:order val="0"/>
          <c:tx>
            <c:v>taux d'intérêt</c:v>
          </c:tx>
          <c:spPr>
            <a:ln>
              <a:solidFill>
                <a:srgbClr val="FFD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données!$BD$273:$CL$273</c:f>
              <c:numCache>
                <c:formatCode>#.##0\.0</c:formatCode>
                <c:ptCount val="35"/>
                <c:pt idx="0">
                  <c:v>5.18173918457916</c:v>
                </c:pt>
                <c:pt idx="1">
                  <c:v>5.714734631310718</c:v>
                </c:pt>
                <c:pt idx="2">
                  <c:v>6.160379792930722</c:v>
                </c:pt>
                <c:pt idx="3">
                  <c:v>8.43618154763664</c:v>
                </c:pt>
                <c:pt idx="4">
                  <c:v>7.984828450237367</c:v>
                </c:pt>
                <c:pt idx="5">
                  <c:v>8.965671983020012</c:v>
                </c:pt>
                <c:pt idx="6">
                  <c:v>8.743721219113265</c:v>
                </c:pt>
                <c:pt idx="7">
                  <c:v>8.759215716161658</c:v>
                </c:pt>
                <c:pt idx="8">
                  <c:v>8.57001350817863</c:v>
                </c:pt>
                <c:pt idx="9">
                  <c:v>7.837019875423593</c:v>
                </c:pt>
                <c:pt idx="10">
                  <c:v>7.377122625998034</c:v>
                </c:pt>
                <c:pt idx="11">
                  <c:v>7.55039128797292</c:v>
                </c:pt>
                <c:pt idx="12">
                  <c:v>7.87758913391339</c:v>
                </c:pt>
                <c:pt idx="13">
                  <c:v>7.968470363947586</c:v>
                </c:pt>
                <c:pt idx="14">
                  <c:v>8.00374692114248</c:v>
                </c:pt>
                <c:pt idx="15">
                  <c:v>7.63318318291509</c:v>
                </c:pt>
                <c:pt idx="16">
                  <c:v>7.090908320568594</c:v>
                </c:pt>
                <c:pt idx="17">
                  <c:v>6.703241376802971</c:v>
                </c:pt>
                <c:pt idx="18">
                  <c:v>6.377836193788038</c:v>
                </c:pt>
                <c:pt idx="19">
                  <c:v>5.960431253196049</c:v>
                </c:pt>
                <c:pt idx="20">
                  <c:v>5.682872241119899</c:v>
                </c:pt>
                <c:pt idx="21">
                  <c:v>5.133686528199462</c:v>
                </c:pt>
                <c:pt idx="22">
                  <c:v>5.077249384064012</c:v>
                </c:pt>
                <c:pt idx="23">
                  <c:v>5.373415082681328</c:v>
                </c:pt>
                <c:pt idx="24">
                  <c:v>5.167544628722133</c:v>
                </c:pt>
                <c:pt idx="25">
                  <c:v>4.684004734258275</c:v>
                </c:pt>
                <c:pt idx="26">
                  <c:v>4.403106840400519</c:v>
                </c:pt>
                <c:pt idx="27">
                  <c:v>4.17202983337076</c:v>
                </c:pt>
                <c:pt idx="28">
                  <c:v>4.058803958711082</c:v>
                </c:pt>
                <c:pt idx="29">
                  <c:v>4.320260046607839</c:v>
                </c:pt>
                <c:pt idx="30">
                  <c:v>4.482682738432675</c:v>
                </c:pt>
                <c:pt idx="31">
                  <c:v>3.267033931044916</c:v>
                </c:pt>
                <c:pt idx="32">
                  <c:v>3.044027409210767</c:v>
                </c:pt>
                <c:pt idx="33">
                  <c:v>3.181156737803481</c:v>
                </c:pt>
                <c:pt idx="34">
                  <c:v>2.936068965044978</c:v>
                </c:pt>
              </c:numCache>
            </c:numRef>
          </c:val>
          <c:smooth val="1"/>
        </c:ser>
        <c:ser>
          <c:idx val="1"/>
          <c:order val="2"/>
          <c:tx>
            <c:v>taux de croissance</c:v>
          </c:tx>
          <c:spPr>
            <a:ln>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données!$BD$82:$CL$82</c:f>
              <c:numCache>
                <c:formatCode>#.##0\.0</c:formatCode>
                <c:ptCount val="35"/>
                <c:pt idx="0">
                  <c:v>13.48972194696503</c:v>
                </c:pt>
                <c:pt idx="1">
                  <c:v>14.05996308622417</c:v>
                </c:pt>
                <c:pt idx="2">
                  <c:v>13.32470816803326</c:v>
                </c:pt>
                <c:pt idx="3">
                  <c:v>12.75431121812811</c:v>
                </c:pt>
                <c:pt idx="4">
                  <c:v>14.80994277711953</c:v>
                </c:pt>
                <c:pt idx="5">
                  <c:v>11.07520226734673</c:v>
                </c:pt>
                <c:pt idx="6">
                  <c:v>8.6947186190514</c:v>
                </c:pt>
                <c:pt idx="7">
                  <c:v>7.110789212284008</c:v>
                </c:pt>
                <c:pt idx="8">
                  <c:v>7.583293998619677</c:v>
                </c:pt>
                <c:pt idx="9">
                  <c:v>5.012657937043441</c:v>
                </c:pt>
                <c:pt idx="10">
                  <c:v>8.094983543538368</c:v>
                </c:pt>
                <c:pt idx="11">
                  <c:v>7.728563790371234</c:v>
                </c:pt>
                <c:pt idx="12">
                  <c:v>5.44845834228851</c:v>
                </c:pt>
                <c:pt idx="13">
                  <c:v>3.717492096087094</c:v>
                </c:pt>
                <c:pt idx="14">
                  <c:v>3.436559413226492</c:v>
                </c:pt>
                <c:pt idx="15">
                  <c:v>1.069337967332773</c:v>
                </c:pt>
                <c:pt idx="16">
                  <c:v>3.397703960600507</c:v>
                </c:pt>
                <c:pt idx="17">
                  <c:v>3.307696566133345</c:v>
                </c:pt>
                <c:pt idx="18">
                  <c:v>2.543654573870757</c:v>
                </c:pt>
                <c:pt idx="19">
                  <c:v>3.117216334617967</c:v>
                </c:pt>
                <c:pt idx="20">
                  <c:v>4.448005887211948</c:v>
                </c:pt>
                <c:pt idx="21">
                  <c:v>3.474459041248457</c:v>
                </c:pt>
                <c:pt idx="22">
                  <c:v>5.310786422314484</c:v>
                </c:pt>
                <c:pt idx="23">
                  <c:v>3.886500962695671</c:v>
                </c:pt>
                <c:pt idx="24">
                  <c:v>3.167703250488651</c:v>
                </c:pt>
                <c:pt idx="25">
                  <c:v>2.91486649120376</c:v>
                </c:pt>
                <c:pt idx="26">
                  <c:v>4.261533421508323</c:v>
                </c:pt>
                <c:pt idx="27">
                  <c:v>3.77365738817943</c:v>
                </c:pt>
                <c:pt idx="28">
                  <c:v>4.660426675122764</c:v>
                </c:pt>
                <c:pt idx="29">
                  <c:v>4.93163806888428</c:v>
                </c:pt>
                <c:pt idx="30">
                  <c:v>2.459355245968586</c:v>
                </c:pt>
                <c:pt idx="31">
                  <c:v>-2.453554866425789</c:v>
                </c:pt>
                <c:pt idx="32">
                  <c:v>2.702195344802094</c:v>
                </c:pt>
                <c:pt idx="33">
                  <c:v>3.339563798587308</c:v>
                </c:pt>
                <c:pt idx="34">
                  <c:v>1.543862839874932</c:v>
                </c:pt>
              </c:numCache>
            </c:numRef>
          </c:val>
          <c:smooth val="1"/>
        </c:ser>
        <c:marker val="1"/>
        <c:axId val="570335080"/>
        <c:axId val="570385480"/>
      </c:lineChart>
      <c:catAx>
        <c:axId val="57026837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209064"/>
        <c:crosses val="autoZero"/>
        <c:auto val="1"/>
        <c:lblAlgn val="ctr"/>
        <c:lblOffset val="100"/>
        <c:tickLblSkip val="4"/>
        <c:tickMarkSkip val="4"/>
      </c:catAx>
      <c:valAx>
        <c:axId val="570209064"/>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0268376"/>
        <c:crosses val="autoZero"/>
        <c:crossBetween val="between"/>
        <c:majorUnit val="400.0"/>
      </c:valAx>
      <c:valAx>
        <c:axId val="570385480"/>
        <c:scaling>
          <c:orientation val="minMax"/>
          <c:max val="19.0"/>
          <c:min val="0.0"/>
        </c:scaling>
        <c:axPos val="r"/>
        <c:numFmt formatCode="0" sourceLinked="0"/>
        <c:tickLblPos val="nextTo"/>
        <c:txPr>
          <a:bodyPr/>
          <a:lstStyle/>
          <a:p>
            <a:pPr>
              <a:defRPr sz="1400" b="1" i="0"/>
            </a:pPr>
            <a:endParaRPr lang="fr-FR"/>
          </a:p>
        </c:txPr>
        <c:crossAx val="570335080"/>
        <c:crosses val="max"/>
        <c:crossBetween val="between"/>
        <c:majorUnit val="4.0"/>
      </c:valAx>
      <c:catAx>
        <c:axId val="570335080"/>
        <c:scaling>
          <c:orientation val="minMax"/>
        </c:scaling>
        <c:delete val="1"/>
        <c:axPos val="b"/>
        <c:numFmt formatCode="General" sourceLinked="1"/>
        <c:tickLblPos val="nextTo"/>
        <c:crossAx val="570385480"/>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bg1"/>
                </a:solidFill>
              </a:defRPr>
            </a:pPr>
            <a:endParaRPr lang="fr-FR"/>
          </a:p>
        </c:txPr>
      </c:legendEntry>
      <c:legendEntry>
        <c:idx val="2"/>
        <c:txPr>
          <a:bodyPr/>
          <a:lstStyle/>
          <a:p>
            <a:pPr>
              <a:defRPr sz="1600" b="1" i="0">
                <a:solidFill>
                  <a:srgbClr val="FFD700"/>
                </a:solidFill>
              </a:defRPr>
            </a:pPr>
            <a:endParaRPr lang="fr-FR"/>
          </a:p>
        </c:txPr>
      </c:legendEntry>
      <c:legendEntry>
        <c:idx val="3"/>
        <c:txPr>
          <a:bodyPr/>
          <a:lstStyle/>
          <a:p>
            <a:pPr>
              <a:defRPr sz="1600" b="1" i="0">
                <a:solidFill>
                  <a:srgbClr val="CD4F9A"/>
                </a:solidFill>
              </a:defRPr>
            </a:pPr>
            <a:endParaRPr lang="fr-FR"/>
          </a:p>
        </c:txPr>
      </c:legendEntry>
      <c:layout>
        <c:manualLayout>
          <c:xMode val="edge"/>
          <c:yMode val="edge"/>
          <c:x val="0.243586266150433"/>
          <c:y val="0.189154391415359"/>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sans effet boule de neige</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données!$BD$317:$CL$317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357.0787629667058</c:v>
                </c:pt>
                <c:pt idx="7">
                  <c:v>378.719254041271</c:v>
                </c:pt>
                <c:pt idx="8">
                  <c:v>391.8039224310604</c:v>
                </c:pt>
                <c:pt idx="9">
                  <c:v>421.0922280289353</c:v>
                </c:pt>
                <c:pt idx="10">
                  <c:v>439.1570891762191</c:v>
                </c:pt>
                <c:pt idx="11">
                  <c:v>468.0019090949237</c:v>
                </c:pt>
                <c:pt idx="12">
                  <c:v>486.7325789707471</c:v>
                </c:pt>
                <c:pt idx="13">
                  <c:v>481.4042697781776</c:v>
                </c:pt>
                <c:pt idx="14">
                  <c:v>521.12054828115</c:v>
                </c:pt>
                <c:pt idx="15">
                  <c:v>570.8340724696201</c:v>
                </c:pt>
                <c:pt idx="16">
                  <c:v>607.5058769377203</c:v>
                </c:pt>
                <c:pt idx="17">
                  <c:v>692.2645459007021</c:v>
                </c:pt>
                <c:pt idx="18">
                  <c:v>708.1615096054646</c:v>
                </c:pt>
                <c:pt idx="19">
                  <c:v>720.3254544260398</c:v>
                </c:pt>
                <c:pt idx="20">
                  <c:v>735.4869995278783</c:v>
                </c:pt>
                <c:pt idx="21">
                  <c:v>732.3446537509276</c:v>
                </c:pt>
                <c:pt idx="22">
                  <c:v>733.6286781264462</c:v>
                </c:pt>
                <c:pt idx="23">
                  <c:v>725.0876394250071</c:v>
                </c:pt>
                <c:pt idx="24">
                  <c:v>749.6327756151753</c:v>
                </c:pt>
                <c:pt idx="25">
                  <c:v>815.5399994941439</c:v>
                </c:pt>
                <c:pt idx="26">
                  <c:v>872.7330314263193</c:v>
                </c:pt>
                <c:pt idx="27">
                  <c:v>915.9259548767722</c:v>
                </c:pt>
                <c:pt idx="28">
                  <c:v>886.9785814245339</c:v>
                </c:pt>
                <c:pt idx="29">
                  <c:v>912.6817362134896</c:v>
                </c:pt>
                <c:pt idx="30">
                  <c:v>967.3898559558224</c:v>
                </c:pt>
                <c:pt idx="31">
                  <c:v>1066.470413108291</c:v>
                </c:pt>
                <c:pt idx="32">
                  <c:v>1143.882695660453</c:v>
                </c:pt>
                <c:pt idx="33">
                  <c:v>1238.101720966456</c:v>
                </c:pt>
                <c:pt idx="34">
                  <c:v>1304.909336458251</c:v>
                </c:pt>
              </c:numCache>
            </c:numRef>
          </c:val>
        </c:ser>
        <c:gapWidth val="20"/>
        <c:axId val="570521304"/>
        <c:axId val="570551304"/>
      </c:barChart>
      <c:lineChart>
        <c:grouping val="standard"/>
        <c:ser>
          <c:idx val="2"/>
          <c:order val="0"/>
          <c:tx>
            <c:v>taux d'intérêt</c:v>
          </c:tx>
          <c:spPr>
            <a:ln>
              <a:solidFill>
                <a:srgbClr val="FFD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données!$BD$273:$CL$273</c:f>
              <c:numCache>
                <c:formatCode>#.##0\.0</c:formatCode>
                <c:ptCount val="35"/>
                <c:pt idx="0">
                  <c:v>5.18173918457916</c:v>
                </c:pt>
                <c:pt idx="1">
                  <c:v>5.714734631310718</c:v>
                </c:pt>
                <c:pt idx="2">
                  <c:v>6.160379792930722</c:v>
                </c:pt>
                <c:pt idx="3">
                  <c:v>8.43618154763664</c:v>
                </c:pt>
                <c:pt idx="4">
                  <c:v>7.984828450237367</c:v>
                </c:pt>
                <c:pt idx="5">
                  <c:v>8.965671983020012</c:v>
                </c:pt>
                <c:pt idx="6">
                  <c:v>8.743721219113265</c:v>
                </c:pt>
                <c:pt idx="7">
                  <c:v>8.759215716161658</c:v>
                </c:pt>
                <c:pt idx="8">
                  <c:v>8.57001350817863</c:v>
                </c:pt>
                <c:pt idx="9">
                  <c:v>7.837019875423593</c:v>
                </c:pt>
                <c:pt idx="10">
                  <c:v>7.377122625998034</c:v>
                </c:pt>
                <c:pt idx="11">
                  <c:v>7.55039128797292</c:v>
                </c:pt>
                <c:pt idx="12">
                  <c:v>7.87758913391339</c:v>
                </c:pt>
                <c:pt idx="13">
                  <c:v>7.968470363947586</c:v>
                </c:pt>
                <c:pt idx="14">
                  <c:v>8.00374692114248</c:v>
                </c:pt>
                <c:pt idx="15">
                  <c:v>7.63318318291509</c:v>
                </c:pt>
                <c:pt idx="16">
                  <c:v>7.090908320568594</c:v>
                </c:pt>
                <c:pt idx="17">
                  <c:v>6.703241376802971</c:v>
                </c:pt>
                <c:pt idx="18">
                  <c:v>6.377836193788038</c:v>
                </c:pt>
                <c:pt idx="19">
                  <c:v>5.960431253196049</c:v>
                </c:pt>
                <c:pt idx="20">
                  <c:v>5.682872241119899</c:v>
                </c:pt>
                <c:pt idx="21">
                  <c:v>5.133686528199462</c:v>
                </c:pt>
                <c:pt idx="22">
                  <c:v>5.077249384064012</c:v>
                </c:pt>
                <c:pt idx="23">
                  <c:v>5.373415082681328</c:v>
                </c:pt>
                <c:pt idx="24">
                  <c:v>5.167544628722133</c:v>
                </c:pt>
                <c:pt idx="25">
                  <c:v>4.684004734258275</c:v>
                </c:pt>
                <c:pt idx="26">
                  <c:v>4.403106840400519</c:v>
                </c:pt>
                <c:pt idx="27">
                  <c:v>4.17202983337076</c:v>
                </c:pt>
                <c:pt idx="28">
                  <c:v>4.058803958711082</c:v>
                </c:pt>
                <c:pt idx="29">
                  <c:v>4.320260046607839</c:v>
                </c:pt>
                <c:pt idx="30">
                  <c:v>4.482682738432675</c:v>
                </c:pt>
                <c:pt idx="31">
                  <c:v>3.267033931044916</c:v>
                </c:pt>
                <c:pt idx="32">
                  <c:v>3.044027409210767</c:v>
                </c:pt>
                <c:pt idx="33">
                  <c:v>3.181156737803481</c:v>
                </c:pt>
                <c:pt idx="34">
                  <c:v>2.936068965044978</c:v>
                </c:pt>
              </c:numCache>
            </c:numRef>
          </c:val>
          <c:smooth val="1"/>
        </c:ser>
        <c:ser>
          <c:idx val="1"/>
          <c:order val="2"/>
          <c:tx>
            <c:v>taux de croissance</c:v>
          </c:tx>
          <c:spPr>
            <a:ln>
              <a:solidFill>
                <a:srgbClr val="CD4F9A">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données!$BD$82:$CL$82</c:f>
              <c:numCache>
                <c:formatCode>#.##0\.0</c:formatCode>
                <c:ptCount val="35"/>
                <c:pt idx="0">
                  <c:v>13.48972194696503</c:v>
                </c:pt>
                <c:pt idx="1">
                  <c:v>14.05996308622417</c:v>
                </c:pt>
                <c:pt idx="2">
                  <c:v>13.32470816803326</c:v>
                </c:pt>
                <c:pt idx="3">
                  <c:v>12.75431121812811</c:v>
                </c:pt>
                <c:pt idx="4">
                  <c:v>14.80994277711953</c:v>
                </c:pt>
                <c:pt idx="5">
                  <c:v>11.07520226734673</c:v>
                </c:pt>
                <c:pt idx="6">
                  <c:v>8.6947186190514</c:v>
                </c:pt>
                <c:pt idx="7">
                  <c:v>7.110789212284008</c:v>
                </c:pt>
                <c:pt idx="8">
                  <c:v>7.583293998619677</c:v>
                </c:pt>
                <c:pt idx="9">
                  <c:v>5.012657937043441</c:v>
                </c:pt>
                <c:pt idx="10">
                  <c:v>8.094983543538368</c:v>
                </c:pt>
                <c:pt idx="11">
                  <c:v>7.728563790371234</c:v>
                </c:pt>
                <c:pt idx="12">
                  <c:v>5.44845834228851</c:v>
                </c:pt>
                <c:pt idx="13">
                  <c:v>3.717492096087094</c:v>
                </c:pt>
                <c:pt idx="14">
                  <c:v>3.436559413226492</c:v>
                </c:pt>
                <c:pt idx="15">
                  <c:v>1.069337967332773</c:v>
                </c:pt>
                <c:pt idx="16">
                  <c:v>3.397703960600507</c:v>
                </c:pt>
                <c:pt idx="17">
                  <c:v>3.307696566133345</c:v>
                </c:pt>
                <c:pt idx="18">
                  <c:v>2.543654573870757</c:v>
                </c:pt>
                <c:pt idx="19">
                  <c:v>3.117216334617967</c:v>
                </c:pt>
                <c:pt idx="20">
                  <c:v>4.448005887211948</c:v>
                </c:pt>
                <c:pt idx="21">
                  <c:v>3.474459041248457</c:v>
                </c:pt>
                <c:pt idx="22">
                  <c:v>5.310786422314484</c:v>
                </c:pt>
                <c:pt idx="23">
                  <c:v>3.886500962695671</c:v>
                </c:pt>
                <c:pt idx="24">
                  <c:v>3.167703250488651</c:v>
                </c:pt>
                <c:pt idx="25">
                  <c:v>2.91486649120376</c:v>
                </c:pt>
                <c:pt idx="26">
                  <c:v>4.261533421508323</c:v>
                </c:pt>
                <c:pt idx="27">
                  <c:v>3.77365738817943</c:v>
                </c:pt>
                <c:pt idx="28">
                  <c:v>4.660426675122764</c:v>
                </c:pt>
                <c:pt idx="29">
                  <c:v>4.93163806888428</c:v>
                </c:pt>
                <c:pt idx="30">
                  <c:v>2.459355245968586</c:v>
                </c:pt>
                <c:pt idx="31">
                  <c:v>-2.453554866425789</c:v>
                </c:pt>
                <c:pt idx="32">
                  <c:v>2.702195344802094</c:v>
                </c:pt>
                <c:pt idx="33">
                  <c:v>3.339563798587308</c:v>
                </c:pt>
                <c:pt idx="34">
                  <c:v>1.543862839874932</c:v>
                </c:pt>
              </c:numCache>
            </c:numRef>
          </c:val>
          <c:smooth val="1"/>
        </c:ser>
        <c:marker val="1"/>
        <c:axId val="570548248"/>
        <c:axId val="570530264"/>
      </c:lineChart>
      <c:catAx>
        <c:axId val="57052130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551304"/>
        <c:crosses val="autoZero"/>
        <c:auto val="1"/>
        <c:lblAlgn val="ctr"/>
        <c:lblOffset val="100"/>
        <c:tickLblSkip val="4"/>
        <c:tickMarkSkip val="4"/>
      </c:catAx>
      <c:valAx>
        <c:axId val="570551304"/>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0521304"/>
        <c:crosses val="autoZero"/>
        <c:crossBetween val="between"/>
        <c:majorUnit val="400.0"/>
      </c:valAx>
      <c:valAx>
        <c:axId val="570530264"/>
        <c:scaling>
          <c:orientation val="minMax"/>
          <c:max val="19.0"/>
          <c:min val="0.0"/>
        </c:scaling>
        <c:axPos val="r"/>
        <c:numFmt formatCode="0" sourceLinked="0"/>
        <c:tickLblPos val="nextTo"/>
        <c:txPr>
          <a:bodyPr/>
          <a:lstStyle/>
          <a:p>
            <a:pPr>
              <a:defRPr sz="1400" b="1" i="0"/>
            </a:pPr>
            <a:endParaRPr lang="fr-FR"/>
          </a:p>
        </c:txPr>
        <c:crossAx val="570548248"/>
        <c:crosses val="max"/>
        <c:crossBetween val="between"/>
        <c:majorUnit val="4.0"/>
      </c:valAx>
      <c:catAx>
        <c:axId val="570548248"/>
        <c:scaling>
          <c:orientation val="minMax"/>
        </c:scaling>
        <c:delete val="1"/>
        <c:axPos val="b"/>
        <c:numFmt formatCode="General" sourceLinked="1"/>
        <c:tickLblPos val="nextTo"/>
        <c:crossAx val="570530264"/>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bg1"/>
                </a:solidFill>
              </a:defRPr>
            </a:pPr>
            <a:endParaRPr lang="fr-FR"/>
          </a:p>
        </c:txPr>
      </c:legendEntry>
      <c:legendEntry>
        <c:idx val="2"/>
        <c:txPr>
          <a:bodyPr/>
          <a:lstStyle/>
          <a:p>
            <a:pPr>
              <a:defRPr sz="1600" b="1" i="0">
                <a:solidFill>
                  <a:srgbClr val="FFD700"/>
                </a:solidFill>
              </a:defRPr>
            </a:pPr>
            <a:endParaRPr lang="fr-FR"/>
          </a:p>
        </c:txPr>
      </c:legendEntry>
      <c:legendEntry>
        <c:idx val="3"/>
        <c:txPr>
          <a:bodyPr/>
          <a:lstStyle/>
          <a:p>
            <a:pPr>
              <a:defRPr sz="1600" b="1" i="0">
                <a:solidFill>
                  <a:schemeClr val="bg1"/>
                </a:solidFill>
              </a:defRPr>
            </a:pPr>
            <a:endParaRPr lang="fr-FR"/>
          </a:p>
        </c:txPr>
      </c:legendEntry>
      <c:layout>
        <c:manualLayout>
          <c:xMode val="edge"/>
          <c:yMode val="edge"/>
          <c:x val="0.243586266150433"/>
          <c:y val="0.189154391415359"/>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sans effet boule de neige</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données!$BD$317:$CL$317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357.0787629667058</c:v>
                </c:pt>
                <c:pt idx="7">
                  <c:v>378.719254041271</c:v>
                </c:pt>
                <c:pt idx="8">
                  <c:v>391.8039224310604</c:v>
                </c:pt>
                <c:pt idx="9">
                  <c:v>421.0922280289353</c:v>
                </c:pt>
                <c:pt idx="10">
                  <c:v>439.1570891762191</c:v>
                </c:pt>
                <c:pt idx="11">
                  <c:v>468.0019090949237</c:v>
                </c:pt>
                <c:pt idx="12">
                  <c:v>486.7325789707471</c:v>
                </c:pt>
                <c:pt idx="13">
                  <c:v>481.4042697781776</c:v>
                </c:pt>
                <c:pt idx="14">
                  <c:v>521.12054828115</c:v>
                </c:pt>
                <c:pt idx="15">
                  <c:v>570.8340724696201</c:v>
                </c:pt>
                <c:pt idx="16">
                  <c:v>607.5058769377203</c:v>
                </c:pt>
                <c:pt idx="17">
                  <c:v>692.2645459007021</c:v>
                </c:pt>
                <c:pt idx="18">
                  <c:v>708.1615096054646</c:v>
                </c:pt>
                <c:pt idx="19">
                  <c:v>720.3254544260398</c:v>
                </c:pt>
                <c:pt idx="20">
                  <c:v>735.4869995278783</c:v>
                </c:pt>
                <c:pt idx="21">
                  <c:v>732.3446537509276</c:v>
                </c:pt>
                <c:pt idx="22">
                  <c:v>733.6286781264462</c:v>
                </c:pt>
                <c:pt idx="23">
                  <c:v>725.0876394250071</c:v>
                </c:pt>
                <c:pt idx="24">
                  <c:v>749.6327756151753</c:v>
                </c:pt>
                <c:pt idx="25">
                  <c:v>815.5399994941439</c:v>
                </c:pt>
                <c:pt idx="26">
                  <c:v>872.7330314263193</c:v>
                </c:pt>
                <c:pt idx="27">
                  <c:v>915.9259548767722</c:v>
                </c:pt>
                <c:pt idx="28">
                  <c:v>886.9785814245339</c:v>
                </c:pt>
                <c:pt idx="29">
                  <c:v>912.6817362134896</c:v>
                </c:pt>
                <c:pt idx="30">
                  <c:v>967.3898559558224</c:v>
                </c:pt>
                <c:pt idx="31">
                  <c:v>1066.470413108291</c:v>
                </c:pt>
                <c:pt idx="32">
                  <c:v>1143.882695660453</c:v>
                </c:pt>
                <c:pt idx="33">
                  <c:v>1238.101720966456</c:v>
                </c:pt>
                <c:pt idx="34">
                  <c:v>1304.909336458251</c:v>
                </c:pt>
              </c:numCache>
            </c:numRef>
          </c:val>
        </c:ser>
        <c:gapWidth val="20"/>
        <c:axId val="570513016"/>
        <c:axId val="570649144"/>
      </c:barChart>
      <c:lineChart>
        <c:grouping val="standard"/>
        <c:ser>
          <c:idx val="2"/>
          <c:order val="0"/>
          <c:tx>
            <c:v>taux d'intérêt</c:v>
          </c:tx>
          <c:spPr>
            <a:ln>
              <a:solidFill>
                <a:srgbClr val="FFD700">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données!$BD$273:$CL$273</c:f>
              <c:numCache>
                <c:formatCode>#.##0\.0</c:formatCode>
                <c:ptCount val="35"/>
                <c:pt idx="0">
                  <c:v>5.18173918457916</c:v>
                </c:pt>
                <c:pt idx="1">
                  <c:v>5.714734631310718</c:v>
                </c:pt>
                <c:pt idx="2">
                  <c:v>6.160379792930722</c:v>
                </c:pt>
                <c:pt idx="3">
                  <c:v>8.43618154763664</c:v>
                </c:pt>
                <c:pt idx="4">
                  <c:v>7.984828450237367</c:v>
                </c:pt>
                <c:pt idx="5">
                  <c:v>8.965671983020012</c:v>
                </c:pt>
                <c:pt idx="6">
                  <c:v>8.743721219113265</c:v>
                </c:pt>
                <c:pt idx="7">
                  <c:v>8.759215716161658</c:v>
                </c:pt>
                <c:pt idx="8">
                  <c:v>8.57001350817863</c:v>
                </c:pt>
                <c:pt idx="9">
                  <c:v>7.837019875423593</c:v>
                </c:pt>
                <c:pt idx="10">
                  <c:v>7.377122625998034</c:v>
                </c:pt>
                <c:pt idx="11">
                  <c:v>7.55039128797292</c:v>
                </c:pt>
                <c:pt idx="12">
                  <c:v>7.87758913391339</c:v>
                </c:pt>
                <c:pt idx="13">
                  <c:v>7.968470363947586</c:v>
                </c:pt>
                <c:pt idx="14">
                  <c:v>8.00374692114248</c:v>
                </c:pt>
                <c:pt idx="15">
                  <c:v>7.63318318291509</c:v>
                </c:pt>
                <c:pt idx="16">
                  <c:v>7.090908320568594</c:v>
                </c:pt>
                <c:pt idx="17">
                  <c:v>6.703241376802971</c:v>
                </c:pt>
                <c:pt idx="18">
                  <c:v>6.377836193788038</c:v>
                </c:pt>
                <c:pt idx="19">
                  <c:v>5.960431253196049</c:v>
                </c:pt>
                <c:pt idx="20">
                  <c:v>5.682872241119899</c:v>
                </c:pt>
                <c:pt idx="21">
                  <c:v>5.133686528199462</c:v>
                </c:pt>
                <c:pt idx="22">
                  <c:v>5.077249384064012</c:v>
                </c:pt>
                <c:pt idx="23">
                  <c:v>5.373415082681328</c:v>
                </c:pt>
                <c:pt idx="24">
                  <c:v>5.167544628722133</c:v>
                </c:pt>
                <c:pt idx="25">
                  <c:v>4.684004734258275</c:v>
                </c:pt>
                <c:pt idx="26">
                  <c:v>4.403106840400519</c:v>
                </c:pt>
                <c:pt idx="27">
                  <c:v>4.17202983337076</c:v>
                </c:pt>
                <c:pt idx="28">
                  <c:v>4.058803958711082</c:v>
                </c:pt>
                <c:pt idx="29">
                  <c:v>4.320260046607839</c:v>
                </c:pt>
                <c:pt idx="30">
                  <c:v>4.482682738432675</c:v>
                </c:pt>
                <c:pt idx="31">
                  <c:v>3.267033931044916</c:v>
                </c:pt>
                <c:pt idx="32">
                  <c:v>3.044027409210767</c:v>
                </c:pt>
                <c:pt idx="33">
                  <c:v>3.181156737803481</c:v>
                </c:pt>
                <c:pt idx="34">
                  <c:v>2.936068965044978</c:v>
                </c:pt>
              </c:numCache>
            </c:numRef>
          </c:val>
          <c:smooth val="1"/>
        </c:ser>
        <c:ser>
          <c:idx val="1"/>
          <c:order val="2"/>
          <c:tx>
            <c:v>taux de croissance</c:v>
          </c:tx>
          <c:spPr>
            <a:ln>
              <a:solidFill>
                <a:srgbClr val="CD4F9A">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données!$BD$82:$CL$82</c:f>
              <c:numCache>
                <c:formatCode>#.##0\.0</c:formatCode>
                <c:ptCount val="35"/>
                <c:pt idx="0">
                  <c:v>13.48972194696503</c:v>
                </c:pt>
                <c:pt idx="1">
                  <c:v>14.05996308622417</c:v>
                </c:pt>
                <c:pt idx="2">
                  <c:v>13.32470816803326</c:v>
                </c:pt>
                <c:pt idx="3">
                  <c:v>12.75431121812811</c:v>
                </c:pt>
                <c:pt idx="4">
                  <c:v>14.80994277711953</c:v>
                </c:pt>
                <c:pt idx="5">
                  <c:v>11.07520226734673</c:v>
                </c:pt>
                <c:pt idx="6">
                  <c:v>8.6947186190514</c:v>
                </c:pt>
                <c:pt idx="7">
                  <c:v>7.110789212284008</c:v>
                </c:pt>
                <c:pt idx="8">
                  <c:v>7.583293998619677</c:v>
                </c:pt>
                <c:pt idx="9">
                  <c:v>5.012657937043441</c:v>
                </c:pt>
                <c:pt idx="10">
                  <c:v>8.094983543538368</c:v>
                </c:pt>
                <c:pt idx="11">
                  <c:v>7.728563790371234</c:v>
                </c:pt>
                <c:pt idx="12">
                  <c:v>5.44845834228851</c:v>
                </c:pt>
                <c:pt idx="13">
                  <c:v>3.717492096087094</c:v>
                </c:pt>
                <c:pt idx="14">
                  <c:v>3.436559413226492</c:v>
                </c:pt>
                <c:pt idx="15">
                  <c:v>1.069337967332773</c:v>
                </c:pt>
                <c:pt idx="16">
                  <c:v>3.397703960600507</c:v>
                </c:pt>
                <c:pt idx="17">
                  <c:v>3.307696566133345</c:v>
                </c:pt>
                <c:pt idx="18">
                  <c:v>2.543654573870757</c:v>
                </c:pt>
                <c:pt idx="19">
                  <c:v>3.117216334617967</c:v>
                </c:pt>
                <c:pt idx="20">
                  <c:v>4.448005887211948</c:v>
                </c:pt>
                <c:pt idx="21">
                  <c:v>3.474459041248457</c:v>
                </c:pt>
                <c:pt idx="22">
                  <c:v>5.310786422314484</c:v>
                </c:pt>
                <c:pt idx="23">
                  <c:v>3.886500962695671</c:v>
                </c:pt>
                <c:pt idx="24">
                  <c:v>3.167703250488651</c:v>
                </c:pt>
                <c:pt idx="25">
                  <c:v>2.91486649120376</c:v>
                </c:pt>
                <c:pt idx="26">
                  <c:v>4.261533421508323</c:v>
                </c:pt>
                <c:pt idx="27">
                  <c:v>3.77365738817943</c:v>
                </c:pt>
                <c:pt idx="28">
                  <c:v>4.660426675122764</c:v>
                </c:pt>
                <c:pt idx="29">
                  <c:v>4.93163806888428</c:v>
                </c:pt>
                <c:pt idx="30">
                  <c:v>2.459355245968586</c:v>
                </c:pt>
                <c:pt idx="31">
                  <c:v>-2.453554866425789</c:v>
                </c:pt>
                <c:pt idx="32">
                  <c:v>2.702195344802094</c:v>
                </c:pt>
                <c:pt idx="33">
                  <c:v>3.339563798587308</c:v>
                </c:pt>
                <c:pt idx="34">
                  <c:v>1.543862839874932</c:v>
                </c:pt>
              </c:numCache>
            </c:numRef>
          </c:val>
          <c:smooth val="1"/>
        </c:ser>
        <c:marker val="1"/>
        <c:axId val="570614088"/>
        <c:axId val="570634584"/>
      </c:lineChart>
      <c:catAx>
        <c:axId val="57051301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649144"/>
        <c:crosses val="autoZero"/>
        <c:auto val="1"/>
        <c:lblAlgn val="ctr"/>
        <c:lblOffset val="100"/>
        <c:tickLblSkip val="4"/>
        <c:tickMarkSkip val="4"/>
      </c:catAx>
      <c:valAx>
        <c:axId val="570649144"/>
        <c:scaling>
          <c:orientation val="minMax"/>
          <c:max val="190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0513016"/>
        <c:crosses val="autoZero"/>
        <c:crossBetween val="between"/>
        <c:majorUnit val="400.0"/>
      </c:valAx>
      <c:valAx>
        <c:axId val="570634584"/>
        <c:scaling>
          <c:orientation val="minMax"/>
          <c:max val="19.0"/>
          <c:min val="0.0"/>
        </c:scaling>
        <c:axPos val="r"/>
        <c:numFmt formatCode="0" sourceLinked="0"/>
        <c:tickLblPos val="nextTo"/>
        <c:txPr>
          <a:bodyPr/>
          <a:lstStyle/>
          <a:p>
            <a:pPr>
              <a:defRPr sz="1400" b="1" i="0"/>
            </a:pPr>
            <a:endParaRPr lang="fr-FR"/>
          </a:p>
        </c:txPr>
        <c:crossAx val="570614088"/>
        <c:crosses val="max"/>
        <c:crossBetween val="between"/>
        <c:majorUnit val="4.0"/>
      </c:valAx>
      <c:catAx>
        <c:axId val="570614088"/>
        <c:scaling>
          <c:orientation val="minMax"/>
        </c:scaling>
        <c:delete val="1"/>
        <c:axPos val="b"/>
        <c:numFmt formatCode="General" sourceLinked="1"/>
        <c:tickLblPos val="nextTo"/>
        <c:crossAx val="570634584"/>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chemeClr val="bg1"/>
                </a:solidFill>
              </a:defRPr>
            </a:pPr>
            <a:endParaRPr lang="fr-FR"/>
          </a:p>
        </c:txPr>
      </c:legendEntry>
      <c:legendEntry>
        <c:idx val="2"/>
        <c:txPr>
          <a:bodyPr/>
          <a:lstStyle/>
          <a:p>
            <a:pPr>
              <a:defRPr sz="1600" b="1" i="0">
                <a:solidFill>
                  <a:srgbClr val="FFFFFF"/>
                </a:solidFill>
              </a:defRPr>
            </a:pPr>
            <a:endParaRPr lang="fr-FR"/>
          </a:p>
        </c:txPr>
      </c:legendEntry>
      <c:legendEntry>
        <c:idx val="3"/>
        <c:txPr>
          <a:bodyPr/>
          <a:lstStyle/>
          <a:p>
            <a:pPr>
              <a:defRPr sz="1600" b="1" i="0">
                <a:solidFill>
                  <a:schemeClr val="bg1"/>
                </a:solidFill>
              </a:defRPr>
            </a:pPr>
            <a:endParaRPr lang="fr-FR"/>
          </a:p>
        </c:txPr>
      </c:legendEntry>
      <c:layout>
        <c:manualLayout>
          <c:xMode val="edge"/>
          <c:yMode val="edge"/>
          <c:x val="0.243586266150433"/>
          <c:y val="0.189154391415359"/>
          <c:w val="0.327574607386784"/>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sans effet boule de neige</c:v>
          </c:tx>
          <c:spPr>
            <a:gradFill flip="none" rotWithShape="1">
              <a:gsLst>
                <a:gs pos="0">
                  <a:srgbClr val="FF63C1"/>
                </a:gs>
                <a:gs pos="100000">
                  <a:srgbClr val="FFFFFF"/>
                </a:gs>
              </a:gsLst>
              <a:lin ang="5400000" scaled="0"/>
              <a:tileRect/>
            </a:grad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données!$BD$317:$CL$317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357.0787629667058</c:v>
                </c:pt>
                <c:pt idx="7">
                  <c:v>378.719254041271</c:v>
                </c:pt>
                <c:pt idx="8">
                  <c:v>391.8039224310604</c:v>
                </c:pt>
                <c:pt idx="9">
                  <c:v>421.0922280289353</c:v>
                </c:pt>
                <c:pt idx="10">
                  <c:v>439.1570891762191</c:v>
                </c:pt>
                <c:pt idx="11">
                  <c:v>468.0019090949237</c:v>
                </c:pt>
                <c:pt idx="12">
                  <c:v>486.7325789707471</c:v>
                </c:pt>
                <c:pt idx="13">
                  <c:v>481.4042697781776</c:v>
                </c:pt>
                <c:pt idx="14">
                  <c:v>521.12054828115</c:v>
                </c:pt>
                <c:pt idx="15">
                  <c:v>570.8340724696201</c:v>
                </c:pt>
                <c:pt idx="16">
                  <c:v>607.5058769377203</c:v>
                </c:pt>
                <c:pt idx="17">
                  <c:v>692.2645459007021</c:v>
                </c:pt>
                <c:pt idx="18">
                  <c:v>708.1615096054646</c:v>
                </c:pt>
                <c:pt idx="19">
                  <c:v>720.3254544260398</c:v>
                </c:pt>
                <c:pt idx="20">
                  <c:v>735.4869995278783</c:v>
                </c:pt>
                <c:pt idx="21">
                  <c:v>732.3446537509276</c:v>
                </c:pt>
                <c:pt idx="22">
                  <c:v>733.6286781264462</c:v>
                </c:pt>
                <c:pt idx="23">
                  <c:v>725.0876394250071</c:v>
                </c:pt>
                <c:pt idx="24">
                  <c:v>749.6327756151753</c:v>
                </c:pt>
                <c:pt idx="25">
                  <c:v>815.5399994941439</c:v>
                </c:pt>
                <c:pt idx="26">
                  <c:v>872.7330314263193</c:v>
                </c:pt>
                <c:pt idx="27">
                  <c:v>915.9259548767722</c:v>
                </c:pt>
                <c:pt idx="28">
                  <c:v>886.9785814245339</c:v>
                </c:pt>
                <c:pt idx="29">
                  <c:v>912.6817362134896</c:v>
                </c:pt>
                <c:pt idx="30">
                  <c:v>967.3898559558224</c:v>
                </c:pt>
                <c:pt idx="31">
                  <c:v>1066.470413108291</c:v>
                </c:pt>
                <c:pt idx="32">
                  <c:v>1143.882695660453</c:v>
                </c:pt>
                <c:pt idx="33">
                  <c:v>1238.101720966456</c:v>
                </c:pt>
                <c:pt idx="34">
                  <c:v>1304.909336458251</c:v>
                </c:pt>
              </c:numCache>
            </c:numRef>
          </c:val>
        </c:ser>
        <c:gapWidth val="20"/>
        <c:axId val="570806840"/>
        <c:axId val="570705528"/>
      </c:barChart>
      <c:lineChart>
        <c:grouping val="standard"/>
        <c:ser>
          <c:idx val="2"/>
          <c:order val="0"/>
          <c:tx>
            <c:v>dette publique / PIB</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mooth val="1"/>
        </c:ser>
        <c:ser>
          <c:idx val="1"/>
          <c:order val="2"/>
          <c:tx>
            <c:v>dette sans boule de neige / PIB</c:v>
          </c:tx>
          <c:spPr>
            <a:ln w="88900">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données!$BD$318:$CL$318</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30.24572626697906</c:v>
                </c:pt>
                <c:pt idx="8">
                  <c:v>30.60037093624979</c:v>
                </c:pt>
                <c:pt idx="9">
                  <c:v>32.1206417018072</c:v>
                </c:pt>
                <c:pt idx="10">
                  <c:v>32.00474436768419</c:v>
                </c:pt>
                <c:pt idx="11">
                  <c:v>32.73597617565255</c:v>
                </c:pt>
                <c:pt idx="12">
                  <c:v>33.1768556118569</c:v>
                </c:pt>
                <c:pt idx="13">
                  <c:v>32.47611833612234</c:v>
                </c:pt>
                <c:pt idx="14">
                  <c:v>34.6434181052053</c:v>
                </c:pt>
                <c:pt idx="15">
                  <c:v>38.20324998807507</c:v>
                </c:pt>
                <c:pt idx="16">
                  <c:v>39.76387337516043</c:v>
                </c:pt>
                <c:pt idx="17">
                  <c:v>44.40263786675134</c:v>
                </c:pt>
                <c:pt idx="18">
                  <c:v>44.9424747477304</c:v>
                </c:pt>
                <c:pt idx="19">
                  <c:v>44.73744950042526</c:v>
                </c:pt>
                <c:pt idx="20">
                  <c:v>44.18636126658416</c:v>
                </c:pt>
                <c:pt idx="21">
                  <c:v>42.59534807713653</c:v>
                </c:pt>
                <c:pt idx="22">
                  <c:v>41.15546372374093</c:v>
                </c:pt>
                <c:pt idx="23">
                  <c:v>39.94310264556231</c:v>
                </c:pt>
                <c:pt idx="24">
                  <c:v>40.91518552252015</c:v>
                </c:pt>
                <c:pt idx="25">
                  <c:v>44.11560291401055</c:v>
                </c:pt>
                <c:pt idx="26">
                  <c:v>46.03787496680785</c:v>
                </c:pt>
                <c:pt idx="27">
                  <c:v>47.44969070047048</c:v>
                </c:pt>
                <c:pt idx="28">
                  <c:v>44.84383329923112</c:v>
                </c:pt>
                <c:pt idx="29">
                  <c:v>45.11241769722456</c:v>
                </c:pt>
                <c:pt idx="30">
                  <c:v>47.85515757153556</c:v>
                </c:pt>
                <c:pt idx="31">
                  <c:v>54.47073896185278</c:v>
                </c:pt>
                <c:pt idx="32">
                  <c:v>57.43401865485534</c:v>
                </c:pt>
                <c:pt idx="33">
                  <c:v>60.9297587058413</c:v>
                </c:pt>
                <c:pt idx="34">
                  <c:v>64.20859939231373</c:v>
                </c:pt>
              </c:numCache>
            </c:numRef>
          </c:val>
          <c:smooth val="1"/>
        </c:ser>
        <c:marker val="1"/>
        <c:axId val="570730152"/>
        <c:axId val="570735464"/>
      </c:lineChart>
      <c:catAx>
        <c:axId val="570806840"/>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705528"/>
        <c:crosses val="autoZero"/>
        <c:auto val="1"/>
        <c:lblAlgn val="ctr"/>
        <c:lblOffset val="100"/>
        <c:tickLblSkip val="4"/>
        <c:tickMarkSkip val="4"/>
      </c:catAx>
      <c:valAx>
        <c:axId val="570705528"/>
        <c:scaling>
          <c:orientation val="minMax"/>
          <c:max val="1900.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70806840"/>
        <c:crosses val="autoZero"/>
        <c:crossBetween val="between"/>
        <c:majorUnit val="400.0"/>
        <c:minorUnit val="200.0"/>
      </c:valAx>
      <c:valAx>
        <c:axId val="570735464"/>
        <c:scaling>
          <c:orientation val="minMax"/>
          <c:max val="95.0"/>
          <c:min val="0.0"/>
        </c:scaling>
        <c:axPos val="r"/>
        <c:numFmt formatCode="0" sourceLinked="0"/>
        <c:tickLblPos val="nextTo"/>
        <c:txPr>
          <a:bodyPr/>
          <a:lstStyle/>
          <a:p>
            <a:pPr>
              <a:defRPr sz="1400" b="1" i="0"/>
            </a:pPr>
            <a:endParaRPr lang="fr-FR"/>
          </a:p>
        </c:txPr>
        <c:crossAx val="570730152"/>
        <c:crosses val="max"/>
        <c:crossBetween val="between"/>
        <c:majorUnit val="20.0"/>
      </c:valAx>
      <c:catAx>
        <c:axId val="570730152"/>
        <c:scaling>
          <c:orientation val="minMax"/>
        </c:scaling>
        <c:delete val="1"/>
        <c:axPos val="b"/>
        <c:numFmt formatCode="General" sourceLinked="1"/>
        <c:tickLblPos val="nextTo"/>
        <c:crossAx val="570735464"/>
        <c:crosses val="autoZero"/>
        <c:auto val="1"/>
        <c:lblAlgn val="ctr"/>
        <c:lblOffset val="100"/>
      </c:catAx>
      <c:spPr>
        <a:solidFill>
          <a:srgbClr val="FFFFFF"/>
        </a:solidFill>
        <a:ln w="25400">
          <a:noFill/>
        </a:ln>
      </c:spPr>
    </c:plotArea>
    <c:legend>
      <c:legendPos val="r"/>
      <c:legendEntry>
        <c:idx val="0"/>
        <c:txPr>
          <a:bodyPr/>
          <a:lstStyle/>
          <a:p>
            <a:pPr>
              <a:defRPr sz="1600" b="1" i="0">
                <a:solidFill>
                  <a:schemeClr val="tx2">
                    <a:lumMod val="60000"/>
                    <a:lumOff val="40000"/>
                  </a:schemeClr>
                </a:solidFill>
              </a:defRPr>
            </a:pPr>
            <a:endParaRPr lang="fr-FR"/>
          </a:p>
        </c:txPr>
      </c:legendEntry>
      <c:legendEntry>
        <c:idx val="1"/>
        <c:txPr>
          <a:bodyPr/>
          <a:lstStyle/>
          <a:p>
            <a:pPr>
              <a:defRPr sz="1600" b="1" i="0">
                <a:solidFill>
                  <a:srgbClr val="FF63C1"/>
                </a:solidFill>
              </a:defRPr>
            </a:pPr>
            <a:endParaRPr lang="fr-FR"/>
          </a:p>
        </c:txPr>
      </c:legendEntry>
      <c:legendEntry>
        <c:idx val="2"/>
        <c:txPr>
          <a:bodyPr/>
          <a:lstStyle/>
          <a:p>
            <a:pPr>
              <a:defRPr sz="1600" b="1" i="0">
                <a:solidFill>
                  <a:srgbClr val="4574B0"/>
                </a:solidFill>
              </a:defRPr>
            </a:pPr>
            <a:endParaRPr lang="fr-FR"/>
          </a:p>
        </c:txPr>
      </c:legendEntry>
      <c:legendEntry>
        <c:idx val="3"/>
        <c:txPr>
          <a:bodyPr/>
          <a:lstStyle/>
          <a:p>
            <a:pPr>
              <a:defRPr sz="1600" b="1" i="0">
                <a:solidFill>
                  <a:srgbClr val="CD4F9A"/>
                </a:solidFill>
              </a:defRPr>
            </a:pPr>
            <a:endParaRPr lang="fr-FR"/>
          </a:p>
        </c:txPr>
      </c:legendEntry>
      <c:layout>
        <c:manualLayout>
          <c:xMode val="edge"/>
          <c:yMode val="edge"/>
          <c:x val="0.0750779788576152"/>
          <c:y val="0.273054618172728"/>
          <c:w val="0.337243115674077"/>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clustered"/>
        <c:ser>
          <c:idx val="0"/>
          <c:order val="1"/>
          <c:tx>
            <c:v>dette publique réelle</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3"/>
          <c:order val="3"/>
          <c:tx>
            <c:v>dette sans effet boule de neige</c:v>
          </c:tx>
          <c:spPr>
            <a:noFill/>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données!$BD$317:$CL$317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357.0787629667058</c:v>
                </c:pt>
                <c:pt idx="7">
                  <c:v>378.719254041271</c:v>
                </c:pt>
                <c:pt idx="8">
                  <c:v>391.8039224310604</c:v>
                </c:pt>
                <c:pt idx="9">
                  <c:v>421.0922280289353</c:v>
                </c:pt>
                <c:pt idx="10">
                  <c:v>439.1570891762191</c:v>
                </c:pt>
                <c:pt idx="11">
                  <c:v>468.0019090949237</c:v>
                </c:pt>
                <c:pt idx="12">
                  <c:v>486.7325789707471</c:v>
                </c:pt>
                <c:pt idx="13">
                  <c:v>481.4042697781776</c:v>
                </c:pt>
                <c:pt idx="14">
                  <c:v>521.12054828115</c:v>
                </c:pt>
                <c:pt idx="15">
                  <c:v>570.8340724696201</c:v>
                </c:pt>
                <c:pt idx="16">
                  <c:v>607.5058769377203</c:v>
                </c:pt>
                <c:pt idx="17">
                  <c:v>692.2645459007021</c:v>
                </c:pt>
                <c:pt idx="18">
                  <c:v>708.1615096054646</c:v>
                </c:pt>
                <c:pt idx="19">
                  <c:v>720.3254544260398</c:v>
                </c:pt>
                <c:pt idx="20">
                  <c:v>735.4869995278783</c:v>
                </c:pt>
                <c:pt idx="21">
                  <c:v>732.3446537509276</c:v>
                </c:pt>
                <c:pt idx="22">
                  <c:v>733.6286781264462</c:v>
                </c:pt>
                <c:pt idx="23">
                  <c:v>725.0876394250071</c:v>
                </c:pt>
                <c:pt idx="24">
                  <c:v>749.6327756151753</c:v>
                </c:pt>
                <c:pt idx="25">
                  <c:v>815.5399994941439</c:v>
                </c:pt>
                <c:pt idx="26">
                  <c:v>872.7330314263193</c:v>
                </c:pt>
                <c:pt idx="27">
                  <c:v>915.9259548767722</c:v>
                </c:pt>
                <c:pt idx="28">
                  <c:v>886.9785814245339</c:v>
                </c:pt>
                <c:pt idx="29">
                  <c:v>912.6817362134896</c:v>
                </c:pt>
                <c:pt idx="30">
                  <c:v>967.3898559558224</c:v>
                </c:pt>
                <c:pt idx="31">
                  <c:v>1066.470413108291</c:v>
                </c:pt>
                <c:pt idx="32">
                  <c:v>1143.882695660453</c:v>
                </c:pt>
                <c:pt idx="33">
                  <c:v>1238.101720966456</c:v>
                </c:pt>
                <c:pt idx="34">
                  <c:v>1304.909336458251</c:v>
                </c:pt>
              </c:numCache>
            </c:numRef>
          </c:val>
        </c:ser>
        <c:gapWidth val="20"/>
        <c:axId val="570761784"/>
        <c:axId val="570901528"/>
      </c:barChart>
      <c:lineChart>
        <c:grouping val="standard"/>
        <c:ser>
          <c:idx val="2"/>
          <c:order val="0"/>
          <c:tx>
            <c:v>dette publique / PIB</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mooth val="1"/>
        </c:ser>
        <c:ser>
          <c:idx val="1"/>
          <c:order val="2"/>
          <c:tx>
            <c:v>dette sans boule de neige / PIB</c:v>
          </c:tx>
          <c:spPr>
            <a:ln w="88900">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données!$BD$318:$CL$318</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30.24572626697906</c:v>
                </c:pt>
                <c:pt idx="8">
                  <c:v>30.60037093624979</c:v>
                </c:pt>
                <c:pt idx="9">
                  <c:v>32.1206417018072</c:v>
                </c:pt>
                <c:pt idx="10">
                  <c:v>32.00474436768419</c:v>
                </c:pt>
                <c:pt idx="11">
                  <c:v>32.73597617565255</c:v>
                </c:pt>
                <c:pt idx="12">
                  <c:v>33.1768556118569</c:v>
                </c:pt>
                <c:pt idx="13">
                  <c:v>32.47611833612234</c:v>
                </c:pt>
                <c:pt idx="14">
                  <c:v>34.6434181052053</c:v>
                </c:pt>
                <c:pt idx="15">
                  <c:v>38.20324998807507</c:v>
                </c:pt>
                <c:pt idx="16">
                  <c:v>39.76387337516043</c:v>
                </c:pt>
                <c:pt idx="17">
                  <c:v>44.40263786675134</c:v>
                </c:pt>
                <c:pt idx="18">
                  <c:v>44.9424747477304</c:v>
                </c:pt>
                <c:pt idx="19">
                  <c:v>44.73744950042526</c:v>
                </c:pt>
                <c:pt idx="20">
                  <c:v>44.18636126658416</c:v>
                </c:pt>
                <c:pt idx="21">
                  <c:v>42.59534807713653</c:v>
                </c:pt>
                <c:pt idx="22">
                  <c:v>41.15546372374093</c:v>
                </c:pt>
                <c:pt idx="23">
                  <c:v>39.94310264556231</c:v>
                </c:pt>
                <c:pt idx="24">
                  <c:v>40.91518552252015</c:v>
                </c:pt>
                <c:pt idx="25">
                  <c:v>44.11560291401055</c:v>
                </c:pt>
                <c:pt idx="26">
                  <c:v>46.03787496680785</c:v>
                </c:pt>
                <c:pt idx="27">
                  <c:v>47.44969070047048</c:v>
                </c:pt>
                <c:pt idx="28">
                  <c:v>44.84383329923112</c:v>
                </c:pt>
                <c:pt idx="29">
                  <c:v>45.11241769722456</c:v>
                </c:pt>
                <c:pt idx="30">
                  <c:v>47.85515757153556</c:v>
                </c:pt>
                <c:pt idx="31">
                  <c:v>54.47073896185278</c:v>
                </c:pt>
                <c:pt idx="32">
                  <c:v>57.43401865485534</c:v>
                </c:pt>
                <c:pt idx="33">
                  <c:v>60.9297587058413</c:v>
                </c:pt>
                <c:pt idx="34">
                  <c:v>64.20859939231373</c:v>
                </c:pt>
              </c:numCache>
            </c:numRef>
          </c:val>
          <c:smooth val="1"/>
        </c:ser>
        <c:marker val="1"/>
        <c:axId val="570816328"/>
        <c:axId val="570846328"/>
      </c:lineChart>
      <c:catAx>
        <c:axId val="57076178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901528"/>
        <c:crosses val="autoZero"/>
        <c:auto val="1"/>
        <c:lblAlgn val="ctr"/>
        <c:lblOffset val="100"/>
        <c:tickLblSkip val="4"/>
        <c:tickMarkSkip val="4"/>
      </c:catAx>
      <c:valAx>
        <c:axId val="570901528"/>
        <c:scaling>
          <c:orientation val="minMax"/>
          <c:max val="1900.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70761784"/>
        <c:crosses val="autoZero"/>
        <c:crossBetween val="between"/>
        <c:majorUnit val="400.0"/>
        <c:minorUnit val="200.0"/>
      </c:valAx>
      <c:valAx>
        <c:axId val="570846328"/>
        <c:scaling>
          <c:orientation val="minMax"/>
          <c:max val="95.0"/>
          <c:min val="0.0"/>
        </c:scaling>
        <c:axPos val="r"/>
        <c:numFmt formatCode="0" sourceLinked="0"/>
        <c:tickLblPos val="nextTo"/>
        <c:txPr>
          <a:bodyPr/>
          <a:lstStyle/>
          <a:p>
            <a:pPr>
              <a:defRPr sz="1400" b="1" i="0"/>
            </a:pPr>
            <a:endParaRPr lang="fr-FR"/>
          </a:p>
        </c:txPr>
        <c:crossAx val="570816328"/>
        <c:crosses val="max"/>
        <c:crossBetween val="between"/>
        <c:majorUnit val="20.0"/>
      </c:valAx>
      <c:catAx>
        <c:axId val="570816328"/>
        <c:scaling>
          <c:orientation val="minMax"/>
        </c:scaling>
        <c:delete val="1"/>
        <c:axPos val="b"/>
        <c:numFmt formatCode="General" sourceLinked="1"/>
        <c:tickLblPos val="nextTo"/>
        <c:crossAx val="570846328"/>
        <c:crosses val="autoZero"/>
        <c:auto val="1"/>
        <c:lblAlgn val="ctr"/>
        <c:lblOffset val="100"/>
      </c:catAx>
      <c:spPr>
        <a:solidFill>
          <a:srgbClr val="FFFFFF"/>
        </a:solidFill>
        <a:ln w="25400">
          <a:noFill/>
        </a:ln>
      </c:spPr>
    </c:plotArea>
    <c:legend>
      <c:legendPos val="r"/>
      <c:legendEntry>
        <c:idx val="0"/>
        <c:txPr>
          <a:bodyPr/>
          <a:lstStyle/>
          <a:p>
            <a:pPr>
              <a:defRPr sz="1600" b="1" i="0">
                <a:solidFill>
                  <a:srgbClr val="FFFFFF"/>
                </a:solidFill>
              </a:defRPr>
            </a:pPr>
            <a:endParaRPr lang="fr-FR"/>
          </a:p>
        </c:txPr>
      </c:legendEntry>
      <c:legendEntry>
        <c:idx val="1"/>
        <c:txPr>
          <a:bodyPr/>
          <a:lstStyle/>
          <a:p>
            <a:pPr>
              <a:defRPr sz="1600" b="1" i="0">
                <a:solidFill>
                  <a:srgbClr val="FFFFFF"/>
                </a:solidFill>
              </a:defRPr>
            </a:pPr>
            <a:endParaRPr lang="fr-FR"/>
          </a:p>
        </c:txPr>
      </c:legendEntry>
      <c:legendEntry>
        <c:idx val="2"/>
        <c:txPr>
          <a:bodyPr/>
          <a:lstStyle/>
          <a:p>
            <a:pPr>
              <a:defRPr sz="1600" b="1" i="0">
                <a:solidFill>
                  <a:srgbClr val="4574B0"/>
                </a:solidFill>
              </a:defRPr>
            </a:pPr>
            <a:endParaRPr lang="fr-FR"/>
          </a:p>
        </c:txPr>
      </c:legendEntry>
      <c:legendEntry>
        <c:idx val="3"/>
        <c:txPr>
          <a:bodyPr/>
          <a:lstStyle/>
          <a:p>
            <a:pPr>
              <a:defRPr sz="1600" b="1" i="0">
                <a:solidFill>
                  <a:srgbClr val="CD4F9A"/>
                </a:solidFill>
              </a:defRPr>
            </a:pPr>
            <a:endParaRPr lang="fr-FR"/>
          </a:p>
        </c:txPr>
      </c:legendEntry>
      <c:layout>
        <c:manualLayout>
          <c:xMode val="edge"/>
          <c:yMode val="edge"/>
          <c:x val="0.0750779788576152"/>
          <c:y val="0.273054618172728"/>
          <c:w val="0.337243115674077"/>
          <c:h val="0.23201599800025"/>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91362074215861"/>
          <c:h val="0.877376028989634"/>
        </c:manualLayout>
      </c:layout>
      <c:lineChart>
        <c:grouping val="standard"/>
        <c:ser>
          <c:idx val="2"/>
          <c:order val="0"/>
          <c:tx>
            <c:v>dette réelle de l'État</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données!$BD$182:$CL$182</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45.68619385033404</c:v>
                </c:pt>
                <c:pt idx="23">
                  <c:v>45.83586974081035</c:v>
                </c:pt>
                <c:pt idx="24">
                  <c:v>48.34962194938027</c:v>
                </c:pt>
                <c:pt idx="25">
                  <c:v>51.01068541609542</c:v>
                </c:pt>
                <c:pt idx="26">
                  <c:v>51.41426683086374</c:v>
                </c:pt>
                <c:pt idx="27">
                  <c:v>52.30356884257894</c:v>
                </c:pt>
                <c:pt idx="28">
                  <c:v>49.84106888838227</c:v>
                </c:pt>
                <c:pt idx="29">
                  <c:v>49.43840976902977</c:v>
                </c:pt>
                <c:pt idx="30">
                  <c:v>53.84350776822825</c:v>
                </c:pt>
                <c:pt idx="31">
                  <c:v>61.9590054529652</c:v>
                </c:pt>
                <c:pt idx="32">
                  <c:v>64.27361724978314</c:v>
                </c:pt>
                <c:pt idx="33">
                  <c:v>66.71836386365929</c:v>
                </c:pt>
                <c:pt idx="34">
                  <c:v>70.85087038761522</c:v>
                </c:pt>
              </c:numCache>
            </c:numRef>
          </c:val>
          <c:smooth val="1"/>
        </c:ser>
        <c:ser>
          <c:idx val="0"/>
          <c:order val="1"/>
          <c:tx>
            <c:v>hors cadeaux fiscaux</c:v>
          </c:tx>
          <c:spPr>
            <a:ln>
              <a:solidFill>
                <a:srgbClr val="FF6600"/>
              </a:solidFill>
            </a:ln>
          </c:spPr>
          <c:marker>
            <c:symbol val="none"/>
          </c:marker>
          <c:dPt>
            <c:idx val="32"/>
            <c:marker>
              <c:symbol val="circle"/>
              <c:size val="5"/>
              <c:spPr>
                <a:solidFill>
                  <a:schemeClr val="accent6">
                    <a:lumMod val="20000"/>
                    <a:lumOff val="80000"/>
                  </a:schemeClr>
                </a:solidFill>
                <a:ln>
                  <a:solidFill>
                    <a:schemeClr val="accent6">
                      <a:lumMod val="20000"/>
                      <a:lumOff val="80000"/>
                    </a:schemeClr>
                  </a:solidFill>
                </a:ln>
                <a:effectLst/>
              </c:spPr>
            </c:marker>
            <c:spPr>
              <a:ln>
                <a:solidFill>
                  <a:srgbClr val="FF6600"/>
                </a:solidFill>
              </a:ln>
              <a:effectLst/>
            </c:spPr>
          </c:dPt>
          <c:dPt>
            <c:idx val="33"/>
            <c:marker>
              <c:symbol val="circle"/>
              <c:size val="5"/>
              <c:spPr>
                <a:solidFill>
                  <a:schemeClr val="accent6">
                    <a:lumMod val="20000"/>
                    <a:lumOff val="80000"/>
                  </a:schemeClr>
                </a:solidFill>
                <a:ln>
                  <a:solidFill>
                    <a:schemeClr val="accent6">
                      <a:lumMod val="20000"/>
                      <a:lumOff val="80000"/>
                    </a:schemeClr>
                  </a:solidFill>
                </a:ln>
                <a:effectLst/>
              </c:spPr>
            </c:marker>
            <c:spPr>
              <a:ln>
                <a:solidFill>
                  <a:srgbClr val="FF6600"/>
                </a:solidFill>
              </a:ln>
              <a:effectLst/>
            </c:spPr>
          </c:dPt>
          <c:dPt>
            <c:idx val="34"/>
            <c:marker>
              <c:symbol val="circle"/>
              <c:size val="5"/>
              <c:spPr>
                <a:solidFill>
                  <a:schemeClr val="accent6">
                    <a:lumMod val="20000"/>
                    <a:lumOff val="80000"/>
                  </a:schemeClr>
                </a:solidFill>
                <a:ln>
                  <a:solidFill>
                    <a:schemeClr val="accent6">
                      <a:lumMod val="20000"/>
                      <a:lumOff val="80000"/>
                    </a:schemeClr>
                  </a:solidFill>
                </a:ln>
                <a:effectLst/>
              </c:spPr>
            </c:marker>
            <c:spPr>
              <a:ln>
                <a:solidFill>
                  <a:srgbClr val="FF6600"/>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données!$BD$454:$CL$454</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45.13743160095342</c:v>
                </c:pt>
                <c:pt idx="23">
                  <c:v>43.93526200430148</c:v>
                </c:pt>
                <c:pt idx="24">
                  <c:v>44.75561502631607</c:v>
                </c:pt>
                <c:pt idx="25">
                  <c:v>45.39904137972166</c:v>
                </c:pt>
                <c:pt idx="26">
                  <c:v>43.70959411242224</c:v>
                </c:pt>
                <c:pt idx="27">
                  <c:v>42.4006695489313</c:v>
                </c:pt>
                <c:pt idx="28">
                  <c:v>37.40992388362486</c:v>
                </c:pt>
                <c:pt idx="29">
                  <c:v>33.9087154938808</c:v>
                </c:pt>
                <c:pt idx="30">
                  <c:v>34.42169603853646</c:v>
                </c:pt>
                <c:pt idx="31">
                  <c:v>37.51896594781958</c:v>
                </c:pt>
                <c:pt idx="32">
                  <c:v>35.61934403222746</c:v>
                </c:pt>
                <c:pt idx="33">
                  <c:v>33.76597385666351</c:v>
                </c:pt>
                <c:pt idx="34">
                  <c:v>32.84301071309519</c:v>
                </c:pt>
              </c:numCache>
            </c:numRef>
          </c:val>
        </c:ser>
        <c:ser>
          <c:idx val="1"/>
          <c:order val="2"/>
          <c:tx>
            <c:v>sans boule de neige</c:v>
          </c:tx>
          <c:spPr>
            <a:ln w="76200">
              <a:solidFill>
                <a:srgbClr val="CD4F9A"/>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données!$BD$464:$CL$464</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20.10060997405958</c:v>
                </c:pt>
                <c:pt idx="8">
                  <c:v>20.89218043121618</c:v>
                </c:pt>
                <c:pt idx="9">
                  <c:v>21.90890537783645</c:v>
                </c:pt>
                <c:pt idx="10">
                  <c:v>22.42219405109682</c:v>
                </c:pt>
                <c:pt idx="11">
                  <c:v>23.45158041646029</c:v>
                </c:pt>
                <c:pt idx="12">
                  <c:v>24.04902987491493</c:v>
                </c:pt>
                <c:pt idx="13">
                  <c:v>23.36872585920992</c:v>
                </c:pt>
                <c:pt idx="14">
                  <c:v>25.15277837285503</c:v>
                </c:pt>
                <c:pt idx="15">
                  <c:v>28.11935425089427</c:v>
                </c:pt>
                <c:pt idx="16">
                  <c:v>30.56363080204459</c:v>
                </c:pt>
                <c:pt idx="17">
                  <c:v>32.15997547378928</c:v>
                </c:pt>
                <c:pt idx="18">
                  <c:v>33.00619811231533</c:v>
                </c:pt>
                <c:pt idx="19">
                  <c:v>33.21101384603335</c:v>
                </c:pt>
                <c:pt idx="20">
                  <c:v>34.27986475179351</c:v>
                </c:pt>
                <c:pt idx="21">
                  <c:v>33.73558607386968</c:v>
                </c:pt>
                <c:pt idx="22">
                  <c:v>32.80689732172351</c:v>
                </c:pt>
                <c:pt idx="23">
                  <c:v>32.27440870129756</c:v>
                </c:pt>
                <c:pt idx="24">
                  <c:v>33.80510591299207</c:v>
                </c:pt>
                <c:pt idx="25">
                  <c:v>35.51121903065876</c:v>
                </c:pt>
                <c:pt idx="26">
                  <c:v>35.740786375838</c:v>
                </c:pt>
                <c:pt idx="27">
                  <c:v>36.29525971056344</c:v>
                </c:pt>
                <c:pt idx="28">
                  <c:v>33.88573145450193</c:v>
                </c:pt>
                <c:pt idx="29">
                  <c:v>33.55700349978633</c:v>
                </c:pt>
                <c:pt idx="30">
                  <c:v>36.95286180797005</c:v>
                </c:pt>
                <c:pt idx="31">
                  <c:v>41.49864606321884</c:v>
                </c:pt>
                <c:pt idx="32">
                  <c:v>43.4193923375088</c:v>
                </c:pt>
                <c:pt idx="33">
                  <c:v>45.83386987959297</c:v>
                </c:pt>
                <c:pt idx="34">
                  <c:v>48.89266913110926</c:v>
                </c:pt>
              </c:numCache>
            </c:numRef>
          </c:val>
          <c:smooth val="1"/>
        </c:ser>
        <c:ser>
          <c:idx val="3"/>
          <c:order val="3"/>
          <c:tx>
            <c:v>hors cadeaux et hors boule de neige</c:v>
          </c:tx>
          <c:spPr>
            <a:ln w="76200">
              <a:solidFill>
                <a:schemeClr val="tx1"/>
              </a:solidFill>
            </a:ln>
          </c:spPr>
          <c:marker>
            <c:symbol val="none"/>
          </c:marker>
          <c:dPt>
            <c:idx val="32"/>
            <c:marker>
              <c:symbol val="circle"/>
              <c:size val="5"/>
              <c:spPr>
                <a:solidFill>
                  <a:schemeClr val="bg1">
                    <a:lumMod val="85000"/>
                  </a:schemeClr>
                </a:solidFill>
                <a:ln>
                  <a:solidFill>
                    <a:schemeClr val="bg1">
                      <a:lumMod val="85000"/>
                    </a:schemeClr>
                  </a:solidFill>
                </a:ln>
                <a:effectLst/>
              </c:spPr>
            </c:marker>
            <c:spPr>
              <a:ln w="76200">
                <a:solidFill>
                  <a:schemeClr val="tx1"/>
                </a:solidFill>
              </a:ln>
              <a:effectLst/>
            </c:spPr>
          </c:dPt>
          <c:dPt>
            <c:idx val="33"/>
            <c:marker>
              <c:symbol val="circle"/>
              <c:size val="5"/>
              <c:spPr>
                <a:solidFill>
                  <a:schemeClr val="bg1">
                    <a:lumMod val="85000"/>
                  </a:schemeClr>
                </a:solidFill>
                <a:ln>
                  <a:solidFill>
                    <a:schemeClr val="bg1">
                      <a:lumMod val="85000"/>
                    </a:schemeClr>
                  </a:solidFill>
                </a:ln>
                <a:effectLst/>
              </c:spPr>
            </c:marker>
            <c:spPr>
              <a:ln w="76200">
                <a:solidFill>
                  <a:schemeClr val="tx1"/>
                </a:solidFill>
              </a:ln>
              <a:effectLst/>
            </c:spPr>
          </c:dPt>
          <c:dPt>
            <c:idx val="34"/>
            <c:marker>
              <c:symbol val="circle"/>
              <c:size val="5"/>
              <c:spPr>
                <a:solidFill>
                  <a:schemeClr val="bg1">
                    <a:lumMod val="85000"/>
                  </a:schemeClr>
                </a:solidFill>
                <a:ln>
                  <a:solidFill>
                    <a:schemeClr val="bg1">
                      <a:lumMod val="85000"/>
                    </a:schemeClr>
                  </a:solidFill>
                </a:ln>
                <a:effectLst/>
              </c:spPr>
            </c:marker>
            <c:spPr>
              <a:ln w="76200">
                <a:solidFill>
                  <a:schemeClr val="tx1"/>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données!$BD$473:$CL$473</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20.10060997405958</c:v>
                </c:pt>
                <c:pt idx="8">
                  <c:v>20.89218043121618</c:v>
                </c:pt>
                <c:pt idx="9">
                  <c:v>21.90890537783645</c:v>
                </c:pt>
                <c:pt idx="10">
                  <c:v>22.42219405109682</c:v>
                </c:pt>
                <c:pt idx="11">
                  <c:v>23.45158041646029</c:v>
                </c:pt>
                <c:pt idx="12">
                  <c:v>24.04902987491493</c:v>
                </c:pt>
                <c:pt idx="13">
                  <c:v>23.36872585920992</c:v>
                </c:pt>
                <c:pt idx="14">
                  <c:v>25.15277837285503</c:v>
                </c:pt>
                <c:pt idx="15">
                  <c:v>28.11935425089427</c:v>
                </c:pt>
                <c:pt idx="16">
                  <c:v>30.56363080204459</c:v>
                </c:pt>
                <c:pt idx="17">
                  <c:v>32.15997547378928</c:v>
                </c:pt>
                <c:pt idx="18">
                  <c:v>33.00619811231533</c:v>
                </c:pt>
                <c:pt idx="19">
                  <c:v>33.21101384603335</c:v>
                </c:pt>
                <c:pt idx="20">
                  <c:v>34.27986475179351</c:v>
                </c:pt>
                <c:pt idx="21">
                  <c:v>33.73558607386968</c:v>
                </c:pt>
                <c:pt idx="22">
                  <c:v>32.25847495844536</c:v>
                </c:pt>
                <c:pt idx="23">
                  <c:v>30.40231218496541</c:v>
                </c:pt>
                <c:pt idx="24">
                  <c:v>30.32753178072628</c:v>
                </c:pt>
                <c:pt idx="25">
                  <c:v>30.15037326588795</c:v>
                </c:pt>
                <c:pt idx="26">
                  <c:v>28.32105763290845</c:v>
                </c:pt>
                <c:pt idx="27">
                  <c:v>26.761255772829</c:v>
                </c:pt>
                <c:pt idx="28">
                  <c:v>21.82226112624208</c:v>
                </c:pt>
                <c:pt idx="29">
                  <c:v>18.39328023192996</c:v>
                </c:pt>
                <c:pt idx="30">
                  <c:v>18.34030213789522</c:v>
                </c:pt>
                <c:pt idx="31">
                  <c:v>19.59591896318266</c:v>
                </c:pt>
                <c:pt idx="32">
                  <c:v>17.51116176272277</c:v>
                </c:pt>
                <c:pt idx="33">
                  <c:v>15.64491265663912</c:v>
                </c:pt>
                <c:pt idx="34">
                  <c:v>14.30712090267099</c:v>
                </c:pt>
              </c:numCache>
            </c:numRef>
          </c:val>
        </c:ser>
        <c:marker val="1"/>
        <c:axId val="571151976"/>
        <c:axId val="570955288"/>
      </c:lineChart>
      <c:catAx>
        <c:axId val="57115197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0955288"/>
        <c:crossesAt val="0.0"/>
        <c:auto val="1"/>
        <c:lblAlgn val="ctr"/>
        <c:lblOffset val="100"/>
        <c:tickLblSkip val="4"/>
        <c:tickMarkSkip val="4"/>
      </c:catAx>
      <c:valAx>
        <c:axId val="570955288"/>
        <c:scaling>
          <c:orientation val="minMax"/>
          <c:max val="75.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71151976"/>
        <c:crosses val="autoZero"/>
        <c:crossBetween val="between"/>
        <c:majorUnit val="10.0"/>
        <c:minorUnit val="5.0"/>
      </c:valAx>
      <c:spPr>
        <a:solidFill>
          <a:srgbClr val="FFFFFF"/>
        </a:solidFill>
        <a:ln w="25400">
          <a:noFill/>
        </a:ln>
      </c:spPr>
    </c:plotArea>
    <c:legend>
      <c:legendPos val="r"/>
      <c:legendEntry>
        <c:idx val="0"/>
        <c:txPr>
          <a:bodyPr/>
          <a:lstStyle/>
          <a:p>
            <a:pPr>
              <a:defRPr sz="1600" b="1" i="0">
                <a:solidFill>
                  <a:srgbClr val="4574B0"/>
                </a:solidFill>
              </a:defRPr>
            </a:pPr>
            <a:endParaRPr lang="fr-FR"/>
          </a:p>
        </c:txPr>
      </c:legendEntry>
      <c:legendEntry>
        <c:idx val="1"/>
        <c:txPr>
          <a:bodyPr/>
          <a:lstStyle/>
          <a:p>
            <a:pPr>
              <a:defRPr sz="1600" b="1" i="0">
                <a:solidFill>
                  <a:srgbClr val="FF6600"/>
                </a:solidFill>
              </a:defRPr>
            </a:pPr>
            <a:endParaRPr lang="fr-FR"/>
          </a:p>
        </c:txPr>
      </c:legendEntry>
      <c:legendEntry>
        <c:idx val="2"/>
        <c:txPr>
          <a:bodyPr/>
          <a:lstStyle/>
          <a:p>
            <a:pPr>
              <a:defRPr sz="1600" b="1" i="0">
                <a:solidFill>
                  <a:srgbClr val="CD4F9A"/>
                </a:solidFill>
              </a:defRPr>
            </a:pPr>
            <a:endParaRPr lang="fr-FR"/>
          </a:p>
        </c:txPr>
      </c:legendEntry>
      <c:layout>
        <c:manualLayout>
          <c:xMode val="edge"/>
          <c:yMode val="edge"/>
          <c:x val="0.0806028407360682"/>
          <c:y val="0.2163652757691"/>
          <c:w val="0.381571540435898"/>
          <c:h val="0.255415215955148"/>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3"/>
          <c:order val="0"/>
          <c:tx>
            <c:v>PIB en € 2012</c:v>
          </c:tx>
          <c:spPr>
            <a:ln w="63500">
              <a:solidFill>
                <a:sysClr val="window" lastClr="FFFFFF">
                  <a:lumMod val="50000"/>
                  <a:alpha val="0"/>
                </a:sys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2"/>
          <c:order val="2"/>
          <c:tx>
            <c:v>dette publique en € 2012</c:v>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0"/>
          <c:order val="3"/>
          <c:tx>
            <c:v>dette publique en € courants</c:v>
          </c:tx>
          <c:spPr>
            <a:ln>
              <a:solidFill>
                <a:srgbClr val="0000FF"/>
              </a:solidFill>
            </a:ln>
          </c:spPr>
          <c:marker>
            <c:symbol val="none"/>
          </c:marker>
          <c:dPt>
            <c:idx val="3"/>
            <c:spPr>
              <a:ln>
                <a:solidFill>
                  <a:srgbClr val="0000FF"/>
                </a:solidFill>
              </a:ln>
              <a:effectLst/>
            </c:spPr>
          </c:dPt>
          <c:dPt>
            <c:idx val="4"/>
            <c:spPr>
              <a:ln>
                <a:solidFill>
                  <a:srgbClr val="0000FF"/>
                </a:solidFill>
              </a:ln>
              <a:effectLst/>
            </c:spPr>
          </c:dPt>
          <c:dPt>
            <c:idx val="5"/>
            <c:spPr>
              <a:ln>
                <a:solidFill>
                  <a:srgbClr val="0000FF"/>
                </a:solidFill>
              </a:ln>
              <a:effectLst/>
            </c:spPr>
          </c:dPt>
          <c:dPt>
            <c:idx val="6"/>
            <c:spPr>
              <a:ln>
                <a:solidFill>
                  <a:srgbClr val="0000FF"/>
                </a:solidFill>
              </a:ln>
              <a:effectLst/>
            </c:spPr>
          </c:dPt>
          <c:dPt>
            <c:idx val="7"/>
            <c:spPr>
              <a:ln>
                <a:solidFill>
                  <a:srgbClr val="0000FF"/>
                </a:solidFill>
              </a:ln>
              <a:effectLst/>
            </c:spPr>
          </c:dPt>
          <c:dPt>
            <c:idx val="10"/>
            <c:spPr>
              <a:ln>
                <a:solidFill>
                  <a:srgbClr val="0000FF"/>
                </a:solidFill>
              </a:ln>
              <a:effectLst/>
            </c:spPr>
          </c:dPt>
          <c:dPt>
            <c:idx val="11"/>
            <c:spPr>
              <a:ln>
                <a:solidFill>
                  <a:srgbClr val="0000FF"/>
                </a:solidFill>
              </a:ln>
              <a:effectLst/>
            </c:spPr>
          </c:dPt>
          <c:dPt>
            <c:idx val="12"/>
            <c:spPr>
              <a:ln>
                <a:solidFill>
                  <a:srgbClr val="0000FF"/>
                </a:solidFill>
              </a:ln>
              <a:effectLst/>
            </c:spPr>
          </c:dPt>
          <c:dPt>
            <c:idx val="13"/>
            <c:spPr>
              <a:ln>
                <a:solidFill>
                  <a:srgbClr val="0000FF"/>
                </a:solidFill>
              </a:ln>
              <a:effectLst/>
            </c:spPr>
          </c:dPt>
          <c:dPt>
            <c:idx val="14"/>
            <c:spPr>
              <a:ln>
                <a:solidFill>
                  <a:srgbClr val="0000FF"/>
                </a:solidFill>
              </a:ln>
              <a:effectLst/>
            </c:spPr>
          </c:dPt>
          <c:dPt>
            <c:idx val="19"/>
            <c:spPr>
              <a:ln>
                <a:solidFill>
                  <a:srgbClr val="0000FF"/>
                </a:solidFill>
              </a:ln>
              <a:effectLst/>
            </c:spPr>
          </c:dPt>
          <c:dPt>
            <c:idx val="20"/>
            <c:spPr>
              <a:ln>
                <a:solidFill>
                  <a:srgbClr val="0000FF"/>
                </a:solidFill>
              </a:ln>
              <a:effectLst/>
            </c:spPr>
          </c:dPt>
          <c:dPt>
            <c:idx val="21"/>
            <c:spPr>
              <a:ln>
                <a:solidFill>
                  <a:srgbClr val="0000FF"/>
                </a:solidFill>
              </a:ln>
              <a:effectLst/>
            </c:spPr>
          </c:dPt>
          <c:dPt>
            <c:idx val="22"/>
            <c:spPr>
              <a:ln>
                <a:solidFill>
                  <a:srgbClr val="0000FF"/>
                </a:solidFill>
              </a:ln>
              <a:effectLst/>
            </c:spPr>
          </c:dPt>
          <c:dPt>
            <c:idx val="23"/>
            <c:spPr>
              <a:ln>
                <a:solidFill>
                  <a:srgbClr val="0000FF"/>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marker val="1"/>
        <c:axId val="562837688"/>
        <c:axId val="562841352"/>
      </c:lineChart>
      <c:lineChart>
        <c:grouping val="standard"/>
        <c:ser>
          <c:idx val="1"/>
          <c:order val="1"/>
          <c:tx>
            <c:strRef>
              <c:f>données!$Y$79</c:f>
              <c:strCache>
                <c:ptCount val="1"/>
                <c:pt idx="0">
                  <c:v>inflation (valeur en € courants de 100 € 2012)</c:v>
                </c:pt>
              </c:strCache>
            </c:strRef>
          </c:tx>
          <c:spPr>
            <a:ln w="60325">
              <a:solidFill>
                <a:srgbClr val="F79646">
                  <a:lumMod val="75000"/>
                  <a:alpha val="15000"/>
                </a:srgbClr>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données!$BD$79:$CL$79</c:f>
              <c:numCache>
                <c:formatCode>0\.000</c:formatCode>
                <c:ptCount val="35"/>
                <c:pt idx="0">
                  <c:v>31.19203328000202</c:v>
                </c:pt>
                <c:pt idx="1">
                  <c:v>34.39135408942142</c:v>
                </c:pt>
                <c:pt idx="2">
                  <c:v>38.34625900880113</c:v>
                </c:pt>
                <c:pt idx="3">
                  <c:v>42.81784203799404</c:v>
                </c:pt>
                <c:pt idx="4">
                  <c:v>47.99879554012536</c:v>
                </c:pt>
                <c:pt idx="5">
                  <c:v>52.66596510979773</c:v>
                </c:pt>
                <c:pt idx="6">
                  <c:v>56.40212213314367</c:v>
                </c:pt>
                <c:pt idx="7">
                  <c:v>59.45537878880403</c:v>
                </c:pt>
                <c:pt idx="8">
                  <c:v>62.55287384143513</c:v>
                </c:pt>
                <c:pt idx="9">
                  <c:v>64.1561056046631</c:v>
                </c:pt>
                <c:pt idx="10">
                  <c:v>66.25688453857008</c:v>
                </c:pt>
                <c:pt idx="11">
                  <c:v>68.5085991893634</c:v>
                </c:pt>
                <c:pt idx="12">
                  <c:v>70.39672532405238</c:v>
                </c:pt>
                <c:pt idx="13">
                  <c:v>72.26264189576152</c:v>
                </c:pt>
                <c:pt idx="14">
                  <c:v>73.65737904316887</c:v>
                </c:pt>
                <c:pt idx="15">
                  <c:v>74.94515595019586</c:v>
                </c:pt>
                <c:pt idx="16">
                  <c:v>75.78831274645628</c:v>
                </c:pt>
                <c:pt idx="17">
                  <c:v>76.72438214449325</c:v>
                </c:pt>
                <c:pt idx="18">
                  <c:v>77.84490171189459</c:v>
                </c:pt>
                <c:pt idx="19">
                  <c:v>78.55596166741641</c:v>
                </c:pt>
                <c:pt idx="20">
                  <c:v>79.36884888382872</c:v>
                </c:pt>
                <c:pt idx="21">
                  <c:v>79.50906819807972</c:v>
                </c:pt>
                <c:pt idx="22">
                  <c:v>80.75958215889479</c:v>
                </c:pt>
                <c:pt idx="23">
                  <c:v>82.38597337573097</c:v>
                </c:pt>
                <c:pt idx="24">
                  <c:v>84.21349718952801</c:v>
                </c:pt>
                <c:pt idx="25">
                  <c:v>85.8955791391909</c:v>
                </c:pt>
                <c:pt idx="26">
                  <c:v>87.33369263545835</c:v>
                </c:pt>
                <c:pt idx="27">
                  <c:v>89.00371019595909</c:v>
                </c:pt>
                <c:pt idx="28">
                  <c:v>90.90906451266902</c:v>
                </c:pt>
                <c:pt idx="29">
                  <c:v>93.26115451143951</c:v>
                </c:pt>
                <c:pt idx="30">
                  <c:v>95.63192209628613</c:v>
                </c:pt>
                <c:pt idx="31">
                  <c:v>96.31669369761513</c:v>
                </c:pt>
                <c:pt idx="32">
                  <c:v>97.24214994353727</c:v>
                </c:pt>
                <c:pt idx="33" formatCode="0.00">
                  <c:v>98.49327817682378</c:v>
                </c:pt>
                <c:pt idx="34" formatCode="0.00">
                  <c:v>100.0</c:v>
                </c:pt>
              </c:numCache>
            </c:numRef>
          </c:val>
        </c:ser>
        <c:ser>
          <c:idx val="4"/>
          <c:order val="4"/>
          <c:tx>
            <c:v>dette publique en % du PIB</c:v>
          </c:tx>
          <c:spPr>
            <a:ln>
              <a:solidFill>
                <a:sysClr val="windowText" lastClr="000000">
                  <a:alpha val="0"/>
                </a:sys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2615416"/>
        <c:axId val="562845064"/>
      </c:lineChart>
      <c:catAx>
        <c:axId val="56283768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2841352"/>
        <c:crosses val="autoZero"/>
        <c:auto val="1"/>
        <c:lblAlgn val="ctr"/>
        <c:lblOffset val="100"/>
        <c:tickLblSkip val="4"/>
        <c:tickMarkSkip val="4"/>
      </c:catAx>
      <c:valAx>
        <c:axId val="562841352"/>
        <c:scaling>
          <c:orientation val="minMax"/>
          <c:max val="20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2837688"/>
        <c:crosses val="autoZero"/>
        <c:crossBetween val="between"/>
        <c:majorUnit val="400.0"/>
      </c:valAx>
      <c:valAx>
        <c:axId val="562845064"/>
        <c:scaling>
          <c:orientation val="minMax"/>
          <c:max val="104.0"/>
          <c:min val="0.0"/>
        </c:scaling>
        <c:axPos val="r"/>
        <c:numFmt formatCode="0" sourceLinked="0"/>
        <c:tickLblPos val="nextTo"/>
        <c:txPr>
          <a:bodyPr/>
          <a:lstStyle/>
          <a:p>
            <a:pPr>
              <a:defRPr sz="1400" b="1" i="0"/>
            </a:pPr>
            <a:endParaRPr lang="fr-FR"/>
          </a:p>
        </c:txPr>
        <c:crossAx val="562615416"/>
        <c:crosses val="max"/>
        <c:crossBetween val="between"/>
        <c:majorUnit val="20.0"/>
      </c:valAx>
      <c:catAx>
        <c:axId val="562615416"/>
        <c:scaling>
          <c:orientation val="minMax"/>
        </c:scaling>
        <c:delete val="1"/>
        <c:axPos val="b"/>
        <c:numFmt formatCode="General" sourceLinked="1"/>
        <c:tickLblPos val="nextTo"/>
        <c:crossAx val="562845064"/>
        <c:crosses val="autoZero"/>
        <c:auto val="1"/>
        <c:lblAlgn val="ctr"/>
        <c:lblOffset val="100"/>
      </c:catAx>
      <c:spPr>
        <a:solidFill>
          <a:srgbClr val="FFFFFF"/>
        </a:solidFill>
        <a:ln w="25400">
          <a:noFill/>
        </a:ln>
      </c:spPr>
    </c:plotArea>
    <c:legend>
      <c:legendPos val="tr"/>
      <c:legendEntry>
        <c:idx val="0"/>
        <c:txPr>
          <a:bodyPr/>
          <a:lstStyle/>
          <a:p>
            <a:pPr>
              <a:defRPr sz="1400" b="1" i="0">
                <a:solidFill>
                  <a:schemeClr val="bg1"/>
                </a:solidFill>
              </a:defRPr>
            </a:pPr>
            <a:endParaRPr lang="fr-FR"/>
          </a:p>
        </c:txPr>
      </c:legendEntry>
      <c:legendEntry>
        <c:idx val="1"/>
        <c:txPr>
          <a:bodyPr/>
          <a:lstStyle/>
          <a:p>
            <a:pPr>
              <a:defRPr sz="1400" b="1" i="0">
                <a:solidFill>
                  <a:srgbClr val="FF0000"/>
                </a:solidFill>
              </a:defRPr>
            </a:pPr>
            <a:endParaRPr lang="fr-FR"/>
          </a:p>
        </c:txPr>
      </c:legendEntry>
      <c:legendEntry>
        <c:idx val="2"/>
        <c:txPr>
          <a:bodyPr/>
          <a:lstStyle/>
          <a:p>
            <a:pPr>
              <a:defRPr sz="1400" b="1" i="0">
                <a:solidFill>
                  <a:srgbClr val="0000FF"/>
                </a:solidFill>
              </a:defRPr>
            </a:pPr>
            <a:endParaRPr lang="fr-FR"/>
          </a:p>
        </c:txPr>
      </c:legendEntry>
      <c:legendEntry>
        <c:idx val="3"/>
        <c:txPr>
          <a:bodyPr/>
          <a:lstStyle/>
          <a:p>
            <a:pPr>
              <a:defRPr sz="1400" b="1" i="0">
                <a:solidFill>
                  <a:schemeClr val="accent6">
                    <a:lumMod val="40000"/>
                    <a:lumOff val="60000"/>
                  </a:schemeClr>
                </a:solidFill>
              </a:defRPr>
            </a:pPr>
            <a:endParaRPr lang="fr-FR"/>
          </a:p>
        </c:txPr>
      </c:legendEntry>
      <c:legendEntry>
        <c:idx val="4"/>
        <c:txPr>
          <a:bodyPr/>
          <a:lstStyle/>
          <a:p>
            <a:pPr>
              <a:defRPr sz="1400" b="1" i="0">
                <a:solidFill>
                  <a:schemeClr val="bg1"/>
                </a:solidFill>
              </a:defRPr>
            </a:pPr>
            <a:endParaRPr lang="fr-FR"/>
          </a:p>
        </c:txPr>
      </c:legendEntry>
      <c:layout>
        <c:manualLayout>
          <c:xMode val="edge"/>
          <c:yMode val="edge"/>
          <c:x val="0.525920737808326"/>
          <c:y val="0.655328798185941"/>
          <c:w val="0.412062578848915"/>
          <c:h val="0.231292517006803"/>
        </c:manualLayout>
      </c:layout>
      <c:spPr>
        <a:ln>
          <a:solidFill>
            <a:schemeClr val="tx1"/>
          </a:solidFill>
        </a:ln>
      </c:spPr>
      <c:txPr>
        <a:bodyPr/>
        <a:lstStyle/>
        <a:p>
          <a:pPr>
            <a:defRPr sz="14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91362074215861"/>
          <c:h val="0.877376028989634"/>
        </c:manualLayout>
      </c:layout>
      <c:lineChart>
        <c:grouping val="standard"/>
        <c:ser>
          <c:idx val="2"/>
          <c:order val="0"/>
          <c:tx>
            <c:v>dette réelle de l'État</c:v>
          </c:tx>
          <c:spPr>
            <a:ln w="101600">
              <a:solidFill>
                <a:schemeClr val="tx1">
                  <a:lumMod val="50000"/>
                  <a:lumOff val="50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données!$BD$182:$CL$182</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45.68619385033404</c:v>
                </c:pt>
                <c:pt idx="23">
                  <c:v>45.83586974081035</c:v>
                </c:pt>
                <c:pt idx="24">
                  <c:v>48.34962194938027</c:v>
                </c:pt>
                <c:pt idx="25">
                  <c:v>51.01068541609542</c:v>
                </c:pt>
                <c:pt idx="26">
                  <c:v>51.41426683086374</c:v>
                </c:pt>
                <c:pt idx="27">
                  <c:v>52.30356884257894</c:v>
                </c:pt>
                <c:pt idx="28">
                  <c:v>49.84106888838227</c:v>
                </c:pt>
                <c:pt idx="29">
                  <c:v>49.43840976902977</c:v>
                </c:pt>
                <c:pt idx="30">
                  <c:v>53.84350776822825</c:v>
                </c:pt>
                <c:pt idx="31">
                  <c:v>61.9590054529652</c:v>
                </c:pt>
                <c:pt idx="32">
                  <c:v>64.27361724978314</c:v>
                </c:pt>
                <c:pt idx="33">
                  <c:v>66.71836386365929</c:v>
                </c:pt>
                <c:pt idx="34">
                  <c:v>70.85087038761522</c:v>
                </c:pt>
              </c:numCache>
            </c:numRef>
          </c:val>
          <c:smooth val="1"/>
        </c:ser>
        <c:ser>
          <c:idx val="0"/>
          <c:order val="1"/>
          <c:tx>
            <c:v>hors cadeaux fiscaux</c:v>
          </c:tx>
          <c:spPr>
            <a:ln w="76200">
              <a:solidFill>
                <a:schemeClr val="tx1">
                  <a:lumMod val="50000"/>
                  <a:lumOff val="50000"/>
                </a:schemeClr>
              </a:solidFill>
              <a:prstDash val="sysDash"/>
            </a:ln>
          </c:spPr>
          <c:marker>
            <c:symbol val="none"/>
          </c:marker>
          <c:dPt>
            <c:idx val="32"/>
            <c:marker>
              <c:symbol val="circle"/>
              <c:size val="5"/>
              <c:spPr>
                <a:solidFill>
                  <a:schemeClr val="accent6">
                    <a:lumMod val="20000"/>
                    <a:lumOff val="80000"/>
                  </a:schemeClr>
                </a:solidFill>
                <a:ln>
                  <a:solidFill>
                    <a:schemeClr val="accent6">
                      <a:lumMod val="20000"/>
                      <a:lumOff val="80000"/>
                    </a:schemeClr>
                  </a:solidFill>
                </a:ln>
                <a:effectLst/>
              </c:spPr>
            </c:marker>
            <c:spPr>
              <a:ln w="76200">
                <a:solidFill>
                  <a:schemeClr val="tx1">
                    <a:lumMod val="50000"/>
                    <a:lumOff val="50000"/>
                  </a:schemeClr>
                </a:solidFill>
                <a:prstDash val="sysDash"/>
              </a:ln>
              <a:effectLst/>
            </c:spPr>
          </c:dPt>
          <c:dPt>
            <c:idx val="33"/>
            <c:marker>
              <c:symbol val="circle"/>
              <c:size val="5"/>
              <c:spPr>
                <a:solidFill>
                  <a:schemeClr val="accent6">
                    <a:lumMod val="20000"/>
                    <a:lumOff val="80000"/>
                  </a:schemeClr>
                </a:solidFill>
                <a:ln>
                  <a:solidFill>
                    <a:schemeClr val="accent6">
                      <a:lumMod val="20000"/>
                      <a:lumOff val="80000"/>
                    </a:schemeClr>
                  </a:solidFill>
                </a:ln>
                <a:effectLst/>
              </c:spPr>
            </c:marker>
            <c:spPr>
              <a:ln w="76200">
                <a:solidFill>
                  <a:schemeClr val="tx1">
                    <a:lumMod val="50000"/>
                    <a:lumOff val="50000"/>
                  </a:schemeClr>
                </a:solidFill>
                <a:prstDash val="sysDash"/>
              </a:ln>
              <a:effectLst/>
            </c:spPr>
          </c:dPt>
          <c:dPt>
            <c:idx val="34"/>
            <c:marker>
              <c:symbol val="circle"/>
              <c:size val="5"/>
              <c:spPr>
                <a:solidFill>
                  <a:schemeClr val="accent6">
                    <a:lumMod val="20000"/>
                    <a:lumOff val="80000"/>
                  </a:schemeClr>
                </a:solidFill>
                <a:ln>
                  <a:solidFill>
                    <a:schemeClr val="accent6">
                      <a:lumMod val="20000"/>
                      <a:lumOff val="80000"/>
                    </a:schemeClr>
                  </a:solidFill>
                </a:ln>
                <a:effectLst/>
              </c:spPr>
            </c:marker>
            <c:spPr>
              <a:ln w="76200">
                <a:solidFill>
                  <a:schemeClr val="tx1">
                    <a:lumMod val="50000"/>
                    <a:lumOff val="50000"/>
                  </a:schemeClr>
                </a:solidFill>
                <a:prstDash val="sysDash"/>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données!$BD$454:$CL$454</c:f>
              <c:numCache>
                <c:formatCode>#\ ##0.0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45.13743160095342</c:v>
                </c:pt>
                <c:pt idx="23">
                  <c:v>43.93526200430148</c:v>
                </c:pt>
                <c:pt idx="24">
                  <c:v>44.75561502631607</c:v>
                </c:pt>
                <c:pt idx="25">
                  <c:v>45.39904137972166</c:v>
                </c:pt>
                <c:pt idx="26">
                  <c:v>43.70959411242224</c:v>
                </c:pt>
                <c:pt idx="27">
                  <c:v>42.4006695489313</c:v>
                </c:pt>
                <c:pt idx="28">
                  <c:v>37.40992388362486</c:v>
                </c:pt>
                <c:pt idx="29">
                  <c:v>33.9087154938808</c:v>
                </c:pt>
                <c:pt idx="30">
                  <c:v>34.42169603853646</c:v>
                </c:pt>
                <c:pt idx="31">
                  <c:v>37.51896594781958</c:v>
                </c:pt>
                <c:pt idx="32">
                  <c:v>35.61934403222746</c:v>
                </c:pt>
                <c:pt idx="33">
                  <c:v>33.76597385666351</c:v>
                </c:pt>
                <c:pt idx="34">
                  <c:v>32.84301071309519</c:v>
                </c:pt>
              </c:numCache>
            </c:numRef>
          </c:val>
        </c:ser>
        <c:ser>
          <c:idx val="1"/>
          <c:order val="2"/>
          <c:tx>
            <c:v>sans boule de neige</c:v>
          </c:tx>
          <c:spPr>
            <a:ln w="76200">
              <a:solidFill>
                <a:schemeClr val="tx1"/>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données!$BD$464:$CL$464</c:f>
              <c:numCache>
                <c:formatCode>#\ ##0.0</c:formatCode>
                <c:ptCount val="35"/>
                <c:pt idx="0">
                  <c:v>12.9052885523696</c:v>
                </c:pt>
                <c:pt idx="1">
                  <c:v>12.69056229893868</c:v>
                </c:pt>
                <c:pt idx="2">
                  <c:v>12.39020557622214</c:v>
                </c:pt>
                <c:pt idx="3">
                  <c:v>13.42173998799023</c:v>
                </c:pt>
                <c:pt idx="4">
                  <c:v>16.44993686663618</c:v>
                </c:pt>
                <c:pt idx="5">
                  <c:v>17.40573263199543</c:v>
                </c:pt>
                <c:pt idx="6">
                  <c:v>19.2074613002027</c:v>
                </c:pt>
                <c:pt idx="7">
                  <c:v>20.10060997405958</c:v>
                </c:pt>
                <c:pt idx="8">
                  <c:v>20.89218043121618</c:v>
                </c:pt>
                <c:pt idx="9">
                  <c:v>21.90890537783645</c:v>
                </c:pt>
                <c:pt idx="10">
                  <c:v>22.42219405109682</c:v>
                </c:pt>
                <c:pt idx="11">
                  <c:v>23.45158041646029</c:v>
                </c:pt>
                <c:pt idx="12">
                  <c:v>24.04902987491493</c:v>
                </c:pt>
                <c:pt idx="13">
                  <c:v>23.36872585920992</c:v>
                </c:pt>
                <c:pt idx="14">
                  <c:v>25.15277837285503</c:v>
                </c:pt>
                <c:pt idx="15">
                  <c:v>28.11935425089427</c:v>
                </c:pt>
                <c:pt idx="16">
                  <c:v>30.56363080204459</c:v>
                </c:pt>
                <c:pt idx="17">
                  <c:v>32.15997547378928</c:v>
                </c:pt>
                <c:pt idx="18">
                  <c:v>33.00619811231533</c:v>
                </c:pt>
                <c:pt idx="19">
                  <c:v>33.21101384603335</c:v>
                </c:pt>
                <c:pt idx="20">
                  <c:v>34.27986475179351</c:v>
                </c:pt>
                <c:pt idx="21">
                  <c:v>33.73558607386968</c:v>
                </c:pt>
                <c:pt idx="22">
                  <c:v>32.80689732172351</c:v>
                </c:pt>
                <c:pt idx="23">
                  <c:v>32.27440870129756</c:v>
                </c:pt>
                <c:pt idx="24">
                  <c:v>33.80510591299207</c:v>
                </c:pt>
                <c:pt idx="25">
                  <c:v>35.51121903065876</c:v>
                </c:pt>
                <c:pt idx="26">
                  <c:v>35.740786375838</c:v>
                </c:pt>
                <c:pt idx="27">
                  <c:v>36.29525971056344</c:v>
                </c:pt>
                <c:pt idx="28">
                  <c:v>33.88573145450193</c:v>
                </c:pt>
                <c:pt idx="29">
                  <c:v>33.55700349978633</c:v>
                </c:pt>
                <c:pt idx="30">
                  <c:v>36.95286180797005</c:v>
                </c:pt>
                <c:pt idx="31">
                  <c:v>41.49864606321884</c:v>
                </c:pt>
                <c:pt idx="32">
                  <c:v>43.4193923375088</c:v>
                </c:pt>
                <c:pt idx="33">
                  <c:v>45.83386987959297</c:v>
                </c:pt>
                <c:pt idx="34">
                  <c:v>48.89266913110926</c:v>
                </c:pt>
              </c:numCache>
            </c:numRef>
          </c:val>
          <c:smooth val="1"/>
        </c:ser>
        <c:ser>
          <c:idx val="3"/>
          <c:order val="3"/>
          <c:tx>
            <c:v>hors cadeaux et hors boule de neige</c:v>
          </c:tx>
          <c:spPr>
            <a:ln w="38100">
              <a:solidFill>
                <a:schemeClr val="tx1"/>
              </a:solidFill>
              <a:prstDash val="solid"/>
            </a:ln>
          </c:spPr>
          <c:marker>
            <c:symbol val="none"/>
          </c:marker>
          <c:dPt>
            <c:idx val="32"/>
            <c:marker>
              <c:symbol val="circle"/>
              <c:size val="5"/>
              <c:spPr>
                <a:solidFill>
                  <a:schemeClr val="bg1">
                    <a:lumMod val="85000"/>
                  </a:schemeClr>
                </a:solidFill>
                <a:ln>
                  <a:solidFill>
                    <a:schemeClr val="bg1">
                      <a:lumMod val="85000"/>
                    </a:schemeClr>
                  </a:solidFill>
                </a:ln>
                <a:effectLst/>
              </c:spPr>
            </c:marker>
            <c:spPr>
              <a:ln w="38100">
                <a:solidFill>
                  <a:schemeClr val="tx1"/>
                </a:solidFill>
                <a:prstDash val="solid"/>
              </a:ln>
              <a:effectLst/>
            </c:spPr>
          </c:dPt>
          <c:dPt>
            <c:idx val="33"/>
            <c:marker>
              <c:symbol val="circle"/>
              <c:size val="5"/>
              <c:spPr>
                <a:solidFill>
                  <a:schemeClr val="bg1">
                    <a:lumMod val="85000"/>
                  </a:schemeClr>
                </a:solidFill>
                <a:ln>
                  <a:solidFill>
                    <a:schemeClr val="bg1">
                      <a:lumMod val="85000"/>
                    </a:schemeClr>
                  </a:solidFill>
                </a:ln>
                <a:effectLst/>
              </c:spPr>
            </c:marker>
            <c:spPr>
              <a:ln w="38100">
                <a:solidFill>
                  <a:schemeClr val="tx1"/>
                </a:solidFill>
                <a:prstDash val="solid"/>
              </a:ln>
              <a:effectLst/>
            </c:spPr>
          </c:dPt>
          <c:dPt>
            <c:idx val="34"/>
            <c:marker>
              <c:symbol val="circle"/>
              <c:size val="5"/>
              <c:spPr>
                <a:solidFill>
                  <a:schemeClr val="bg1">
                    <a:lumMod val="85000"/>
                  </a:schemeClr>
                </a:solidFill>
                <a:ln>
                  <a:solidFill>
                    <a:schemeClr val="bg1">
                      <a:lumMod val="85000"/>
                    </a:schemeClr>
                  </a:solidFill>
                </a:ln>
                <a:effectLst/>
              </c:spPr>
            </c:marker>
            <c:spPr>
              <a:ln w="38100">
                <a:solidFill>
                  <a:schemeClr val="tx1"/>
                </a:solidFill>
                <a:prstDash val="solid"/>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données!$BD$473:$CL$473</c:f>
              <c:numCache>
                <c:formatCode>#\ ##0.0</c:formatCode>
                <c:ptCount val="35"/>
                <c:pt idx="0">
                  <c:v>12.9052885523696</c:v>
                </c:pt>
                <c:pt idx="1">
                  <c:v>12.69056229893868</c:v>
                </c:pt>
                <c:pt idx="2">
                  <c:v>12.39020557622214</c:v>
                </c:pt>
                <c:pt idx="3">
                  <c:v>13.42173998799023</c:v>
                </c:pt>
                <c:pt idx="4">
                  <c:v>16.44993686663618</c:v>
                </c:pt>
                <c:pt idx="5">
                  <c:v>17.40573263199543</c:v>
                </c:pt>
                <c:pt idx="6">
                  <c:v>19.2074613002027</c:v>
                </c:pt>
                <c:pt idx="7">
                  <c:v>20.10060997405958</c:v>
                </c:pt>
                <c:pt idx="8">
                  <c:v>20.89218043121618</c:v>
                </c:pt>
                <c:pt idx="9">
                  <c:v>21.90890537783645</c:v>
                </c:pt>
                <c:pt idx="10">
                  <c:v>22.42219405109682</c:v>
                </c:pt>
                <c:pt idx="11">
                  <c:v>23.45158041646029</c:v>
                </c:pt>
                <c:pt idx="12">
                  <c:v>24.04902987491493</c:v>
                </c:pt>
                <c:pt idx="13">
                  <c:v>23.36872585920992</c:v>
                </c:pt>
                <c:pt idx="14">
                  <c:v>25.15277837285503</c:v>
                </c:pt>
                <c:pt idx="15">
                  <c:v>28.11935425089427</c:v>
                </c:pt>
                <c:pt idx="16">
                  <c:v>30.56363080204459</c:v>
                </c:pt>
                <c:pt idx="17">
                  <c:v>32.15997547378928</c:v>
                </c:pt>
                <c:pt idx="18">
                  <c:v>33.00619811231533</c:v>
                </c:pt>
                <c:pt idx="19">
                  <c:v>33.21101384603335</c:v>
                </c:pt>
                <c:pt idx="20">
                  <c:v>34.27986475179351</c:v>
                </c:pt>
                <c:pt idx="21">
                  <c:v>33.73558607386968</c:v>
                </c:pt>
                <c:pt idx="22">
                  <c:v>32.25847495844536</c:v>
                </c:pt>
                <c:pt idx="23">
                  <c:v>30.40231218496541</c:v>
                </c:pt>
                <c:pt idx="24">
                  <c:v>30.32753178072628</c:v>
                </c:pt>
                <c:pt idx="25">
                  <c:v>30.15037326588795</c:v>
                </c:pt>
                <c:pt idx="26">
                  <c:v>28.32105763290845</c:v>
                </c:pt>
                <c:pt idx="27">
                  <c:v>26.761255772829</c:v>
                </c:pt>
                <c:pt idx="28">
                  <c:v>21.82226112624208</c:v>
                </c:pt>
                <c:pt idx="29">
                  <c:v>18.39328023192996</c:v>
                </c:pt>
                <c:pt idx="30">
                  <c:v>18.34030213789522</c:v>
                </c:pt>
                <c:pt idx="31">
                  <c:v>19.59591896318266</c:v>
                </c:pt>
                <c:pt idx="32">
                  <c:v>17.51116176272277</c:v>
                </c:pt>
                <c:pt idx="33">
                  <c:v>15.64491265663912</c:v>
                </c:pt>
                <c:pt idx="34">
                  <c:v>14.30712090267099</c:v>
                </c:pt>
              </c:numCache>
            </c:numRef>
          </c:val>
        </c:ser>
        <c:marker val="1"/>
        <c:axId val="653064344"/>
        <c:axId val="653068024"/>
      </c:lineChart>
      <c:catAx>
        <c:axId val="65306434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653068024"/>
        <c:crossesAt val="0.0"/>
        <c:auto val="1"/>
        <c:lblAlgn val="ctr"/>
        <c:lblOffset val="100"/>
        <c:tickLblSkip val="4"/>
        <c:tickMarkSkip val="4"/>
      </c:catAx>
      <c:valAx>
        <c:axId val="653068024"/>
        <c:scaling>
          <c:orientation val="minMax"/>
          <c:max val="75.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653064344"/>
        <c:crosses val="autoZero"/>
        <c:crossBetween val="between"/>
        <c:majorUnit val="10.0"/>
        <c:minorUnit val="5.0"/>
      </c:valAx>
      <c:spPr>
        <a:solidFill>
          <a:srgbClr val="FFFFFF"/>
        </a:solidFill>
        <a:ln w="25400">
          <a:noFill/>
        </a:ln>
      </c:spPr>
    </c:plotArea>
    <c:legend>
      <c:legendPos val="r"/>
      <c:legendEntry>
        <c:idx val="0"/>
        <c:txPr>
          <a:bodyPr/>
          <a:lstStyle/>
          <a:p>
            <a:pPr>
              <a:defRPr sz="1600" b="1" i="0">
                <a:solidFill>
                  <a:srgbClr val="7F7F7F"/>
                </a:solidFill>
              </a:defRPr>
            </a:pPr>
            <a:endParaRPr lang="fr-FR"/>
          </a:p>
        </c:txPr>
      </c:legendEntry>
      <c:legendEntry>
        <c:idx val="1"/>
        <c:txPr>
          <a:bodyPr/>
          <a:lstStyle/>
          <a:p>
            <a:pPr>
              <a:defRPr sz="1600" b="1" i="0">
                <a:solidFill>
                  <a:srgbClr val="7F7F7F"/>
                </a:solidFill>
              </a:defRPr>
            </a:pPr>
            <a:endParaRPr lang="fr-FR"/>
          </a:p>
        </c:txPr>
      </c:legendEntry>
      <c:legendEntry>
        <c:idx val="2"/>
        <c:txPr>
          <a:bodyPr/>
          <a:lstStyle/>
          <a:p>
            <a:pPr>
              <a:defRPr sz="1600" b="1" i="0">
                <a:solidFill>
                  <a:schemeClr val="tx1"/>
                </a:solidFill>
              </a:defRPr>
            </a:pPr>
            <a:endParaRPr lang="fr-FR"/>
          </a:p>
        </c:txPr>
      </c:legendEntry>
      <c:layout>
        <c:manualLayout>
          <c:xMode val="edge"/>
          <c:yMode val="edge"/>
          <c:x val="0.0806028407360682"/>
          <c:y val="0.2163652757691"/>
          <c:w val="0.381571540435898"/>
          <c:h val="0.255415215955148"/>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1"/>
  <c:lang val="fr-FR"/>
  <c:style val="2"/>
  <c:chart>
    <c:autoTitleDeleted val="1"/>
    <c:plotArea>
      <c:layout>
        <c:manualLayout>
          <c:layoutTarget val="inner"/>
          <c:xMode val="edge"/>
          <c:yMode val="edge"/>
          <c:x val="0.111877296587927"/>
          <c:y val="0.192592592592593"/>
          <c:w val="0.821694881889764"/>
          <c:h val="0.657982283464567"/>
        </c:manualLayout>
      </c:layout>
      <c:scatterChart>
        <c:scatterStyle val="smoothMarker"/>
        <c:ser>
          <c:idx val="0"/>
          <c:order val="0"/>
          <c:tx>
            <c:v>taxes évadées en Md € 2012</c:v>
          </c:tx>
          <c:trendline>
            <c:spPr>
              <a:ln w="41275">
                <a:solidFill>
                  <a:schemeClr val="accent1">
                    <a:lumMod val="60000"/>
                    <a:lumOff val="40000"/>
                  </a:schemeClr>
                </a:solidFill>
                <a:prstDash val="sysDot"/>
              </a:ln>
            </c:spPr>
            <c:trendlineType val="poly"/>
            <c:order val="3"/>
          </c:trendline>
          <c:xVal>
            <c:numRef>
              <c:f>données!$AV$40:$CL$40</c:f>
              <c:numCache>
                <c:formatCode>General</c:formatCode>
                <c:ptCount val="43"/>
                <c:pt idx="0">
                  <c:v>1970.0</c:v>
                </c:pt>
                <c:pt idx="1">
                  <c:v>1971.0</c:v>
                </c:pt>
                <c:pt idx="2">
                  <c:v>1972.0</c:v>
                </c:pt>
                <c:pt idx="3">
                  <c:v>1973.0</c:v>
                </c:pt>
                <c:pt idx="4">
                  <c:v>1974.0</c:v>
                </c:pt>
                <c:pt idx="5">
                  <c:v>1975.0</c:v>
                </c:pt>
                <c:pt idx="6">
                  <c:v>1976.0</c:v>
                </c:pt>
                <c:pt idx="7">
                  <c:v>1977.0</c:v>
                </c:pt>
                <c:pt idx="8">
                  <c:v>1978.0</c:v>
                </c:pt>
                <c:pt idx="9">
                  <c:v>1979.0</c:v>
                </c:pt>
                <c:pt idx="10">
                  <c:v>1980.0</c:v>
                </c:pt>
                <c:pt idx="11">
                  <c:v>1981.0</c:v>
                </c:pt>
                <c:pt idx="12">
                  <c:v>1982.0</c:v>
                </c:pt>
                <c:pt idx="13">
                  <c:v>1983.0</c:v>
                </c:pt>
                <c:pt idx="14">
                  <c:v>1984.0</c:v>
                </c:pt>
                <c:pt idx="15">
                  <c:v>1985.0</c:v>
                </c:pt>
                <c:pt idx="16">
                  <c:v>1986.0</c:v>
                </c:pt>
                <c:pt idx="17">
                  <c:v>1987.0</c:v>
                </c:pt>
                <c:pt idx="18">
                  <c:v>1988.0</c:v>
                </c:pt>
                <c:pt idx="19">
                  <c:v>1989.0</c:v>
                </c:pt>
                <c:pt idx="20">
                  <c:v>1990.0</c:v>
                </c:pt>
                <c:pt idx="21">
                  <c:v>1991.0</c:v>
                </c:pt>
                <c:pt idx="22">
                  <c:v>1992.0</c:v>
                </c:pt>
                <c:pt idx="23">
                  <c:v>1993.0</c:v>
                </c:pt>
                <c:pt idx="24">
                  <c:v>1994.0</c:v>
                </c:pt>
                <c:pt idx="25">
                  <c:v>1995.0</c:v>
                </c:pt>
                <c:pt idx="26">
                  <c:v>1996.0</c:v>
                </c:pt>
                <c:pt idx="27">
                  <c:v>1997.0</c:v>
                </c:pt>
                <c:pt idx="28">
                  <c:v>1998.0</c:v>
                </c:pt>
                <c:pt idx="29">
                  <c:v>1999.0</c:v>
                </c:pt>
                <c:pt idx="30">
                  <c:v>2000.0</c:v>
                </c:pt>
                <c:pt idx="31">
                  <c:v>2001.0</c:v>
                </c:pt>
                <c:pt idx="32">
                  <c:v>2002.0</c:v>
                </c:pt>
                <c:pt idx="33">
                  <c:v>2003.0</c:v>
                </c:pt>
                <c:pt idx="34">
                  <c:v>2004.0</c:v>
                </c:pt>
                <c:pt idx="35">
                  <c:v>2005.0</c:v>
                </c:pt>
                <c:pt idx="36">
                  <c:v>2006.0</c:v>
                </c:pt>
                <c:pt idx="37">
                  <c:v>2007.0</c:v>
                </c:pt>
                <c:pt idx="38">
                  <c:v>2008.0</c:v>
                </c:pt>
                <c:pt idx="39">
                  <c:v>2009.0</c:v>
                </c:pt>
                <c:pt idx="40">
                  <c:v>2010.0</c:v>
                </c:pt>
                <c:pt idx="41" formatCode="0">
                  <c:v>2011.0</c:v>
                </c:pt>
                <c:pt idx="42">
                  <c:v>2012.0</c:v>
                </c:pt>
              </c:numCache>
            </c:numRef>
          </c:xVal>
          <c:yVal>
            <c:numRef>
              <c:f>données!$AV$490:$CL$490</c:f>
              <c:numCache>
                <c:formatCode>#.##0\.0</c:formatCode>
                <c:ptCount val="43"/>
                <c:pt idx="0">
                  <c:v>1.124450572113006</c:v>
                </c:pt>
                <c:pt idx="1">
                  <c:v>1.088151200398231</c:v>
                </c:pt>
                <c:pt idx="2">
                  <c:v>1.034860639621946</c:v>
                </c:pt>
                <c:pt idx="3">
                  <c:v>1.134303227455105</c:v>
                </c:pt>
                <c:pt idx="4">
                  <c:v>1.156326601594603</c:v>
                </c:pt>
                <c:pt idx="5">
                  <c:v>1.077218039905633</c:v>
                </c:pt>
                <c:pt idx="6">
                  <c:v>1.15879080297002</c:v>
                </c:pt>
                <c:pt idx="7">
                  <c:v>1.160395329382764</c:v>
                </c:pt>
                <c:pt idx="8">
                  <c:v>1.212407421414937</c:v>
                </c:pt>
                <c:pt idx="9">
                  <c:v>1.261485864878195</c:v>
                </c:pt>
                <c:pt idx="10">
                  <c:v>1.883231548069538</c:v>
                </c:pt>
                <c:pt idx="11">
                  <c:v>1.904210026081295</c:v>
                </c:pt>
                <c:pt idx="12">
                  <c:v>3.102274875405916</c:v>
                </c:pt>
                <c:pt idx="13">
                  <c:v>3.336142843902434</c:v>
                </c:pt>
                <c:pt idx="14">
                  <c:v>3.557353171416661</c:v>
                </c:pt>
                <c:pt idx="15">
                  <c:v>3.66947317586571</c:v>
                </c:pt>
                <c:pt idx="16">
                  <c:v>3.822442477142563</c:v>
                </c:pt>
                <c:pt idx="17">
                  <c:v>2.913829961895992</c:v>
                </c:pt>
                <c:pt idx="18">
                  <c:v>2.758333411085538</c:v>
                </c:pt>
                <c:pt idx="19">
                  <c:v>4.487128968760717</c:v>
                </c:pt>
                <c:pt idx="20">
                  <c:v>5.503543849757752</c:v>
                </c:pt>
                <c:pt idx="21">
                  <c:v>5.247759955192636</c:v>
                </c:pt>
                <c:pt idx="22">
                  <c:v>5.50534028558369</c:v>
                </c:pt>
                <c:pt idx="23">
                  <c:v>7.050545922593372</c:v>
                </c:pt>
                <c:pt idx="24">
                  <c:v>7.671144287611916</c:v>
                </c:pt>
                <c:pt idx="25">
                  <c:v>7.46106282594343</c:v>
                </c:pt>
                <c:pt idx="26">
                  <c:v>7.699404436195583</c:v>
                </c:pt>
                <c:pt idx="27">
                  <c:v>8.57006134122984</c:v>
                </c:pt>
                <c:pt idx="28">
                  <c:v>10.138417336757</c:v>
                </c:pt>
                <c:pt idx="29">
                  <c:v>11.52126144719757</c:v>
                </c:pt>
                <c:pt idx="30">
                  <c:v>12.8256597408549</c:v>
                </c:pt>
                <c:pt idx="31">
                  <c:v>13.00255864164611</c:v>
                </c:pt>
                <c:pt idx="32">
                  <c:v>11.61243896333976</c:v>
                </c:pt>
                <c:pt idx="33">
                  <c:v>11.16707656355314</c:v>
                </c:pt>
                <c:pt idx="34">
                  <c:v>10.90409796408403</c:v>
                </c:pt>
                <c:pt idx="35">
                  <c:v>12.16770239012101</c:v>
                </c:pt>
                <c:pt idx="36">
                  <c:v>12.8796535128688</c:v>
                </c:pt>
                <c:pt idx="37">
                  <c:v>13.87518395663886</c:v>
                </c:pt>
                <c:pt idx="38">
                  <c:v>13.54871558270662</c:v>
                </c:pt>
                <c:pt idx="39">
                  <c:v>12.44251156181488</c:v>
                </c:pt>
                <c:pt idx="40">
                  <c:v>13.68607348643515</c:v>
                </c:pt>
                <c:pt idx="41">
                  <c:v>15.72120311115833</c:v>
                </c:pt>
                <c:pt idx="42">
                  <c:v>12.6804641290979</c:v>
                </c:pt>
              </c:numCache>
            </c:numRef>
          </c:yVal>
        </c:ser>
        <c:axId val="570756376"/>
        <c:axId val="570930168"/>
      </c:scatterChart>
      <c:valAx>
        <c:axId val="570756376"/>
        <c:scaling>
          <c:orientation val="minMax"/>
          <c:min val="1970.0"/>
        </c:scaling>
        <c:axPos val="b"/>
        <c:numFmt formatCode="General" sourceLinked="1"/>
        <c:tickLblPos val="nextTo"/>
        <c:txPr>
          <a:bodyPr/>
          <a:lstStyle/>
          <a:p>
            <a:pPr>
              <a:defRPr sz="1400" b="1" i="0"/>
            </a:pPr>
            <a:endParaRPr lang="fr-FR"/>
          </a:p>
        </c:txPr>
        <c:crossAx val="570930168"/>
        <c:crosses val="autoZero"/>
        <c:crossBetween val="midCat"/>
      </c:valAx>
      <c:valAx>
        <c:axId val="570930168"/>
        <c:scaling>
          <c:orientation val="minMax"/>
          <c:max val="16.0"/>
          <c:min val="0.0"/>
        </c:scaling>
        <c:axPos val="l"/>
        <c:majorGridlines/>
        <c:numFmt formatCode="0" sourceLinked="0"/>
        <c:tickLblPos val="nextTo"/>
        <c:txPr>
          <a:bodyPr/>
          <a:lstStyle/>
          <a:p>
            <a:pPr>
              <a:defRPr sz="1400" b="1" i="0" baseline="0"/>
            </a:pPr>
            <a:endParaRPr lang="fr-FR"/>
          </a:p>
        </c:txPr>
        <c:crossAx val="570756376"/>
        <c:crosses val="autoZero"/>
        <c:crossBetween val="midCat"/>
        <c:majorUnit val="2.0"/>
      </c:valAx>
    </c:plotArea>
    <c:plotVisOnly val="1"/>
  </c:chart>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91362074215861"/>
          <c:h val="0.877376028989634"/>
        </c:manualLayout>
      </c:layout>
      <c:lineChart>
        <c:grouping val="standard"/>
        <c:ser>
          <c:idx val="2"/>
          <c:order val="0"/>
          <c:tx>
            <c:v>dette réelle de l'État</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données!$BD$182:$CL$182</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45.68619385033404</c:v>
                </c:pt>
                <c:pt idx="23">
                  <c:v>45.83586974081035</c:v>
                </c:pt>
                <c:pt idx="24">
                  <c:v>48.34962194938027</c:v>
                </c:pt>
                <c:pt idx="25">
                  <c:v>51.01068541609542</c:v>
                </c:pt>
                <c:pt idx="26">
                  <c:v>51.41426683086374</c:v>
                </c:pt>
                <c:pt idx="27">
                  <c:v>52.30356884257894</c:v>
                </c:pt>
                <c:pt idx="28">
                  <c:v>49.84106888838227</c:v>
                </c:pt>
                <c:pt idx="29">
                  <c:v>49.43840976902977</c:v>
                </c:pt>
                <c:pt idx="30">
                  <c:v>53.84350776822825</c:v>
                </c:pt>
                <c:pt idx="31">
                  <c:v>61.9590054529652</c:v>
                </c:pt>
                <c:pt idx="32">
                  <c:v>64.27361724978314</c:v>
                </c:pt>
                <c:pt idx="33">
                  <c:v>66.71836386365929</c:v>
                </c:pt>
                <c:pt idx="34">
                  <c:v>70.85087038761522</c:v>
                </c:pt>
              </c:numCache>
            </c:numRef>
          </c:val>
          <c:smooth val="1"/>
        </c:ser>
        <c:ser>
          <c:idx val="3"/>
          <c:order val="1"/>
          <c:tx>
            <c:v>dette hors secret bancaire pour les particuliers</c:v>
          </c:tx>
          <c:spPr>
            <a:ln w="76200">
              <a:solidFill>
                <a:srgbClr val="FF0000"/>
              </a:solidFill>
            </a:ln>
          </c:spPr>
          <c:marker>
            <c:symbol val="none"/>
          </c:marker>
          <c:dPt>
            <c:idx val="32"/>
            <c:spPr>
              <a:ln w="76200">
                <a:solidFill>
                  <a:srgbClr val="FF0000"/>
                </a:solidFill>
              </a:ln>
              <a:effectLst/>
            </c:spPr>
          </c:dPt>
          <c:dPt>
            <c:idx val="33"/>
            <c:spPr>
              <a:ln w="76200">
                <a:solidFill>
                  <a:srgbClr val="FF0000"/>
                </a:solidFill>
              </a:ln>
              <a:effectLst/>
            </c:spPr>
          </c:dPt>
          <c:dPt>
            <c:idx val="34"/>
            <c:spPr>
              <a:ln w="76200">
                <a:solidFill>
                  <a:srgbClr val="FF0000"/>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données!$BD$496:$CL$496</c:f>
              <c:numCache>
                <c:formatCode>#.##0\.0</c:formatCode>
                <c:ptCount val="35"/>
                <c:pt idx="0">
                  <c:v>12.14759106383164</c:v>
                </c:pt>
                <c:pt idx="1">
                  <c:v>11.882636028133</c:v>
                </c:pt>
                <c:pt idx="2">
                  <c:v>11.47421935357245</c:v>
                </c:pt>
                <c:pt idx="3">
                  <c:v>12.37764153682762</c:v>
                </c:pt>
                <c:pt idx="4">
                  <c:v>15.21827619238071</c:v>
                </c:pt>
                <c:pt idx="5">
                  <c:v>15.92594312587675</c:v>
                </c:pt>
                <c:pt idx="6">
                  <c:v>17.44463583783035</c:v>
                </c:pt>
                <c:pt idx="7">
                  <c:v>18.28646914758829</c:v>
                </c:pt>
                <c:pt idx="8">
                  <c:v>18.88892704112311</c:v>
                </c:pt>
                <c:pt idx="9">
                  <c:v>20.13371795340914</c:v>
                </c:pt>
                <c:pt idx="10">
                  <c:v>20.46469451409557</c:v>
                </c:pt>
                <c:pt idx="11">
                  <c:v>21.19189066869135</c:v>
                </c:pt>
                <c:pt idx="12">
                  <c:v>21.90623385283336</c:v>
                </c:pt>
                <c:pt idx="13">
                  <c:v>21.81137437990848</c:v>
                </c:pt>
                <c:pt idx="14">
                  <c:v>24.30608134557594</c:v>
                </c:pt>
                <c:pt idx="15">
                  <c:v>28.55984678726299</c:v>
                </c:pt>
                <c:pt idx="16">
                  <c:v>31.58186670924073</c:v>
                </c:pt>
                <c:pt idx="17">
                  <c:v>33.89553947300725</c:v>
                </c:pt>
                <c:pt idx="18">
                  <c:v>35.64800519076276</c:v>
                </c:pt>
                <c:pt idx="19">
                  <c:v>36.44304930793206</c:v>
                </c:pt>
                <c:pt idx="20">
                  <c:v>37.3472614238304</c:v>
                </c:pt>
                <c:pt idx="21">
                  <c:v>36.85589546813915</c:v>
                </c:pt>
                <c:pt idx="22">
                  <c:v>35.23850636881427</c:v>
                </c:pt>
                <c:pt idx="23">
                  <c:v>34.5222333016057</c:v>
                </c:pt>
                <c:pt idx="24">
                  <c:v>36.179206715899</c:v>
                </c:pt>
                <c:pt idx="25">
                  <c:v>38.01481697711169</c:v>
                </c:pt>
                <c:pt idx="26">
                  <c:v>37.80100481896288</c:v>
                </c:pt>
                <c:pt idx="27">
                  <c:v>37.97597889126249</c:v>
                </c:pt>
                <c:pt idx="28">
                  <c:v>34.90972002480957</c:v>
                </c:pt>
                <c:pt idx="29">
                  <c:v>33.8904188405317</c:v>
                </c:pt>
                <c:pt idx="30">
                  <c:v>37.34084915555216</c:v>
                </c:pt>
                <c:pt idx="31">
                  <c:v>43.84613572778842</c:v>
                </c:pt>
                <c:pt idx="32">
                  <c:v>45.36549935919002</c:v>
                </c:pt>
                <c:pt idx="33">
                  <c:v>47.02826926149538</c:v>
                </c:pt>
                <c:pt idx="34">
                  <c:v>50.24297216534318</c:v>
                </c:pt>
              </c:numCache>
            </c:numRef>
          </c:val>
        </c:ser>
        <c:marker val="1"/>
        <c:axId val="571105208"/>
        <c:axId val="571182280"/>
      </c:lineChart>
      <c:catAx>
        <c:axId val="57110520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1182280"/>
        <c:crossesAt val="0.0"/>
        <c:auto val="1"/>
        <c:lblAlgn val="ctr"/>
        <c:lblOffset val="100"/>
        <c:tickLblSkip val="4"/>
        <c:tickMarkSkip val="4"/>
      </c:catAx>
      <c:valAx>
        <c:axId val="571182280"/>
        <c:scaling>
          <c:orientation val="minMax"/>
          <c:max val="75.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71105208"/>
        <c:crosses val="autoZero"/>
        <c:crossBetween val="between"/>
        <c:majorUnit val="10.0"/>
        <c:minorUnit val="5.0"/>
      </c:valAx>
      <c:spPr>
        <a:solidFill>
          <a:srgbClr val="FFFFFF"/>
        </a:solidFill>
        <a:ln w="25400">
          <a:noFill/>
        </a:ln>
      </c:spPr>
    </c:plotArea>
    <c:legend>
      <c:legendPos val="r"/>
      <c:legendEntry>
        <c:idx val="0"/>
        <c:txPr>
          <a:bodyPr/>
          <a:lstStyle/>
          <a:p>
            <a:pPr>
              <a:defRPr sz="1600" b="1" i="0">
                <a:solidFill>
                  <a:srgbClr val="4574B0"/>
                </a:solidFill>
              </a:defRPr>
            </a:pPr>
            <a:endParaRPr lang="fr-FR"/>
          </a:p>
        </c:txPr>
      </c:legendEntry>
      <c:legendEntry>
        <c:idx val="1"/>
        <c:txPr>
          <a:bodyPr/>
          <a:lstStyle/>
          <a:p>
            <a:pPr>
              <a:defRPr sz="1600" b="1" i="0">
                <a:solidFill>
                  <a:srgbClr val="FF0000"/>
                </a:solidFill>
              </a:defRPr>
            </a:pPr>
            <a:endParaRPr lang="fr-FR"/>
          </a:p>
        </c:txPr>
      </c:legendEntry>
      <c:layout>
        <c:manualLayout>
          <c:xMode val="edge"/>
          <c:yMode val="edge"/>
          <c:x val="0.0819840562056815"/>
          <c:y val="0.209562554680665"/>
          <c:w val="0.516930656457998"/>
          <c:h val="0.117093220490296"/>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91362074215861"/>
          <c:h val="0.877376028989634"/>
        </c:manualLayout>
      </c:layout>
      <c:lineChart>
        <c:grouping val="standard"/>
        <c:ser>
          <c:idx val="2"/>
          <c:order val="0"/>
          <c:tx>
            <c:v>dette réelle de l'État</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données!$BD$182:$CL$182</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45.68619385033404</c:v>
                </c:pt>
                <c:pt idx="23">
                  <c:v>45.83586974081035</c:v>
                </c:pt>
                <c:pt idx="24">
                  <c:v>48.34962194938027</c:v>
                </c:pt>
                <c:pt idx="25">
                  <c:v>51.01068541609542</c:v>
                </c:pt>
                <c:pt idx="26">
                  <c:v>51.41426683086374</c:v>
                </c:pt>
                <c:pt idx="27">
                  <c:v>52.30356884257894</c:v>
                </c:pt>
                <c:pt idx="28">
                  <c:v>49.84106888838227</c:v>
                </c:pt>
                <c:pt idx="29">
                  <c:v>49.43840976902977</c:v>
                </c:pt>
                <c:pt idx="30">
                  <c:v>53.84350776822825</c:v>
                </c:pt>
                <c:pt idx="31">
                  <c:v>61.9590054529652</c:v>
                </c:pt>
                <c:pt idx="32">
                  <c:v>64.27361724978314</c:v>
                </c:pt>
                <c:pt idx="33">
                  <c:v>66.71836386365929</c:v>
                </c:pt>
                <c:pt idx="34">
                  <c:v>70.85087038761522</c:v>
                </c:pt>
              </c:numCache>
            </c:numRef>
          </c:val>
          <c:smooth val="1"/>
        </c:ser>
        <c:ser>
          <c:idx val="3"/>
          <c:order val="1"/>
          <c:tx>
            <c:v>dette hors évasion fiscale des particuliers</c:v>
          </c:tx>
          <c:spPr>
            <a:ln w="76200">
              <a:solidFill>
                <a:srgbClr val="FF0000"/>
              </a:solidFill>
            </a:ln>
          </c:spPr>
          <c:marker>
            <c:symbol val="none"/>
          </c:marker>
          <c:dPt>
            <c:idx val="32"/>
            <c:spPr>
              <a:ln w="76200">
                <a:solidFill>
                  <a:srgbClr val="FF0000"/>
                </a:solidFill>
              </a:ln>
              <a:effectLst/>
            </c:spPr>
          </c:dPt>
          <c:dPt>
            <c:idx val="33"/>
            <c:spPr>
              <a:ln w="76200">
                <a:solidFill>
                  <a:srgbClr val="FF0000"/>
                </a:solidFill>
              </a:ln>
              <a:effectLst/>
            </c:spPr>
          </c:dPt>
          <c:dPt>
            <c:idx val="34"/>
            <c:spPr>
              <a:ln w="76200">
                <a:solidFill>
                  <a:srgbClr val="FF0000"/>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données!$BD$496:$CL$496</c:f>
              <c:numCache>
                <c:formatCode>#.##0\.0</c:formatCode>
                <c:ptCount val="35"/>
                <c:pt idx="0">
                  <c:v>12.14759106383164</c:v>
                </c:pt>
                <c:pt idx="1">
                  <c:v>11.882636028133</c:v>
                </c:pt>
                <c:pt idx="2">
                  <c:v>11.47421935357245</c:v>
                </c:pt>
                <c:pt idx="3">
                  <c:v>12.37764153682762</c:v>
                </c:pt>
                <c:pt idx="4">
                  <c:v>15.21827619238071</c:v>
                </c:pt>
                <c:pt idx="5">
                  <c:v>15.92594312587675</c:v>
                </c:pt>
                <c:pt idx="6">
                  <c:v>17.44463583783035</c:v>
                </c:pt>
                <c:pt idx="7">
                  <c:v>18.28646914758829</c:v>
                </c:pt>
                <c:pt idx="8">
                  <c:v>18.88892704112311</c:v>
                </c:pt>
                <c:pt idx="9">
                  <c:v>20.13371795340914</c:v>
                </c:pt>
                <c:pt idx="10">
                  <c:v>20.46469451409557</c:v>
                </c:pt>
                <c:pt idx="11">
                  <c:v>21.19189066869135</c:v>
                </c:pt>
                <c:pt idx="12">
                  <c:v>21.90623385283336</c:v>
                </c:pt>
                <c:pt idx="13">
                  <c:v>21.81137437990848</c:v>
                </c:pt>
                <c:pt idx="14">
                  <c:v>24.30608134557594</c:v>
                </c:pt>
                <c:pt idx="15">
                  <c:v>28.55984678726299</c:v>
                </c:pt>
                <c:pt idx="16">
                  <c:v>31.58186670924073</c:v>
                </c:pt>
                <c:pt idx="17">
                  <c:v>33.89553947300725</c:v>
                </c:pt>
                <c:pt idx="18">
                  <c:v>35.64800519076276</c:v>
                </c:pt>
                <c:pt idx="19">
                  <c:v>36.44304930793206</c:v>
                </c:pt>
                <c:pt idx="20">
                  <c:v>37.3472614238304</c:v>
                </c:pt>
                <c:pt idx="21">
                  <c:v>36.85589546813915</c:v>
                </c:pt>
                <c:pt idx="22">
                  <c:v>35.23850636881427</c:v>
                </c:pt>
                <c:pt idx="23">
                  <c:v>34.5222333016057</c:v>
                </c:pt>
                <c:pt idx="24">
                  <c:v>36.179206715899</c:v>
                </c:pt>
                <c:pt idx="25">
                  <c:v>38.01481697711169</c:v>
                </c:pt>
                <c:pt idx="26">
                  <c:v>37.80100481896288</c:v>
                </c:pt>
                <c:pt idx="27">
                  <c:v>37.97597889126249</c:v>
                </c:pt>
                <c:pt idx="28">
                  <c:v>34.90972002480957</c:v>
                </c:pt>
                <c:pt idx="29">
                  <c:v>33.8904188405317</c:v>
                </c:pt>
                <c:pt idx="30">
                  <c:v>37.34084915555216</c:v>
                </c:pt>
                <c:pt idx="31">
                  <c:v>43.84613572778842</c:v>
                </c:pt>
                <c:pt idx="32">
                  <c:v>45.36549935919002</c:v>
                </c:pt>
                <c:pt idx="33">
                  <c:v>47.02826926149538</c:v>
                </c:pt>
                <c:pt idx="34">
                  <c:v>50.24297216534318</c:v>
                </c:pt>
              </c:numCache>
            </c:numRef>
          </c:val>
        </c:ser>
        <c:ser>
          <c:idx val="0"/>
          <c:order val="2"/>
          <c:tx>
            <c:v>dette hors évasion et cadeaux fiscaux</c:v>
          </c:tx>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données!$BD$504:$CL$504</c:f>
              <c:numCache>
                <c:formatCode>#.##0\.0</c:formatCode>
                <c:ptCount val="35"/>
                <c:pt idx="0">
                  <c:v>12.14759106383164</c:v>
                </c:pt>
                <c:pt idx="1">
                  <c:v>11.882636028133</c:v>
                </c:pt>
                <c:pt idx="2">
                  <c:v>11.47421935357245</c:v>
                </c:pt>
                <c:pt idx="3">
                  <c:v>12.37764153682762</c:v>
                </c:pt>
                <c:pt idx="4">
                  <c:v>15.21827619238071</c:v>
                </c:pt>
                <c:pt idx="5">
                  <c:v>15.92594312587675</c:v>
                </c:pt>
                <c:pt idx="6">
                  <c:v>17.44463583783035</c:v>
                </c:pt>
                <c:pt idx="7">
                  <c:v>18.28646914758829</c:v>
                </c:pt>
                <c:pt idx="8">
                  <c:v>18.88892704112311</c:v>
                </c:pt>
                <c:pt idx="9">
                  <c:v>20.13371795340914</c:v>
                </c:pt>
                <c:pt idx="10">
                  <c:v>20.46469451409557</c:v>
                </c:pt>
                <c:pt idx="11">
                  <c:v>21.19189066869135</c:v>
                </c:pt>
                <c:pt idx="12">
                  <c:v>21.90623385283336</c:v>
                </c:pt>
                <c:pt idx="13">
                  <c:v>21.81137437990848</c:v>
                </c:pt>
                <c:pt idx="14">
                  <c:v>24.30608134557594</c:v>
                </c:pt>
                <c:pt idx="15">
                  <c:v>28.55984678726299</c:v>
                </c:pt>
                <c:pt idx="16">
                  <c:v>31.58186670924073</c:v>
                </c:pt>
                <c:pt idx="17">
                  <c:v>33.89553947300725</c:v>
                </c:pt>
                <c:pt idx="18">
                  <c:v>35.64800519076276</c:v>
                </c:pt>
                <c:pt idx="19">
                  <c:v>36.44304930793206</c:v>
                </c:pt>
                <c:pt idx="20">
                  <c:v>37.3472614238304</c:v>
                </c:pt>
                <c:pt idx="21">
                  <c:v>36.85589546813915</c:v>
                </c:pt>
                <c:pt idx="22">
                  <c:v>34.68974411943363</c:v>
                </c:pt>
                <c:pt idx="23">
                  <c:v>32.62162556509682</c:v>
                </c:pt>
                <c:pt idx="24">
                  <c:v>32.5851997928348</c:v>
                </c:pt>
                <c:pt idx="25">
                  <c:v>32.4031729407379</c:v>
                </c:pt>
                <c:pt idx="26">
                  <c:v>30.09633210052138</c:v>
                </c:pt>
                <c:pt idx="27">
                  <c:v>28.07307959761484</c:v>
                </c:pt>
                <c:pt idx="28">
                  <c:v>22.47857502005215</c:v>
                </c:pt>
                <c:pt idx="29">
                  <c:v>18.36072456538274</c:v>
                </c:pt>
                <c:pt idx="30">
                  <c:v>17.91903742586036</c:v>
                </c:pt>
                <c:pt idx="31">
                  <c:v>19.4060962226428</c:v>
                </c:pt>
                <c:pt idx="32">
                  <c:v>16.71122614163434</c:v>
                </c:pt>
                <c:pt idx="33">
                  <c:v>14.07587925449962</c:v>
                </c:pt>
                <c:pt idx="34">
                  <c:v>12.23511249082316</c:v>
                </c:pt>
              </c:numCache>
            </c:numRef>
          </c:val>
        </c:ser>
        <c:marker val="1"/>
        <c:axId val="571433000"/>
        <c:axId val="571442856"/>
      </c:lineChart>
      <c:catAx>
        <c:axId val="571433000"/>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1442856"/>
        <c:crossesAt val="0.0"/>
        <c:auto val="1"/>
        <c:lblAlgn val="ctr"/>
        <c:lblOffset val="100"/>
        <c:tickLblSkip val="4"/>
        <c:tickMarkSkip val="4"/>
      </c:catAx>
      <c:valAx>
        <c:axId val="571442856"/>
        <c:scaling>
          <c:orientation val="minMax"/>
          <c:max val="75.0"/>
          <c:min val="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71433000"/>
        <c:crosses val="autoZero"/>
        <c:crossBetween val="between"/>
        <c:majorUnit val="10.0"/>
        <c:minorUnit val="5.0"/>
      </c:valAx>
      <c:spPr>
        <a:solidFill>
          <a:srgbClr val="FFFFFF"/>
        </a:solidFill>
        <a:ln w="25400">
          <a:noFill/>
        </a:ln>
      </c:spPr>
    </c:plotArea>
    <c:legend>
      <c:legendPos val="r"/>
      <c:legendEntry>
        <c:idx val="0"/>
        <c:txPr>
          <a:bodyPr/>
          <a:lstStyle/>
          <a:p>
            <a:pPr>
              <a:defRPr sz="1600" b="1" i="0">
                <a:solidFill>
                  <a:srgbClr val="4574B0"/>
                </a:solidFill>
              </a:defRPr>
            </a:pPr>
            <a:endParaRPr lang="fr-FR"/>
          </a:p>
        </c:txPr>
      </c:legendEntry>
      <c:legendEntry>
        <c:idx val="1"/>
        <c:txPr>
          <a:bodyPr/>
          <a:lstStyle/>
          <a:p>
            <a:pPr>
              <a:defRPr sz="1600" b="1" i="0">
                <a:solidFill>
                  <a:srgbClr val="FF0000"/>
                </a:solidFill>
              </a:defRPr>
            </a:pPr>
            <a:endParaRPr lang="fr-FR"/>
          </a:p>
        </c:txPr>
      </c:legendEntry>
      <c:layout>
        <c:manualLayout>
          <c:xMode val="edge"/>
          <c:yMode val="edge"/>
          <c:x val="0.0819840562056815"/>
          <c:y val="0.209562554680665"/>
          <c:w val="0.433701657458563"/>
          <c:h val="0.188160051422144"/>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91362074215861"/>
          <c:h val="0.877376028989634"/>
        </c:manualLayout>
      </c:layout>
      <c:lineChart>
        <c:grouping val="standard"/>
        <c:ser>
          <c:idx val="2"/>
          <c:order val="0"/>
          <c:tx>
            <c:v>dette réelle de l'État</c:v>
          </c:tx>
          <c:spPr>
            <a:ln>
              <a:solidFill>
                <a:srgbClr val="4574B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données!$BD$182:$CL$182</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45.68619385033404</c:v>
                </c:pt>
                <c:pt idx="23">
                  <c:v>45.83586974081035</c:v>
                </c:pt>
                <c:pt idx="24">
                  <c:v>48.34962194938027</c:v>
                </c:pt>
                <c:pt idx="25">
                  <c:v>51.01068541609542</c:v>
                </c:pt>
                <c:pt idx="26">
                  <c:v>51.41426683086374</c:v>
                </c:pt>
                <c:pt idx="27">
                  <c:v>52.30356884257894</c:v>
                </c:pt>
                <c:pt idx="28">
                  <c:v>49.84106888838227</c:v>
                </c:pt>
                <c:pt idx="29">
                  <c:v>49.43840976902977</c:v>
                </c:pt>
                <c:pt idx="30">
                  <c:v>53.84350776822825</c:v>
                </c:pt>
                <c:pt idx="31">
                  <c:v>61.9590054529652</c:v>
                </c:pt>
                <c:pt idx="32">
                  <c:v>64.27361724978314</c:v>
                </c:pt>
                <c:pt idx="33">
                  <c:v>66.71836386365929</c:v>
                </c:pt>
                <c:pt idx="34">
                  <c:v>70.85087038761522</c:v>
                </c:pt>
              </c:numCache>
            </c:numRef>
          </c:val>
          <c:smooth val="1"/>
        </c:ser>
        <c:ser>
          <c:idx val="3"/>
          <c:order val="1"/>
          <c:tx>
            <c:v>hors évasion fiscale des particuliers</c:v>
          </c:tx>
          <c:spPr>
            <a:ln w="47625">
              <a:solidFill>
                <a:srgbClr val="FF0000"/>
              </a:solidFill>
            </a:ln>
          </c:spPr>
          <c:marker>
            <c:symbol val="none"/>
          </c:marker>
          <c:dPt>
            <c:idx val="32"/>
            <c:spPr>
              <a:ln w="47625">
                <a:solidFill>
                  <a:srgbClr val="FF0000"/>
                </a:solidFill>
              </a:ln>
              <a:effectLst/>
            </c:spPr>
          </c:dPt>
          <c:dPt>
            <c:idx val="33"/>
            <c:spPr>
              <a:ln w="47625">
                <a:solidFill>
                  <a:srgbClr val="FF0000"/>
                </a:solidFill>
              </a:ln>
              <a:effectLst/>
            </c:spPr>
          </c:dPt>
          <c:dPt>
            <c:idx val="34"/>
            <c:spPr>
              <a:ln w="47625">
                <a:solidFill>
                  <a:srgbClr val="FF0000"/>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données!$BD$496:$CL$496</c:f>
              <c:numCache>
                <c:formatCode>#.##0\.0</c:formatCode>
                <c:ptCount val="35"/>
                <c:pt idx="0">
                  <c:v>12.14759106383164</c:v>
                </c:pt>
                <c:pt idx="1">
                  <c:v>11.882636028133</c:v>
                </c:pt>
                <c:pt idx="2">
                  <c:v>11.47421935357245</c:v>
                </c:pt>
                <c:pt idx="3">
                  <c:v>12.37764153682762</c:v>
                </c:pt>
                <c:pt idx="4">
                  <c:v>15.21827619238071</c:v>
                </c:pt>
                <c:pt idx="5">
                  <c:v>15.92594312587675</c:v>
                </c:pt>
                <c:pt idx="6">
                  <c:v>17.44463583783035</c:v>
                </c:pt>
                <c:pt idx="7">
                  <c:v>18.28646914758829</c:v>
                </c:pt>
                <c:pt idx="8">
                  <c:v>18.88892704112311</c:v>
                </c:pt>
                <c:pt idx="9">
                  <c:v>20.13371795340914</c:v>
                </c:pt>
                <c:pt idx="10">
                  <c:v>20.46469451409557</c:v>
                </c:pt>
                <c:pt idx="11">
                  <c:v>21.19189066869135</c:v>
                </c:pt>
                <c:pt idx="12">
                  <c:v>21.90623385283336</c:v>
                </c:pt>
                <c:pt idx="13">
                  <c:v>21.81137437990848</c:v>
                </c:pt>
                <c:pt idx="14">
                  <c:v>24.30608134557594</c:v>
                </c:pt>
                <c:pt idx="15">
                  <c:v>28.55984678726299</c:v>
                </c:pt>
                <c:pt idx="16">
                  <c:v>31.58186670924073</c:v>
                </c:pt>
                <c:pt idx="17">
                  <c:v>33.89553947300725</c:v>
                </c:pt>
                <c:pt idx="18">
                  <c:v>35.64800519076276</c:v>
                </c:pt>
                <c:pt idx="19">
                  <c:v>36.44304930793206</c:v>
                </c:pt>
                <c:pt idx="20">
                  <c:v>37.3472614238304</c:v>
                </c:pt>
                <c:pt idx="21">
                  <c:v>36.85589546813915</c:v>
                </c:pt>
                <c:pt idx="22">
                  <c:v>35.23850636881427</c:v>
                </c:pt>
                <c:pt idx="23">
                  <c:v>34.5222333016057</c:v>
                </c:pt>
                <c:pt idx="24">
                  <c:v>36.179206715899</c:v>
                </c:pt>
                <c:pt idx="25">
                  <c:v>38.01481697711169</c:v>
                </c:pt>
                <c:pt idx="26">
                  <c:v>37.80100481896288</c:v>
                </c:pt>
                <c:pt idx="27">
                  <c:v>37.97597889126249</c:v>
                </c:pt>
                <c:pt idx="28">
                  <c:v>34.90972002480957</c:v>
                </c:pt>
                <c:pt idx="29">
                  <c:v>33.8904188405317</c:v>
                </c:pt>
                <c:pt idx="30">
                  <c:v>37.34084915555216</c:v>
                </c:pt>
                <c:pt idx="31">
                  <c:v>43.84613572778842</c:v>
                </c:pt>
                <c:pt idx="32">
                  <c:v>45.36549935919002</c:v>
                </c:pt>
                <c:pt idx="33">
                  <c:v>47.02826926149538</c:v>
                </c:pt>
                <c:pt idx="34">
                  <c:v>50.24297216534318</c:v>
                </c:pt>
              </c:numCache>
            </c:numRef>
          </c:val>
        </c:ser>
        <c:ser>
          <c:idx val="0"/>
          <c:order val="2"/>
          <c:tx>
            <c:v>hors évasion et cadeaux fiscaux</c:v>
          </c:tx>
          <c:spPr>
            <a:ln>
              <a:solidFill>
                <a:schemeClr val="tx1"/>
              </a:solidFill>
            </a:ln>
          </c:spPr>
          <c:marker>
            <c:symbol val="none"/>
          </c:marker>
          <c:dPt>
            <c:idx val="32"/>
            <c:marker>
              <c:symbol val="diamond"/>
              <c:size val="5"/>
              <c:spPr>
                <a:solidFill>
                  <a:schemeClr val="bg1"/>
                </a:solidFill>
                <a:ln>
                  <a:solidFill>
                    <a:schemeClr val="tx1"/>
                  </a:solidFill>
                </a:ln>
                <a:effectLst/>
              </c:spPr>
            </c:marker>
            <c:spPr>
              <a:ln>
                <a:solidFill>
                  <a:schemeClr val="tx1"/>
                </a:solidFill>
              </a:ln>
              <a:effectLst/>
            </c:spPr>
          </c:dPt>
          <c:dPt>
            <c:idx val="33"/>
            <c:marker>
              <c:symbol val="diamond"/>
              <c:size val="5"/>
              <c:spPr>
                <a:solidFill>
                  <a:schemeClr val="bg1"/>
                </a:solidFill>
                <a:ln>
                  <a:solidFill>
                    <a:schemeClr val="tx1"/>
                  </a:solidFill>
                </a:ln>
                <a:effectLst/>
              </c:spPr>
            </c:marker>
            <c:spPr>
              <a:ln>
                <a:solidFill>
                  <a:schemeClr val="tx1"/>
                </a:solidFill>
              </a:ln>
              <a:effectLst/>
            </c:spPr>
          </c:dPt>
          <c:dPt>
            <c:idx val="34"/>
            <c:marker>
              <c:symbol val="diamond"/>
              <c:size val="5"/>
              <c:spPr>
                <a:solidFill>
                  <a:schemeClr val="bg1"/>
                </a:solidFill>
                <a:ln>
                  <a:solidFill>
                    <a:schemeClr val="tx1"/>
                  </a:solidFill>
                </a:ln>
                <a:effectLst/>
              </c:spPr>
            </c:marker>
            <c:spPr>
              <a:ln>
                <a:solidFill>
                  <a:schemeClr val="tx1"/>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données!$BD$504:$CL$504</c:f>
              <c:numCache>
                <c:formatCode>#.##0\.0</c:formatCode>
                <c:ptCount val="35"/>
                <c:pt idx="0">
                  <c:v>12.14759106383164</c:v>
                </c:pt>
                <c:pt idx="1">
                  <c:v>11.882636028133</c:v>
                </c:pt>
                <c:pt idx="2">
                  <c:v>11.47421935357245</c:v>
                </c:pt>
                <c:pt idx="3">
                  <c:v>12.37764153682762</c:v>
                </c:pt>
                <c:pt idx="4">
                  <c:v>15.21827619238071</c:v>
                </c:pt>
                <c:pt idx="5">
                  <c:v>15.92594312587675</c:v>
                </c:pt>
                <c:pt idx="6">
                  <c:v>17.44463583783035</c:v>
                </c:pt>
                <c:pt idx="7">
                  <c:v>18.28646914758829</c:v>
                </c:pt>
                <c:pt idx="8">
                  <c:v>18.88892704112311</c:v>
                </c:pt>
                <c:pt idx="9">
                  <c:v>20.13371795340914</c:v>
                </c:pt>
                <c:pt idx="10">
                  <c:v>20.46469451409557</c:v>
                </c:pt>
                <c:pt idx="11">
                  <c:v>21.19189066869135</c:v>
                </c:pt>
                <c:pt idx="12">
                  <c:v>21.90623385283336</c:v>
                </c:pt>
                <c:pt idx="13">
                  <c:v>21.81137437990848</c:v>
                </c:pt>
                <c:pt idx="14">
                  <c:v>24.30608134557594</c:v>
                </c:pt>
                <c:pt idx="15">
                  <c:v>28.55984678726299</c:v>
                </c:pt>
                <c:pt idx="16">
                  <c:v>31.58186670924073</c:v>
                </c:pt>
                <c:pt idx="17">
                  <c:v>33.89553947300725</c:v>
                </c:pt>
                <c:pt idx="18">
                  <c:v>35.64800519076276</c:v>
                </c:pt>
                <c:pt idx="19">
                  <c:v>36.44304930793206</c:v>
                </c:pt>
                <c:pt idx="20">
                  <c:v>37.3472614238304</c:v>
                </c:pt>
                <c:pt idx="21">
                  <c:v>36.85589546813915</c:v>
                </c:pt>
                <c:pt idx="22">
                  <c:v>34.68974411943363</c:v>
                </c:pt>
                <c:pt idx="23">
                  <c:v>32.62162556509682</c:v>
                </c:pt>
                <c:pt idx="24">
                  <c:v>32.5851997928348</c:v>
                </c:pt>
                <c:pt idx="25">
                  <c:v>32.4031729407379</c:v>
                </c:pt>
                <c:pt idx="26">
                  <c:v>30.09633210052138</c:v>
                </c:pt>
                <c:pt idx="27">
                  <c:v>28.07307959761484</c:v>
                </c:pt>
                <c:pt idx="28">
                  <c:v>22.47857502005215</c:v>
                </c:pt>
                <c:pt idx="29">
                  <c:v>18.36072456538274</c:v>
                </c:pt>
                <c:pt idx="30">
                  <c:v>17.91903742586036</c:v>
                </c:pt>
                <c:pt idx="31">
                  <c:v>19.4060962226428</c:v>
                </c:pt>
                <c:pt idx="32">
                  <c:v>16.71122614163434</c:v>
                </c:pt>
                <c:pt idx="33">
                  <c:v>14.07587925449962</c:v>
                </c:pt>
                <c:pt idx="34">
                  <c:v>12.23511249082316</c:v>
                </c:pt>
              </c:numCache>
            </c:numRef>
          </c:val>
        </c:ser>
        <c:ser>
          <c:idx val="1"/>
          <c:order val="3"/>
          <c:tx>
            <c:v>hors évasion, cadeaux et boule de neige</c:v>
          </c:tx>
          <c:spPr>
            <a:ln w="66675">
              <a:solidFill>
                <a:srgbClr val="008000"/>
              </a:solidFill>
            </a:ln>
          </c:spPr>
          <c:marker>
            <c:symbol val="none"/>
          </c:marker>
          <c:dPt>
            <c:idx val="32"/>
            <c:marker>
              <c:symbol val="diamond"/>
              <c:size val="5"/>
              <c:spPr>
                <a:solidFill>
                  <a:schemeClr val="bg1"/>
                </a:solidFill>
                <a:ln>
                  <a:solidFill>
                    <a:srgbClr val="008000"/>
                  </a:solidFill>
                </a:ln>
                <a:effectLst/>
              </c:spPr>
            </c:marker>
            <c:spPr>
              <a:ln w="66675">
                <a:solidFill>
                  <a:srgbClr val="008000"/>
                </a:solidFill>
              </a:ln>
              <a:effectLst/>
            </c:spPr>
          </c:dPt>
          <c:dPt>
            <c:idx val="33"/>
            <c:marker>
              <c:symbol val="diamond"/>
              <c:size val="5"/>
              <c:spPr>
                <a:solidFill>
                  <a:schemeClr val="bg1"/>
                </a:solidFill>
                <a:ln>
                  <a:solidFill>
                    <a:srgbClr val="008000"/>
                  </a:solidFill>
                </a:ln>
                <a:effectLst/>
              </c:spPr>
            </c:marker>
            <c:spPr>
              <a:ln w="66675">
                <a:solidFill>
                  <a:srgbClr val="008000"/>
                </a:solidFill>
              </a:ln>
              <a:effectLst/>
            </c:spPr>
          </c:dPt>
          <c:dPt>
            <c:idx val="34"/>
            <c:marker>
              <c:symbol val="diamond"/>
              <c:size val="5"/>
              <c:spPr>
                <a:solidFill>
                  <a:schemeClr val="bg1"/>
                </a:solidFill>
                <a:ln>
                  <a:solidFill>
                    <a:srgbClr val="008000"/>
                  </a:solidFill>
                </a:ln>
                <a:effectLst/>
              </c:spPr>
            </c:marker>
            <c:spPr>
              <a:ln w="66675">
                <a:solidFill>
                  <a:srgbClr val="008000"/>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données!$BD$513:$CL$513</c:f>
              <c:numCache>
                <c:formatCode>#.##0\.0</c:formatCode>
                <c:ptCount val="35"/>
                <c:pt idx="0">
                  <c:v>12.79536847610721</c:v>
                </c:pt>
                <c:pt idx="1">
                  <c:v>12.47883777467577</c:v>
                </c:pt>
                <c:pt idx="2">
                  <c:v>12.03033029966708</c:v>
                </c:pt>
                <c:pt idx="3">
                  <c:v>12.91281144696463</c:v>
                </c:pt>
                <c:pt idx="4">
                  <c:v>15.71700510609845</c:v>
                </c:pt>
                <c:pt idx="5">
                  <c:v>16.41388374814524</c:v>
                </c:pt>
                <c:pt idx="6">
                  <c:v>17.93071663301246</c:v>
                </c:pt>
                <c:pt idx="7">
                  <c:v>18.53080948771852</c:v>
                </c:pt>
                <c:pt idx="8">
                  <c:v>19.02384245970326</c:v>
                </c:pt>
                <c:pt idx="9">
                  <c:v>19.81830234903632</c:v>
                </c:pt>
                <c:pt idx="10">
                  <c:v>20.15260309123286</c:v>
                </c:pt>
                <c:pt idx="11">
                  <c:v>20.88166098505858</c:v>
                </c:pt>
                <c:pt idx="12">
                  <c:v>21.10397574420245</c:v>
                </c:pt>
                <c:pt idx="13">
                  <c:v>20.06965145073189</c:v>
                </c:pt>
                <c:pt idx="14">
                  <c:v>21.48771608315837</c:v>
                </c:pt>
                <c:pt idx="15">
                  <c:v>23.98243195594614</c:v>
                </c:pt>
                <c:pt idx="16">
                  <c:v>25.92459910918777</c:v>
                </c:pt>
                <c:pt idx="17">
                  <c:v>27.04238269800079</c:v>
                </c:pt>
                <c:pt idx="18">
                  <c:v>27.39997345700113</c:v>
                </c:pt>
                <c:pt idx="19">
                  <c:v>27.07252605311517</c:v>
                </c:pt>
                <c:pt idx="20">
                  <c:v>27.53228424697027</c:v>
                </c:pt>
                <c:pt idx="21">
                  <c:v>26.31789466003996</c:v>
                </c:pt>
                <c:pt idx="22">
                  <c:v>24.12121187502203</c:v>
                </c:pt>
                <c:pt idx="23">
                  <c:v>21.54393975620822</c:v>
                </c:pt>
                <c:pt idx="24">
                  <c:v>20.82237169963172</c:v>
                </c:pt>
                <c:pt idx="25">
                  <c:v>20.02212347824904</c:v>
                </c:pt>
                <c:pt idx="26">
                  <c:v>17.61267460154939</c:v>
                </c:pt>
                <c:pt idx="27">
                  <c:v>15.41001579910067</c:v>
                </c:pt>
                <c:pt idx="28">
                  <c:v>9.857413460398403</c:v>
                </c:pt>
                <c:pt idx="29">
                  <c:v>5.798044825812254</c:v>
                </c:pt>
                <c:pt idx="30">
                  <c:v>4.991720851159218</c:v>
                </c:pt>
                <c:pt idx="31">
                  <c:v>5.30083490899802</c:v>
                </c:pt>
                <c:pt idx="32">
                  <c:v>2.49087808069679</c:v>
                </c:pt>
                <c:pt idx="33">
                  <c:v>-0.15230355928727</c:v>
                </c:pt>
                <c:pt idx="34">
                  <c:v>-2.240515169209033</c:v>
                </c:pt>
              </c:numCache>
            </c:numRef>
          </c:val>
        </c:ser>
        <c:marker val="1"/>
        <c:axId val="571609992"/>
        <c:axId val="571549256"/>
      </c:lineChart>
      <c:catAx>
        <c:axId val="57160999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1549256"/>
        <c:crossesAt val="-10.0"/>
        <c:auto val="1"/>
        <c:lblAlgn val="ctr"/>
        <c:lblOffset val="100"/>
        <c:tickLblSkip val="4"/>
        <c:tickMarkSkip val="4"/>
      </c:catAx>
      <c:valAx>
        <c:axId val="571549256"/>
        <c:scaling>
          <c:orientation val="minMax"/>
          <c:max val="75.0"/>
          <c:min val="-1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571609992"/>
        <c:crosses val="autoZero"/>
        <c:crossBetween val="between"/>
        <c:majorUnit val="10.0"/>
        <c:minorUnit val="5.0"/>
      </c:valAx>
      <c:spPr>
        <a:solidFill>
          <a:srgbClr val="FFFFFF"/>
        </a:solidFill>
        <a:ln w="25400">
          <a:noFill/>
        </a:ln>
      </c:spPr>
    </c:plotArea>
    <c:legend>
      <c:legendPos val="r"/>
      <c:legendEntry>
        <c:idx val="0"/>
        <c:txPr>
          <a:bodyPr/>
          <a:lstStyle/>
          <a:p>
            <a:pPr>
              <a:defRPr sz="1600" b="1" i="0">
                <a:solidFill>
                  <a:srgbClr val="4574B0"/>
                </a:solidFill>
              </a:defRPr>
            </a:pPr>
            <a:endParaRPr lang="fr-FR"/>
          </a:p>
        </c:txPr>
      </c:legendEntry>
      <c:legendEntry>
        <c:idx val="1"/>
        <c:txPr>
          <a:bodyPr/>
          <a:lstStyle/>
          <a:p>
            <a:pPr>
              <a:defRPr sz="1600" b="1" i="0">
                <a:solidFill>
                  <a:srgbClr val="FF0000"/>
                </a:solidFill>
              </a:defRPr>
            </a:pPr>
            <a:endParaRPr lang="fr-FR"/>
          </a:p>
        </c:txPr>
      </c:legendEntry>
      <c:legendEntry>
        <c:idx val="3"/>
        <c:txPr>
          <a:bodyPr/>
          <a:lstStyle/>
          <a:p>
            <a:pPr>
              <a:defRPr sz="1600" b="1" i="0">
                <a:solidFill>
                  <a:srgbClr val="008000"/>
                </a:solidFill>
              </a:defRPr>
            </a:pPr>
            <a:endParaRPr lang="fr-FR"/>
          </a:p>
        </c:txPr>
      </c:legendEntry>
      <c:layout>
        <c:manualLayout>
          <c:xMode val="edge"/>
          <c:yMode val="edge"/>
          <c:x val="0.0833652716752947"/>
          <c:y val="0.132465049011731"/>
          <c:w val="0.43563318397355"/>
          <c:h val="0.212331315728391"/>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91362074215861"/>
          <c:h val="0.877376028989634"/>
        </c:manualLayout>
      </c:layout>
      <c:lineChart>
        <c:grouping val="standard"/>
        <c:ser>
          <c:idx val="2"/>
          <c:order val="0"/>
          <c:tx>
            <c:v>dette réelle de l'État</c:v>
          </c:tx>
          <c:spPr>
            <a:ln w="101600">
              <a:solidFill>
                <a:schemeClr val="tx1">
                  <a:lumMod val="50000"/>
                  <a:lumOff val="50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données!$BD$182:$CL$182</c:f>
              <c:numCache>
                <c:formatCode>0.0</c:formatCode>
                <c:ptCount val="35"/>
                <c:pt idx="0">
                  <c:v>12.9052885523696</c:v>
                </c:pt>
                <c:pt idx="1">
                  <c:v>12.69056229893868</c:v>
                </c:pt>
                <c:pt idx="2">
                  <c:v>12.39020557622214</c:v>
                </c:pt>
                <c:pt idx="3">
                  <c:v>13.42173998799023</c:v>
                </c:pt>
                <c:pt idx="4">
                  <c:v>16.44993686663618</c:v>
                </c:pt>
                <c:pt idx="5">
                  <c:v>17.40573263199543</c:v>
                </c:pt>
                <c:pt idx="6">
                  <c:v>19.2074613002027</c:v>
                </c:pt>
                <c:pt idx="7">
                  <c:v>20.3636058841687</c:v>
                </c:pt>
                <c:pt idx="8">
                  <c:v>21.27552251135069</c:v>
                </c:pt>
                <c:pt idx="9">
                  <c:v>22.79245501967856</c:v>
                </c:pt>
                <c:pt idx="10">
                  <c:v>23.29643191716765</c:v>
                </c:pt>
                <c:pt idx="11">
                  <c:v>24.32060313462148</c:v>
                </c:pt>
                <c:pt idx="12">
                  <c:v>25.47494160419125</c:v>
                </c:pt>
                <c:pt idx="13">
                  <c:v>25.87817039094802</c:v>
                </c:pt>
                <c:pt idx="14">
                  <c:v>28.90834403294053</c:v>
                </c:pt>
                <c:pt idx="15">
                  <c:v>33.90685055008663</c:v>
                </c:pt>
                <c:pt idx="16">
                  <c:v>37.60316364034898</c:v>
                </c:pt>
                <c:pt idx="17">
                  <c:v>40.59587996961997</c:v>
                </c:pt>
                <c:pt idx="18">
                  <c:v>43.08632788067769</c:v>
                </c:pt>
                <c:pt idx="19">
                  <c:v>44.63003793671816</c:v>
                </c:pt>
                <c:pt idx="20">
                  <c:v>46.23407628546892</c:v>
                </c:pt>
                <c:pt idx="21">
                  <c:v>46.57628463164759</c:v>
                </c:pt>
                <c:pt idx="22">
                  <c:v>45.68619385033404</c:v>
                </c:pt>
                <c:pt idx="23">
                  <c:v>45.83586974081035</c:v>
                </c:pt>
                <c:pt idx="24">
                  <c:v>48.34962194938027</c:v>
                </c:pt>
                <c:pt idx="25">
                  <c:v>51.01068541609542</c:v>
                </c:pt>
                <c:pt idx="26">
                  <c:v>51.41426683086374</c:v>
                </c:pt>
                <c:pt idx="27">
                  <c:v>52.30356884257894</c:v>
                </c:pt>
                <c:pt idx="28">
                  <c:v>49.84106888838227</c:v>
                </c:pt>
                <c:pt idx="29">
                  <c:v>49.43840976902977</c:v>
                </c:pt>
                <c:pt idx="30">
                  <c:v>53.84350776822825</c:v>
                </c:pt>
                <c:pt idx="31">
                  <c:v>61.9590054529652</c:v>
                </c:pt>
                <c:pt idx="32">
                  <c:v>64.27361724978314</c:v>
                </c:pt>
                <c:pt idx="33">
                  <c:v>66.71836386365929</c:v>
                </c:pt>
                <c:pt idx="34">
                  <c:v>70.85087038761522</c:v>
                </c:pt>
              </c:numCache>
            </c:numRef>
          </c:val>
          <c:smooth val="1"/>
        </c:ser>
        <c:ser>
          <c:idx val="3"/>
          <c:order val="1"/>
          <c:tx>
            <c:v>hors évasion fiscale des particuliers</c:v>
          </c:tx>
          <c:spPr>
            <a:ln w="76200">
              <a:solidFill>
                <a:schemeClr val="tx1">
                  <a:lumMod val="50000"/>
                  <a:lumOff val="50000"/>
                </a:schemeClr>
              </a:solidFill>
              <a:prstDash val="sysDash"/>
            </a:ln>
          </c:spPr>
          <c:marker>
            <c:symbol val="none"/>
          </c:marker>
          <c:dPt>
            <c:idx val="32"/>
            <c:spPr>
              <a:ln w="76200">
                <a:solidFill>
                  <a:schemeClr val="tx1">
                    <a:lumMod val="50000"/>
                    <a:lumOff val="50000"/>
                  </a:schemeClr>
                </a:solidFill>
                <a:prstDash val="sysDash"/>
              </a:ln>
              <a:effectLst/>
            </c:spPr>
          </c:dPt>
          <c:dPt>
            <c:idx val="33"/>
            <c:spPr>
              <a:ln w="76200">
                <a:solidFill>
                  <a:schemeClr val="tx1">
                    <a:lumMod val="50000"/>
                    <a:lumOff val="50000"/>
                  </a:schemeClr>
                </a:solidFill>
                <a:prstDash val="sysDash"/>
              </a:ln>
              <a:effectLst/>
            </c:spPr>
          </c:dPt>
          <c:dPt>
            <c:idx val="34"/>
            <c:spPr>
              <a:ln w="76200">
                <a:solidFill>
                  <a:schemeClr val="tx1">
                    <a:lumMod val="50000"/>
                    <a:lumOff val="50000"/>
                  </a:schemeClr>
                </a:solidFill>
                <a:prstDash val="sysDash"/>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données!$BD$496:$CL$496</c:f>
              <c:numCache>
                <c:formatCode>#\ ##0.0</c:formatCode>
                <c:ptCount val="35"/>
                <c:pt idx="0">
                  <c:v>12.14759106383164</c:v>
                </c:pt>
                <c:pt idx="1">
                  <c:v>11.882636028133</c:v>
                </c:pt>
                <c:pt idx="2">
                  <c:v>11.47421935357245</c:v>
                </c:pt>
                <c:pt idx="3">
                  <c:v>12.37764153682762</c:v>
                </c:pt>
                <c:pt idx="4">
                  <c:v>15.21827619238071</c:v>
                </c:pt>
                <c:pt idx="5">
                  <c:v>15.92594312587675</c:v>
                </c:pt>
                <c:pt idx="6">
                  <c:v>17.44463583783035</c:v>
                </c:pt>
                <c:pt idx="7">
                  <c:v>18.28646914758829</c:v>
                </c:pt>
                <c:pt idx="8">
                  <c:v>18.88892704112311</c:v>
                </c:pt>
                <c:pt idx="9">
                  <c:v>20.13371795340914</c:v>
                </c:pt>
                <c:pt idx="10">
                  <c:v>20.46469451409557</c:v>
                </c:pt>
                <c:pt idx="11">
                  <c:v>21.19189066869135</c:v>
                </c:pt>
                <c:pt idx="12">
                  <c:v>21.90623385283336</c:v>
                </c:pt>
                <c:pt idx="13">
                  <c:v>21.81137437990848</c:v>
                </c:pt>
                <c:pt idx="14">
                  <c:v>24.30608134557594</c:v>
                </c:pt>
                <c:pt idx="15">
                  <c:v>28.55984678726299</c:v>
                </c:pt>
                <c:pt idx="16">
                  <c:v>31.58186670924073</c:v>
                </c:pt>
                <c:pt idx="17">
                  <c:v>33.89553947300725</c:v>
                </c:pt>
                <c:pt idx="18">
                  <c:v>35.64800519076276</c:v>
                </c:pt>
                <c:pt idx="19">
                  <c:v>36.44304930793206</c:v>
                </c:pt>
                <c:pt idx="20">
                  <c:v>37.3472614238304</c:v>
                </c:pt>
                <c:pt idx="21">
                  <c:v>36.85589546813915</c:v>
                </c:pt>
                <c:pt idx="22">
                  <c:v>35.23850636881427</c:v>
                </c:pt>
                <c:pt idx="23">
                  <c:v>34.5222333016057</c:v>
                </c:pt>
                <c:pt idx="24">
                  <c:v>36.179206715899</c:v>
                </c:pt>
                <c:pt idx="25">
                  <c:v>38.01481697711169</c:v>
                </c:pt>
                <c:pt idx="26">
                  <c:v>37.80100481896288</c:v>
                </c:pt>
                <c:pt idx="27">
                  <c:v>37.97597889126249</c:v>
                </c:pt>
                <c:pt idx="28">
                  <c:v>34.90972002480957</c:v>
                </c:pt>
                <c:pt idx="29">
                  <c:v>33.8904188405317</c:v>
                </c:pt>
                <c:pt idx="30">
                  <c:v>37.34084915555216</c:v>
                </c:pt>
                <c:pt idx="31">
                  <c:v>43.84613572778842</c:v>
                </c:pt>
                <c:pt idx="32">
                  <c:v>45.36549935919002</c:v>
                </c:pt>
                <c:pt idx="33">
                  <c:v>47.02826926149538</c:v>
                </c:pt>
                <c:pt idx="34">
                  <c:v>50.24297216534318</c:v>
                </c:pt>
              </c:numCache>
            </c:numRef>
          </c:val>
        </c:ser>
        <c:ser>
          <c:idx val="0"/>
          <c:order val="2"/>
          <c:tx>
            <c:v>hors évasion et cadeaux fiscaux</c:v>
          </c:tx>
          <c:spPr>
            <a:ln w="76200">
              <a:solidFill>
                <a:schemeClr val="tx1"/>
              </a:solidFill>
              <a:prstDash val="sysDot"/>
            </a:ln>
          </c:spPr>
          <c:marker>
            <c:symbol val="none"/>
          </c:marker>
          <c:dPt>
            <c:idx val="32"/>
            <c:marker>
              <c:symbol val="diamond"/>
              <c:size val="5"/>
              <c:spPr>
                <a:solidFill>
                  <a:schemeClr val="bg1"/>
                </a:solidFill>
                <a:ln>
                  <a:solidFill>
                    <a:schemeClr val="tx1"/>
                  </a:solidFill>
                </a:ln>
                <a:effectLst/>
              </c:spPr>
            </c:marker>
            <c:spPr>
              <a:ln w="76200">
                <a:solidFill>
                  <a:schemeClr val="tx1"/>
                </a:solidFill>
                <a:prstDash val="sysDot"/>
              </a:ln>
              <a:effectLst/>
            </c:spPr>
          </c:dPt>
          <c:dPt>
            <c:idx val="33"/>
            <c:marker>
              <c:symbol val="diamond"/>
              <c:size val="5"/>
              <c:spPr>
                <a:solidFill>
                  <a:schemeClr val="bg1"/>
                </a:solidFill>
                <a:ln>
                  <a:solidFill>
                    <a:schemeClr val="tx1"/>
                  </a:solidFill>
                </a:ln>
                <a:effectLst/>
              </c:spPr>
            </c:marker>
            <c:spPr>
              <a:ln w="76200">
                <a:solidFill>
                  <a:schemeClr val="tx1"/>
                </a:solidFill>
                <a:prstDash val="sysDot"/>
              </a:ln>
              <a:effectLst/>
            </c:spPr>
          </c:dPt>
          <c:dPt>
            <c:idx val="34"/>
            <c:marker>
              <c:symbol val="diamond"/>
              <c:size val="5"/>
              <c:spPr>
                <a:solidFill>
                  <a:schemeClr val="bg1"/>
                </a:solidFill>
                <a:ln>
                  <a:solidFill>
                    <a:schemeClr val="tx1"/>
                  </a:solidFill>
                </a:ln>
                <a:effectLst/>
              </c:spPr>
            </c:marker>
            <c:spPr>
              <a:ln w="76200">
                <a:solidFill>
                  <a:schemeClr val="tx1"/>
                </a:solidFill>
                <a:prstDash val="sysDot"/>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données!$BD$504:$CL$504</c:f>
              <c:numCache>
                <c:formatCode>#\ ##0.0</c:formatCode>
                <c:ptCount val="35"/>
                <c:pt idx="0">
                  <c:v>12.14759106383164</c:v>
                </c:pt>
                <c:pt idx="1">
                  <c:v>11.882636028133</c:v>
                </c:pt>
                <c:pt idx="2">
                  <c:v>11.47421935357245</c:v>
                </c:pt>
                <c:pt idx="3">
                  <c:v>12.37764153682762</c:v>
                </c:pt>
                <c:pt idx="4">
                  <c:v>15.21827619238071</c:v>
                </c:pt>
                <c:pt idx="5">
                  <c:v>15.92594312587675</c:v>
                </c:pt>
                <c:pt idx="6">
                  <c:v>17.44463583783035</c:v>
                </c:pt>
                <c:pt idx="7">
                  <c:v>18.28646914758829</c:v>
                </c:pt>
                <c:pt idx="8">
                  <c:v>18.88892704112311</c:v>
                </c:pt>
                <c:pt idx="9">
                  <c:v>20.13371795340914</c:v>
                </c:pt>
                <c:pt idx="10">
                  <c:v>20.46469451409557</c:v>
                </c:pt>
                <c:pt idx="11">
                  <c:v>21.19189066869135</c:v>
                </c:pt>
                <c:pt idx="12">
                  <c:v>21.90623385283336</c:v>
                </c:pt>
                <c:pt idx="13">
                  <c:v>21.81137437990848</c:v>
                </c:pt>
                <c:pt idx="14">
                  <c:v>24.30608134557594</c:v>
                </c:pt>
                <c:pt idx="15">
                  <c:v>28.55984678726299</c:v>
                </c:pt>
                <c:pt idx="16">
                  <c:v>31.58186670924073</c:v>
                </c:pt>
                <c:pt idx="17">
                  <c:v>33.89553947300725</c:v>
                </c:pt>
                <c:pt idx="18">
                  <c:v>35.64800519076276</c:v>
                </c:pt>
                <c:pt idx="19">
                  <c:v>36.44304930793206</c:v>
                </c:pt>
                <c:pt idx="20">
                  <c:v>37.3472614238304</c:v>
                </c:pt>
                <c:pt idx="21">
                  <c:v>36.85589546813915</c:v>
                </c:pt>
                <c:pt idx="22">
                  <c:v>34.68974411943363</c:v>
                </c:pt>
                <c:pt idx="23">
                  <c:v>32.62162556509682</c:v>
                </c:pt>
                <c:pt idx="24">
                  <c:v>32.5851997928348</c:v>
                </c:pt>
                <c:pt idx="25">
                  <c:v>32.4031729407379</c:v>
                </c:pt>
                <c:pt idx="26">
                  <c:v>30.09633210052138</c:v>
                </c:pt>
                <c:pt idx="27">
                  <c:v>28.07307959761484</c:v>
                </c:pt>
                <c:pt idx="28">
                  <c:v>22.47857502005215</c:v>
                </c:pt>
                <c:pt idx="29">
                  <c:v>18.36072456538274</c:v>
                </c:pt>
                <c:pt idx="30">
                  <c:v>17.91903742586036</c:v>
                </c:pt>
                <c:pt idx="31">
                  <c:v>19.4060962226428</c:v>
                </c:pt>
                <c:pt idx="32">
                  <c:v>16.71122614163434</c:v>
                </c:pt>
                <c:pt idx="33">
                  <c:v>14.07587925449962</c:v>
                </c:pt>
                <c:pt idx="34">
                  <c:v>12.23511249082316</c:v>
                </c:pt>
              </c:numCache>
            </c:numRef>
          </c:val>
        </c:ser>
        <c:ser>
          <c:idx val="1"/>
          <c:order val="3"/>
          <c:tx>
            <c:v>hors évasion, cadeaux et boule de neige</c:v>
          </c:tx>
          <c:spPr>
            <a:ln w="38100">
              <a:solidFill>
                <a:schemeClr val="tx1"/>
              </a:solidFill>
            </a:ln>
          </c:spPr>
          <c:marker>
            <c:symbol val="none"/>
          </c:marker>
          <c:dPt>
            <c:idx val="32"/>
            <c:marker>
              <c:symbol val="diamond"/>
              <c:size val="5"/>
              <c:spPr>
                <a:solidFill>
                  <a:schemeClr val="bg1"/>
                </a:solidFill>
                <a:ln>
                  <a:solidFill>
                    <a:srgbClr val="008000"/>
                  </a:solidFill>
                </a:ln>
                <a:effectLst/>
              </c:spPr>
            </c:marker>
            <c:spPr>
              <a:ln w="38100">
                <a:solidFill>
                  <a:schemeClr val="tx1"/>
                </a:solidFill>
              </a:ln>
              <a:effectLst/>
            </c:spPr>
          </c:dPt>
          <c:dPt>
            <c:idx val="33"/>
            <c:marker>
              <c:symbol val="diamond"/>
              <c:size val="5"/>
              <c:spPr>
                <a:solidFill>
                  <a:schemeClr val="bg1"/>
                </a:solidFill>
                <a:ln>
                  <a:solidFill>
                    <a:srgbClr val="008000"/>
                  </a:solidFill>
                </a:ln>
                <a:effectLst/>
              </c:spPr>
            </c:marker>
            <c:spPr>
              <a:ln w="38100">
                <a:solidFill>
                  <a:schemeClr val="tx1"/>
                </a:solidFill>
              </a:ln>
              <a:effectLst/>
            </c:spPr>
          </c:dPt>
          <c:dPt>
            <c:idx val="34"/>
            <c:marker>
              <c:symbol val="diamond"/>
              <c:size val="5"/>
              <c:spPr>
                <a:solidFill>
                  <a:schemeClr val="bg1"/>
                </a:solidFill>
                <a:ln>
                  <a:solidFill>
                    <a:srgbClr val="008000"/>
                  </a:solidFill>
                </a:ln>
                <a:effectLst/>
              </c:spPr>
            </c:marker>
            <c:spPr>
              <a:ln w="38100">
                <a:solidFill>
                  <a:schemeClr val="tx1"/>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données!$BD$513:$CL$513</c:f>
              <c:numCache>
                <c:formatCode>#\ ##0.0</c:formatCode>
                <c:ptCount val="35"/>
                <c:pt idx="0">
                  <c:v>12.79536847610721</c:v>
                </c:pt>
                <c:pt idx="1">
                  <c:v>12.47883777467577</c:v>
                </c:pt>
                <c:pt idx="2">
                  <c:v>12.03033029966708</c:v>
                </c:pt>
                <c:pt idx="3">
                  <c:v>12.91281144696463</c:v>
                </c:pt>
                <c:pt idx="4">
                  <c:v>15.71700510609845</c:v>
                </c:pt>
                <c:pt idx="5">
                  <c:v>16.41388374814524</c:v>
                </c:pt>
                <c:pt idx="6">
                  <c:v>17.93071663301246</c:v>
                </c:pt>
                <c:pt idx="7">
                  <c:v>18.53080948771852</c:v>
                </c:pt>
                <c:pt idx="8">
                  <c:v>19.02384245970326</c:v>
                </c:pt>
                <c:pt idx="9">
                  <c:v>19.81830234903632</c:v>
                </c:pt>
                <c:pt idx="10">
                  <c:v>20.15260309123286</c:v>
                </c:pt>
                <c:pt idx="11">
                  <c:v>20.88166098505858</c:v>
                </c:pt>
                <c:pt idx="12">
                  <c:v>21.10397574420245</c:v>
                </c:pt>
                <c:pt idx="13">
                  <c:v>20.06965145073189</c:v>
                </c:pt>
                <c:pt idx="14">
                  <c:v>21.48771608315837</c:v>
                </c:pt>
                <c:pt idx="15">
                  <c:v>23.98243195594614</c:v>
                </c:pt>
                <c:pt idx="16">
                  <c:v>25.92459910918777</c:v>
                </c:pt>
                <c:pt idx="17">
                  <c:v>27.04238269800079</c:v>
                </c:pt>
                <c:pt idx="18">
                  <c:v>27.39997345700113</c:v>
                </c:pt>
                <c:pt idx="19">
                  <c:v>27.07252605311517</c:v>
                </c:pt>
                <c:pt idx="20">
                  <c:v>27.53228424697027</c:v>
                </c:pt>
                <c:pt idx="21">
                  <c:v>26.31789466003996</c:v>
                </c:pt>
                <c:pt idx="22">
                  <c:v>24.12121187502203</c:v>
                </c:pt>
                <c:pt idx="23">
                  <c:v>21.54393975620822</c:v>
                </c:pt>
                <c:pt idx="24">
                  <c:v>20.82237169963172</c:v>
                </c:pt>
                <c:pt idx="25">
                  <c:v>20.02212347824904</c:v>
                </c:pt>
                <c:pt idx="26">
                  <c:v>17.61267460154939</c:v>
                </c:pt>
                <c:pt idx="27">
                  <c:v>15.41001579910067</c:v>
                </c:pt>
                <c:pt idx="28">
                  <c:v>9.857413460398403</c:v>
                </c:pt>
                <c:pt idx="29">
                  <c:v>5.798044825812254</c:v>
                </c:pt>
                <c:pt idx="30">
                  <c:v>4.991720851159218</c:v>
                </c:pt>
                <c:pt idx="31">
                  <c:v>5.30083490899802</c:v>
                </c:pt>
                <c:pt idx="32">
                  <c:v>2.49087808069679</c:v>
                </c:pt>
                <c:pt idx="33">
                  <c:v>-0.15230355928727</c:v>
                </c:pt>
                <c:pt idx="34">
                  <c:v>-2.240515169209033</c:v>
                </c:pt>
              </c:numCache>
            </c:numRef>
          </c:val>
        </c:ser>
        <c:marker val="1"/>
        <c:axId val="464991176"/>
        <c:axId val="466183400"/>
      </c:lineChart>
      <c:catAx>
        <c:axId val="46499117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466183400"/>
        <c:crossesAt val="-10.0"/>
        <c:auto val="1"/>
        <c:lblAlgn val="ctr"/>
        <c:lblOffset val="100"/>
        <c:tickLblSkip val="4"/>
        <c:tickMarkSkip val="4"/>
      </c:catAx>
      <c:valAx>
        <c:axId val="466183400"/>
        <c:scaling>
          <c:orientation val="minMax"/>
          <c:max val="75.0"/>
          <c:min val="-10.0"/>
        </c:scaling>
        <c:axPos val="l"/>
        <c:majorGridlines>
          <c:spPr>
            <a:ln w="3175">
              <a:solidFill>
                <a:srgbClr val="808080"/>
              </a:solidFill>
              <a:prstDash val="solid"/>
            </a:ln>
          </c:spPr>
        </c:majorGridlines>
        <c:minorGridlines/>
        <c:numFmt formatCode="0" sourceLinked="0"/>
        <c:tickLblPos val="nextTo"/>
        <c:spPr>
          <a:ln w="3175">
            <a:solidFill>
              <a:srgbClr val="808080"/>
            </a:solidFill>
            <a:prstDash val="solid"/>
          </a:ln>
        </c:spPr>
        <c:txPr>
          <a:bodyPr/>
          <a:lstStyle/>
          <a:p>
            <a:pPr>
              <a:defRPr sz="1400" b="1" i="0"/>
            </a:pPr>
            <a:endParaRPr lang="fr-FR"/>
          </a:p>
        </c:txPr>
        <c:crossAx val="464991176"/>
        <c:crosses val="autoZero"/>
        <c:crossBetween val="between"/>
        <c:majorUnit val="10.0"/>
        <c:minorUnit val="5.0"/>
      </c:valAx>
      <c:spPr>
        <a:solidFill>
          <a:srgbClr val="FFFFFF"/>
        </a:solidFill>
        <a:ln w="25400">
          <a:noFill/>
        </a:ln>
      </c:spPr>
    </c:plotArea>
    <c:legend>
      <c:legendPos val="r"/>
      <c:legendEntry>
        <c:idx val="0"/>
        <c:txPr>
          <a:bodyPr/>
          <a:lstStyle/>
          <a:p>
            <a:pPr>
              <a:defRPr sz="1600" b="1" i="0">
                <a:solidFill>
                  <a:schemeClr val="tx1">
                    <a:lumMod val="50000"/>
                    <a:lumOff val="50000"/>
                  </a:schemeClr>
                </a:solidFill>
              </a:defRPr>
            </a:pPr>
            <a:endParaRPr lang="fr-FR"/>
          </a:p>
        </c:txPr>
      </c:legendEntry>
      <c:legendEntry>
        <c:idx val="1"/>
        <c:txPr>
          <a:bodyPr/>
          <a:lstStyle/>
          <a:p>
            <a:pPr>
              <a:defRPr sz="1600" b="1" i="0">
                <a:solidFill>
                  <a:srgbClr val="7F7F7F"/>
                </a:solidFill>
              </a:defRPr>
            </a:pPr>
            <a:endParaRPr lang="fr-FR"/>
          </a:p>
        </c:txPr>
      </c:legendEntry>
      <c:legendEntry>
        <c:idx val="3"/>
        <c:txPr>
          <a:bodyPr/>
          <a:lstStyle/>
          <a:p>
            <a:pPr>
              <a:defRPr sz="1600" b="1" i="0">
                <a:solidFill>
                  <a:srgbClr val="000000"/>
                </a:solidFill>
              </a:defRPr>
            </a:pPr>
            <a:endParaRPr lang="fr-FR"/>
          </a:p>
        </c:txPr>
      </c:legendEntry>
      <c:layout>
        <c:manualLayout>
          <c:xMode val="edge"/>
          <c:yMode val="edge"/>
          <c:x val="0.0833652716752947"/>
          <c:y val="0.132465049011731"/>
          <c:w val="0.43563318397355"/>
          <c:h val="0.212331315728391"/>
        </c:manualLayout>
      </c:layout>
      <c:spPr>
        <a:ln>
          <a:solidFill>
            <a:schemeClr val="tx1"/>
          </a:solidFill>
        </a:ln>
      </c:spPr>
      <c:txPr>
        <a:bodyPr/>
        <a:lstStyle/>
        <a:p>
          <a:pPr>
            <a:defRPr sz="1600" b="1" i="0">
              <a:solidFill>
                <a:srgbClr val="000000"/>
              </a:solidFill>
            </a:defRPr>
          </a:pPr>
          <a:endParaRPr lang="fr-FR"/>
        </a:p>
      </c:txPr>
    </c:legend>
    <c:plotVisOnly val="1"/>
    <c:dispBlanksAs val="gap"/>
  </c:chart>
  <c:spPr>
    <a:solidFill>
      <a:srgbClr val="FFFFFF"/>
    </a:solidFill>
    <a:ln w="3175">
      <a:solidFill>
        <a:srgbClr val="808080"/>
      </a:solidFill>
      <a:prstDash val="solid"/>
    </a:ln>
  </c:sp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données!$X$134</c:f>
              <c:strCache>
                <c:ptCount val="1"/>
                <c:pt idx="0">
                  <c:v>État</c:v>
                </c:pt>
              </c:strCache>
            </c:strRef>
          </c:tx>
          <c:spPr>
            <a:gradFill rotWithShape="0">
              <a:gsLst>
                <a:gs pos="0">
                  <a:srgbClr val="9BC1FF"/>
                </a:gs>
                <a:gs pos="100000">
                  <a:srgbClr val="3F80CD"/>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données!$BD$134:$CL$134</c:f>
              <c:numCache>
                <c:formatCode>General</c:formatCode>
                <c:ptCount val="35"/>
                <c:pt idx="0">
                  <c:v>44.4</c:v>
                </c:pt>
                <c:pt idx="1">
                  <c:v>49.8</c:v>
                </c:pt>
                <c:pt idx="2">
                  <c:v>55.1</c:v>
                </c:pt>
                <c:pt idx="3">
                  <c:v>67.3</c:v>
                </c:pt>
                <c:pt idx="4">
                  <c:v>94.7</c:v>
                </c:pt>
                <c:pt idx="5">
                  <c:v>111.3</c:v>
                </c:pt>
                <c:pt idx="6">
                  <c:v>133.5</c:v>
                </c:pt>
                <c:pt idx="7">
                  <c:v>151.6</c:v>
                </c:pt>
                <c:pt idx="8">
                  <c:v>170.4</c:v>
                </c:pt>
                <c:pt idx="9">
                  <c:v>191.7</c:v>
                </c:pt>
                <c:pt idx="10">
                  <c:v>211.8</c:v>
                </c:pt>
                <c:pt idx="11">
                  <c:v>238.2</c:v>
                </c:pt>
                <c:pt idx="12">
                  <c:v>263.1</c:v>
                </c:pt>
                <c:pt idx="13">
                  <c:v>277.2</c:v>
                </c:pt>
                <c:pt idx="14">
                  <c:v>320.3</c:v>
                </c:pt>
                <c:pt idx="15">
                  <c:v>379.7</c:v>
                </c:pt>
                <c:pt idx="16">
                  <c:v>435.4</c:v>
                </c:pt>
                <c:pt idx="17">
                  <c:v>485.6</c:v>
                </c:pt>
                <c:pt idx="18">
                  <c:v>528.5</c:v>
                </c:pt>
                <c:pt idx="19">
                  <c:v>564.5</c:v>
                </c:pt>
                <c:pt idx="20">
                  <c:v>610.8</c:v>
                </c:pt>
                <c:pt idx="21">
                  <c:v>636.7</c:v>
                </c:pt>
                <c:pt idx="22">
                  <c:v>657.7</c:v>
                </c:pt>
                <c:pt idx="23">
                  <c:v>685.5</c:v>
                </c:pt>
                <c:pt idx="24">
                  <c:v>746.0</c:v>
                </c:pt>
                <c:pt idx="25">
                  <c:v>810.0</c:v>
                </c:pt>
                <c:pt idx="26">
                  <c:v>851.2</c:v>
                </c:pt>
                <c:pt idx="27">
                  <c:v>898.6</c:v>
                </c:pt>
                <c:pt idx="28">
                  <c:v>896.2</c:v>
                </c:pt>
                <c:pt idx="29">
                  <c:v>932.8</c:v>
                </c:pt>
                <c:pt idx="30">
                  <c:v>1040.9</c:v>
                </c:pt>
                <c:pt idx="31" formatCode="#.##0\.0">
                  <c:v>1168.4</c:v>
                </c:pt>
                <c:pt idx="32" formatCode="#.##0\.0">
                  <c:v>1244.8</c:v>
                </c:pt>
                <c:pt idx="33" formatCode="#.##0\.0">
                  <c:v>1335.3</c:v>
                </c:pt>
                <c:pt idx="34" formatCode="#.##0\.0">
                  <c:v>1439.9</c:v>
                </c:pt>
              </c:numCache>
            </c:numRef>
          </c:val>
        </c:ser>
        <c:ser>
          <c:idx val="1"/>
          <c:order val="1"/>
          <c:tx>
            <c:strRef>
              <c:f>données!$X$156</c:f>
              <c:strCache>
                <c:ptCount val="1"/>
                <c:pt idx="0">
                  <c:v>divers</c:v>
                </c:pt>
              </c:strCache>
            </c:strRef>
          </c:tx>
          <c:spPr>
            <a:gradFill rotWithShape="0">
              <a:gsLst>
                <a:gs pos="0">
                  <a:srgbClr val="FF9A99"/>
                </a:gs>
                <a:gs pos="100000">
                  <a:srgbClr val="D1403C"/>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données!$BD$156:$CL$156</c:f>
              <c:numCache>
                <c:formatCode>General</c:formatCode>
                <c:ptCount val="35"/>
                <c:pt idx="0">
                  <c:v>1.0</c:v>
                </c:pt>
                <c:pt idx="1">
                  <c:v>1.1</c:v>
                </c:pt>
                <c:pt idx="2">
                  <c:v>1.2</c:v>
                </c:pt>
                <c:pt idx="3">
                  <c:v>1.3</c:v>
                </c:pt>
                <c:pt idx="4">
                  <c:v>2.0</c:v>
                </c:pt>
                <c:pt idx="5">
                  <c:v>2.5</c:v>
                </c:pt>
                <c:pt idx="6">
                  <c:v>2.7</c:v>
                </c:pt>
                <c:pt idx="7">
                  <c:v>2.8</c:v>
                </c:pt>
                <c:pt idx="8">
                  <c:v>4.1</c:v>
                </c:pt>
                <c:pt idx="9">
                  <c:v>4.8</c:v>
                </c:pt>
                <c:pt idx="10">
                  <c:v>1.6</c:v>
                </c:pt>
                <c:pt idx="11">
                  <c:v>1.8</c:v>
                </c:pt>
                <c:pt idx="12">
                  <c:v>2.2</c:v>
                </c:pt>
                <c:pt idx="13">
                  <c:v>2.3</c:v>
                </c:pt>
                <c:pt idx="14">
                  <c:v>2.4</c:v>
                </c:pt>
                <c:pt idx="15">
                  <c:v>5.2</c:v>
                </c:pt>
                <c:pt idx="16">
                  <c:v>5.2</c:v>
                </c:pt>
                <c:pt idx="17">
                  <c:v>33.4</c:v>
                </c:pt>
                <c:pt idx="18">
                  <c:v>30.3</c:v>
                </c:pt>
                <c:pt idx="19">
                  <c:v>26.7</c:v>
                </c:pt>
                <c:pt idx="20">
                  <c:v>23.8</c:v>
                </c:pt>
                <c:pt idx="21">
                  <c:v>19.6</c:v>
                </c:pt>
                <c:pt idx="22">
                  <c:v>19.2</c:v>
                </c:pt>
                <c:pt idx="23">
                  <c:v>17.8</c:v>
                </c:pt>
                <c:pt idx="24">
                  <c:v>15.4</c:v>
                </c:pt>
                <c:pt idx="25">
                  <c:v>23.7</c:v>
                </c:pt>
                <c:pt idx="26">
                  <c:v>21.9</c:v>
                </c:pt>
                <c:pt idx="27">
                  <c:v>20.9</c:v>
                </c:pt>
                <c:pt idx="28">
                  <c:v>15.3</c:v>
                </c:pt>
                <c:pt idx="29">
                  <c:v>22.8</c:v>
                </c:pt>
                <c:pt idx="30">
                  <c:v>11.6</c:v>
                </c:pt>
                <c:pt idx="31" formatCode="#.##0\.0">
                  <c:v>18.7</c:v>
                </c:pt>
                <c:pt idx="32" formatCode="#.##0\.0">
                  <c:v>14.1</c:v>
                </c:pt>
                <c:pt idx="33" formatCode="#.##0\.0">
                  <c:v>10.4</c:v>
                </c:pt>
                <c:pt idx="34" formatCode="#.##0\.0">
                  <c:v>9.9</c:v>
                </c:pt>
              </c:numCache>
            </c:numRef>
          </c:val>
        </c:ser>
        <c:ser>
          <c:idx val="2"/>
          <c:order val="2"/>
          <c:tx>
            <c:strRef>
              <c:f>données!$X$158</c:f>
              <c:strCache>
                <c:ptCount val="1"/>
                <c:pt idx="0">
                  <c:v>Collectivités locales</c:v>
                </c:pt>
              </c:strCache>
            </c:strRef>
          </c:tx>
          <c:spPr>
            <a:gradFill rotWithShape="0">
              <a:gsLst>
                <a:gs pos="0">
                  <a:srgbClr val="DCFFA0"/>
                </a:gs>
                <a:gs pos="100000">
                  <a:srgbClr val="A0CA4A"/>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données!$BD$158:$CL$158</c:f>
              <c:numCache>
                <c:formatCode>General</c:formatCode>
                <c:ptCount val="35"/>
                <c:pt idx="0">
                  <c:v>23.9</c:v>
                </c:pt>
                <c:pt idx="1">
                  <c:v>27.6</c:v>
                </c:pt>
                <c:pt idx="2">
                  <c:v>30.9</c:v>
                </c:pt>
                <c:pt idx="3">
                  <c:v>35.8</c:v>
                </c:pt>
                <c:pt idx="4">
                  <c:v>42.5</c:v>
                </c:pt>
                <c:pt idx="5">
                  <c:v>49.1</c:v>
                </c:pt>
                <c:pt idx="6">
                  <c:v>55.8</c:v>
                </c:pt>
                <c:pt idx="7">
                  <c:v>63.8</c:v>
                </c:pt>
                <c:pt idx="8">
                  <c:v>68.7</c:v>
                </c:pt>
                <c:pt idx="9">
                  <c:v>78.2</c:v>
                </c:pt>
                <c:pt idx="10">
                  <c:v>81.6</c:v>
                </c:pt>
                <c:pt idx="11">
                  <c:v>85.1</c:v>
                </c:pt>
                <c:pt idx="12">
                  <c:v>90.0</c:v>
                </c:pt>
                <c:pt idx="13">
                  <c:v>95.0</c:v>
                </c:pt>
                <c:pt idx="14">
                  <c:v>99.5</c:v>
                </c:pt>
                <c:pt idx="15">
                  <c:v>104.3</c:v>
                </c:pt>
                <c:pt idx="16">
                  <c:v>108.2</c:v>
                </c:pt>
                <c:pt idx="17">
                  <c:v>110.6</c:v>
                </c:pt>
                <c:pt idx="18">
                  <c:v>112.4</c:v>
                </c:pt>
                <c:pt idx="19">
                  <c:v>105.3</c:v>
                </c:pt>
                <c:pt idx="20">
                  <c:v>105.7</c:v>
                </c:pt>
                <c:pt idx="21">
                  <c:v>105.1</c:v>
                </c:pt>
                <c:pt idx="22">
                  <c:v>105.2</c:v>
                </c:pt>
                <c:pt idx="23">
                  <c:v>105.4</c:v>
                </c:pt>
                <c:pt idx="24">
                  <c:v>104.1</c:v>
                </c:pt>
                <c:pt idx="25">
                  <c:v>107.8</c:v>
                </c:pt>
                <c:pt idx="26">
                  <c:v>111.5</c:v>
                </c:pt>
                <c:pt idx="27">
                  <c:v>117.9</c:v>
                </c:pt>
                <c:pt idx="28">
                  <c:v>125.6</c:v>
                </c:pt>
                <c:pt idx="29">
                  <c:v>135.5</c:v>
                </c:pt>
                <c:pt idx="30">
                  <c:v>146.3</c:v>
                </c:pt>
                <c:pt idx="31" formatCode="#.##0\.0">
                  <c:v>155.2</c:v>
                </c:pt>
                <c:pt idx="32" formatCode="#.##0\.0">
                  <c:v>161.1</c:v>
                </c:pt>
                <c:pt idx="33" formatCode="#.##0\.0">
                  <c:v>166.6</c:v>
                </c:pt>
                <c:pt idx="34" formatCode="#.##0\.0">
                  <c:v>173.7</c:v>
                </c:pt>
              </c:numCache>
            </c:numRef>
          </c:val>
        </c:ser>
        <c:ser>
          <c:idx val="3"/>
          <c:order val="3"/>
          <c:tx>
            <c:strRef>
              <c:f>données!$X$159</c:f>
              <c:strCache>
                <c:ptCount val="1"/>
                <c:pt idx="0">
                  <c:v>Sécurité sociale</c:v>
                </c:pt>
              </c:strCache>
            </c:strRef>
          </c:tx>
          <c:spPr>
            <a:gradFill rotWithShape="0">
              <a:gsLst>
                <a:gs pos="0">
                  <a:srgbClr val="C8B0ED"/>
                </a:gs>
                <a:gs pos="100000">
                  <a:srgbClr val="7F5BAB"/>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données!$BD$159:$CL$159</c:f>
              <c:numCache>
                <c:formatCode>General</c:formatCode>
                <c:ptCount val="35"/>
                <c:pt idx="0">
                  <c:v>3.5</c:v>
                </c:pt>
                <c:pt idx="1">
                  <c:v>4.4</c:v>
                </c:pt>
                <c:pt idx="2">
                  <c:v>5.0</c:v>
                </c:pt>
                <c:pt idx="3">
                  <c:v>5.6</c:v>
                </c:pt>
                <c:pt idx="4">
                  <c:v>6.3</c:v>
                </c:pt>
                <c:pt idx="5">
                  <c:v>7.1</c:v>
                </c:pt>
                <c:pt idx="6">
                  <c:v>9.5</c:v>
                </c:pt>
                <c:pt idx="7">
                  <c:v>9.6</c:v>
                </c:pt>
                <c:pt idx="8">
                  <c:v>6.0</c:v>
                </c:pt>
                <c:pt idx="9">
                  <c:v>6.5</c:v>
                </c:pt>
                <c:pt idx="10">
                  <c:v>7.8</c:v>
                </c:pt>
                <c:pt idx="11">
                  <c:v>8.2</c:v>
                </c:pt>
                <c:pt idx="12">
                  <c:v>8.3</c:v>
                </c:pt>
                <c:pt idx="13">
                  <c:v>10.7</c:v>
                </c:pt>
                <c:pt idx="14">
                  <c:v>17.9</c:v>
                </c:pt>
                <c:pt idx="15">
                  <c:v>26.3</c:v>
                </c:pt>
                <c:pt idx="16">
                  <c:v>21.2</c:v>
                </c:pt>
                <c:pt idx="17">
                  <c:v>33.9</c:v>
                </c:pt>
                <c:pt idx="18">
                  <c:v>41.4</c:v>
                </c:pt>
                <c:pt idx="19">
                  <c:v>56.0</c:v>
                </c:pt>
                <c:pt idx="20">
                  <c:v>47.0</c:v>
                </c:pt>
                <c:pt idx="21">
                  <c:v>44.6</c:v>
                </c:pt>
                <c:pt idx="22">
                  <c:v>45.3</c:v>
                </c:pt>
                <c:pt idx="23">
                  <c:v>44.5</c:v>
                </c:pt>
                <c:pt idx="24">
                  <c:v>46.6</c:v>
                </c:pt>
                <c:pt idx="25">
                  <c:v>63.3</c:v>
                </c:pt>
                <c:pt idx="26">
                  <c:v>94.8</c:v>
                </c:pt>
                <c:pt idx="27">
                  <c:v>110.2</c:v>
                </c:pt>
                <c:pt idx="28">
                  <c:v>115.0</c:v>
                </c:pt>
                <c:pt idx="29">
                  <c:v>120.3</c:v>
                </c:pt>
                <c:pt idx="30">
                  <c:v>119.9</c:v>
                </c:pt>
                <c:pt idx="31" formatCode="#.##0\.0">
                  <c:v>151.2</c:v>
                </c:pt>
                <c:pt idx="32" formatCode="#.##0\.0">
                  <c:v>175.0</c:v>
                </c:pt>
                <c:pt idx="33" formatCode="#.##0\.0">
                  <c:v>204.6</c:v>
                </c:pt>
                <c:pt idx="34" formatCode="#.##0\.0">
                  <c:v>210.3</c:v>
                </c:pt>
              </c:numCache>
            </c:numRef>
          </c:val>
        </c:ser>
        <c:gapWidth val="20"/>
        <c:overlap val="100"/>
        <c:axId val="571713224"/>
        <c:axId val="571716856"/>
      </c:barChart>
      <c:catAx>
        <c:axId val="57171322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1716856"/>
        <c:crossesAt val="0.0"/>
        <c:auto val="1"/>
        <c:lblAlgn val="ctr"/>
        <c:lblOffset val="100"/>
        <c:tickLblSkip val="4"/>
        <c:tickMarkSkip val="4"/>
      </c:catAx>
      <c:valAx>
        <c:axId val="571716856"/>
        <c:scaling>
          <c:orientation val="minMax"/>
          <c:max val="1900.0"/>
          <c:min val="0.0"/>
        </c:scaling>
        <c:axPos val="l"/>
        <c:majorGridlines>
          <c:spPr>
            <a:ln w="3175">
              <a:solidFill>
                <a:srgbClr val="808080"/>
              </a:solidFill>
              <a:prstDash val="solid"/>
            </a:ln>
          </c:spPr>
        </c:majorGridlines>
        <c:numFmt formatCode="General" sourceLinked="1"/>
        <c:tickLblPos val="nextTo"/>
        <c:spPr>
          <a:ln w="3175">
            <a:solidFill>
              <a:srgbClr val="808080"/>
            </a:solidFill>
            <a:prstDash val="solid"/>
          </a:ln>
        </c:spPr>
        <c:txPr>
          <a:bodyPr/>
          <a:lstStyle/>
          <a:p>
            <a:pPr>
              <a:defRPr sz="1400" b="1" i="0"/>
            </a:pPr>
            <a:endParaRPr lang="fr-FR"/>
          </a:p>
        </c:txPr>
        <c:crossAx val="571713224"/>
        <c:crosses val="autoZero"/>
        <c:crossBetween val="between"/>
      </c:valAx>
      <c:spPr>
        <a:solidFill>
          <a:srgbClr val="FFFFFF"/>
        </a:solidFill>
        <a:ln w="25400">
          <a:noFill/>
        </a:ln>
      </c:spPr>
    </c:plotArea>
    <c:legend>
      <c:legendPos val="r"/>
      <c:legendEntry>
        <c:idx val="3"/>
        <c:txPr>
          <a:bodyPr/>
          <a:lstStyle/>
          <a:p>
            <a:pPr>
              <a:defRPr sz="1600" b="1" i="0">
                <a:solidFill>
                  <a:srgbClr val="558ED5"/>
                </a:solidFill>
              </a:defRPr>
            </a:pPr>
            <a:endParaRPr lang="fr-FR"/>
          </a:p>
        </c:txPr>
      </c:legendEntry>
      <c:legendEntry>
        <c:idx val="2"/>
        <c:txPr>
          <a:bodyPr/>
          <a:lstStyle/>
          <a:p>
            <a:pPr>
              <a:defRPr sz="1600" b="1" i="0">
                <a:solidFill>
                  <a:schemeClr val="accent6">
                    <a:lumMod val="75000"/>
                  </a:schemeClr>
                </a:solidFill>
              </a:defRPr>
            </a:pPr>
            <a:endParaRPr lang="fr-FR"/>
          </a:p>
        </c:txPr>
      </c:legendEntry>
      <c:legendEntry>
        <c:idx val="1"/>
        <c:txPr>
          <a:bodyPr/>
          <a:lstStyle/>
          <a:p>
            <a:pPr>
              <a:defRPr sz="1600" b="1" i="0">
                <a:solidFill>
                  <a:schemeClr val="accent3">
                    <a:lumMod val="75000"/>
                  </a:schemeClr>
                </a:solidFill>
              </a:defRPr>
            </a:pPr>
            <a:endParaRPr lang="fr-FR"/>
          </a:p>
        </c:txPr>
      </c:legendEntry>
      <c:legendEntry>
        <c:idx val="0"/>
        <c:txPr>
          <a:bodyPr/>
          <a:lstStyle/>
          <a:p>
            <a:pPr>
              <a:defRPr sz="1600" b="1" i="0">
                <a:solidFill>
                  <a:srgbClr val="8063A4"/>
                </a:solidFill>
              </a:defRPr>
            </a:pPr>
            <a:endParaRPr lang="fr-FR"/>
          </a:p>
        </c:txPr>
      </c:legendEntry>
      <c:layout>
        <c:manualLayout>
          <c:xMode val="edge"/>
          <c:yMode val="edge"/>
          <c:x val="0.145341171096707"/>
          <c:y val="0.277820093916832"/>
          <c:w val="0.211043959629356"/>
          <c:h val="0.229288303247808"/>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données!$X$172</c:f>
              <c:strCache>
                <c:ptCount val="1"/>
                <c:pt idx="0">
                  <c:v>État</c:v>
                </c:pt>
              </c:strCache>
            </c:strRef>
          </c:tx>
          <c:spPr>
            <a:gradFill rotWithShape="0">
              <a:gsLst>
                <a:gs pos="0">
                  <a:srgbClr val="9BC1FF"/>
                </a:gs>
                <a:gs pos="100000">
                  <a:srgbClr val="3F80CD"/>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données!$BD$172:$CL$172</c:f>
              <c:numCache>
                <c:formatCode>0\.0</c:formatCode>
                <c:ptCount val="35"/>
                <c:pt idx="0">
                  <c:v>142.344038945566</c:v>
                </c:pt>
                <c:pt idx="1">
                  <c:v>144.803836076109</c:v>
                </c:pt>
                <c:pt idx="2">
                  <c:v>143.6906791542653</c:v>
                </c:pt>
                <c:pt idx="3">
                  <c:v>157.177468075766</c:v>
                </c:pt>
                <c:pt idx="4">
                  <c:v>197.2966174137307</c:v>
                </c:pt>
                <c:pt idx="5">
                  <c:v>211.3319290132865</c:v>
                </c:pt>
                <c:pt idx="6">
                  <c:v>236.6932217281789</c:v>
                </c:pt>
                <c:pt idx="7">
                  <c:v>254.9811355815424</c:v>
                </c:pt>
                <c:pt idx="8">
                  <c:v>272.4095465732651</c:v>
                </c:pt>
                <c:pt idx="9">
                  <c:v>298.8024260407516</c:v>
                </c:pt>
                <c:pt idx="10">
                  <c:v>319.6648944106405</c:v>
                </c:pt>
                <c:pt idx="11">
                  <c:v>347.6935783515229</c:v>
                </c:pt>
                <c:pt idx="12">
                  <c:v>373.7389754834333</c:v>
                </c:pt>
                <c:pt idx="13">
                  <c:v>383.6006997915459</c:v>
                </c:pt>
                <c:pt idx="14">
                  <c:v>434.8512045375381</c:v>
                </c:pt>
                <c:pt idx="15">
                  <c:v>506.6371471057131</c:v>
                </c:pt>
                <c:pt idx="16">
                  <c:v>574.4949111832001</c:v>
                </c:pt>
                <c:pt idx="17">
                  <c:v>632.914839360297</c:v>
                </c:pt>
                <c:pt idx="18">
                  <c:v>678.9140822041091</c:v>
                </c:pt>
                <c:pt idx="19">
                  <c:v>718.5960021594953</c:v>
                </c:pt>
                <c:pt idx="20">
                  <c:v>769.5714484835493</c:v>
                </c:pt>
                <c:pt idx="21">
                  <c:v>800.789160821001</c:v>
                </c:pt>
                <c:pt idx="22">
                  <c:v>814.3925245997098</c:v>
                </c:pt>
                <c:pt idx="23">
                  <c:v>832.0591138417412</c:v>
                </c:pt>
                <c:pt idx="24">
                  <c:v>885.843748207105</c:v>
                </c:pt>
                <c:pt idx="25">
                  <c:v>943.005458624852</c:v>
                </c:pt>
                <c:pt idx="26">
                  <c:v>974.652478686564</c:v>
                </c:pt>
                <c:pt idx="27">
                  <c:v>1009.620832683892</c:v>
                </c:pt>
                <c:pt idx="28">
                  <c:v>985.8202862434101</c:v>
                </c:pt>
                <c:pt idx="29">
                  <c:v>1000.202072220306</c:v>
                </c:pt>
                <c:pt idx="30">
                  <c:v>1088.444085597254</c:v>
                </c:pt>
                <c:pt idx="31">
                  <c:v>1213.081507623356</c:v>
                </c:pt>
                <c:pt idx="32">
                  <c:v>1280.103330420791</c:v>
                </c:pt>
                <c:pt idx="33">
                  <c:v>1355.72703510056</c:v>
                </c:pt>
                <c:pt idx="34">
                  <c:v>1439.9</c:v>
                </c:pt>
              </c:numCache>
            </c:numRef>
          </c:val>
        </c:ser>
        <c:ser>
          <c:idx val="1"/>
          <c:order val="1"/>
          <c:tx>
            <c:strRef>
              <c:f>données!$X$173</c:f>
              <c:strCache>
                <c:ptCount val="1"/>
                <c:pt idx="0">
                  <c:v>divers</c:v>
                </c:pt>
              </c:strCache>
            </c:strRef>
          </c:tx>
          <c:spPr>
            <a:gradFill rotWithShape="0">
              <a:gsLst>
                <a:gs pos="0">
                  <a:srgbClr val="FF9A99"/>
                </a:gs>
                <a:gs pos="100000">
                  <a:srgbClr val="D1403C"/>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données!$BD$173:$CL$173</c:f>
              <c:numCache>
                <c:formatCode>0\.0</c:formatCode>
                <c:ptCount val="35"/>
                <c:pt idx="0">
                  <c:v>3.205946823098335</c:v>
                </c:pt>
                <c:pt idx="1">
                  <c:v>3.198478306902007</c:v>
                </c:pt>
                <c:pt idx="2">
                  <c:v>3.129379582307048</c:v>
                </c:pt>
                <c:pt idx="3">
                  <c:v>3.03611751112178</c:v>
                </c:pt>
                <c:pt idx="4">
                  <c:v>4.166771223098854</c:v>
                </c:pt>
                <c:pt idx="5">
                  <c:v>4.74689867505136</c:v>
                </c:pt>
                <c:pt idx="6">
                  <c:v>4.787053922592382</c:v>
                </c:pt>
                <c:pt idx="7">
                  <c:v>4.709414113643262</c:v>
                </c:pt>
                <c:pt idx="8">
                  <c:v>6.554455052525744</c:v>
                </c:pt>
                <c:pt idx="9">
                  <c:v>7.481750886779385</c:v>
                </c:pt>
                <c:pt idx="10">
                  <c:v>2.414843394981232</c:v>
                </c:pt>
                <c:pt idx="11">
                  <c:v>2.627407393084556</c:v>
                </c:pt>
                <c:pt idx="12">
                  <c:v>3.125145367022247</c:v>
                </c:pt>
                <c:pt idx="13">
                  <c:v>3.182834089179493</c:v>
                </c:pt>
                <c:pt idx="14">
                  <c:v>3.258329350265662</c:v>
                </c:pt>
                <c:pt idx="15">
                  <c:v>6.938407071239686</c:v>
                </c:pt>
                <c:pt idx="16">
                  <c:v>6.861216210731835</c:v>
                </c:pt>
                <c:pt idx="17">
                  <c:v>43.5324457055888</c:v>
                </c:pt>
                <c:pt idx="18">
                  <c:v>38.92355097594042</c:v>
                </c:pt>
                <c:pt idx="19">
                  <c:v>33.98850887096284</c:v>
                </c:pt>
                <c:pt idx="20">
                  <c:v>29.98657575950962</c:v>
                </c:pt>
                <c:pt idx="21">
                  <c:v>24.65127619301338</c:v>
                </c:pt>
                <c:pt idx="22">
                  <c:v>23.77426862142987</c:v>
                </c:pt>
                <c:pt idx="23">
                  <c:v>21.60561958626257</c:v>
                </c:pt>
                <c:pt idx="24">
                  <c:v>18.28685485574989</c:v>
                </c:pt>
                <c:pt idx="25">
                  <c:v>27.59164119680123</c:v>
                </c:pt>
                <c:pt idx="26">
                  <c:v>25.07623271056832</c:v>
                </c:pt>
                <c:pt idx="27">
                  <c:v>23.48216715234068</c:v>
                </c:pt>
                <c:pt idx="28">
                  <c:v>16.83000488677101</c:v>
                </c:pt>
                <c:pt idx="29">
                  <c:v>24.4474777515255</c:v>
                </c:pt>
                <c:pt idx="30">
                  <c:v>12.1298409001135</c:v>
                </c:pt>
                <c:pt idx="31">
                  <c:v>19.41511827504002</c:v>
                </c:pt>
                <c:pt idx="32">
                  <c:v>14.49988508911725</c:v>
                </c:pt>
                <c:pt idx="33">
                  <c:v>10.55909620687922</c:v>
                </c:pt>
                <c:pt idx="34">
                  <c:v>9.9</c:v>
                </c:pt>
              </c:numCache>
            </c:numRef>
          </c:val>
        </c:ser>
        <c:ser>
          <c:idx val="2"/>
          <c:order val="2"/>
          <c:tx>
            <c:strRef>
              <c:f>données!$X$175</c:f>
              <c:strCache>
                <c:ptCount val="1"/>
                <c:pt idx="0">
                  <c:v>Collectivités locales</c:v>
                </c:pt>
              </c:strCache>
            </c:strRef>
          </c:tx>
          <c:spPr>
            <a:gradFill rotWithShape="0">
              <a:gsLst>
                <a:gs pos="0">
                  <a:srgbClr val="DCFFA0"/>
                </a:gs>
                <a:gs pos="100000">
                  <a:srgbClr val="A0CA4A"/>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données!$BD$175:$CL$175</c:f>
              <c:numCache>
                <c:formatCode>0\.0</c:formatCode>
                <c:ptCount val="35"/>
                <c:pt idx="0">
                  <c:v>76.6221290720502</c:v>
                </c:pt>
                <c:pt idx="1">
                  <c:v>80.25272842772307</c:v>
                </c:pt>
                <c:pt idx="2">
                  <c:v>80.5815242444065</c:v>
                </c:pt>
                <c:pt idx="3">
                  <c:v>83.61000530627672</c:v>
                </c:pt>
                <c:pt idx="4">
                  <c:v>88.54388849085065</c:v>
                </c:pt>
                <c:pt idx="5">
                  <c:v>93.22908997800871</c:v>
                </c:pt>
                <c:pt idx="6">
                  <c:v>98.93244773357588</c:v>
                </c:pt>
                <c:pt idx="7">
                  <c:v>107.3073644465858</c:v>
                </c:pt>
                <c:pt idx="8">
                  <c:v>109.8270883191509</c:v>
                </c:pt>
                <c:pt idx="9">
                  <c:v>121.8901915304475</c:v>
                </c:pt>
                <c:pt idx="10">
                  <c:v>123.1570131440428</c:v>
                </c:pt>
                <c:pt idx="11">
                  <c:v>124.2179828619421</c:v>
                </c:pt>
                <c:pt idx="12">
                  <c:v>127.8468559236374</c:v>
                </c:pt>
                <c:pt idx="13">
                  <c:v>131.4648862921965</c:v>
                </c:pt>
                <c:pt idx="14">
                  <c:v>135.0849043130972</c:v>
                </c:pt>
                <c:pt idx="15">
                  <c:v>139.1684341404422</c:v>
                </c:pt>
                <c:pt idx="16">
                  <c:v>142.7660757694586</c:v>
                </c:pt>
                <c:pt idx="17">
                  <c:v>144.152350150842</c:v>
                </c:pt>
                <c:pt idx="18">
                  <c:v>144.3896742473829</c:v>
                </c:pt>
                <c:pt idx="19">
                  <c:v>134.0445686933479</c:v>
                </c:pt>
                <c:pt idx="20">
                  <c:v>133.1756746966456</c:v>
                </c:pt>
                <c:pt idx="21">
                  <c:v>132.1861799941687</c:v>
                </c:pt>
                <c:pt idx="22">
                  <c:v>130.2631801549178</c:v>
                </c:pt>
                <c:pt idx="23">
                  <c:v>127.9343991231503</c:v>
                </c:pt>
                <c:pt idx="24">
                  <c:v>123.6143889924392</c:v>
                </c:pt>
                <c:pt idx="25">
                  <c:v>125.5012202959988</c:v>
                </c:pt>
                <c:pt idx="26">
                  <c:v>127.6712304670487</c:v>
                </c:pt>
                <c:pt idx="27">
                  <c:v>132.4663879072233</c:v>
                </c:pt>
                <c:pt idx="28">
                  <c:v>138.1600401162378</c:v>
                </c:pt>
                <c:pt idx="29">
                  <c:v>145.2909313741976</c:v>
                </c:pt>
                <c:pt idx="30">
                  <c:v>152.9823899729832</c:v>
                </c:pt>
                <c:pt idx="31">
                  <c:v>161.1350992666423</c:v>
                </c:pt>
                <c:pt idx="32">
                  <c:v>165.6688998479992</c:v>
                </c:pt>
                <c:pt idx="33">
                  <c:v>169.1485988525075</c:v>
                </c:pt>
                <c:pt idx="34">
                  <c:v>173.7</c:v>
                </c:pt>
              </c:numCache>
            </c:numRef>
          </c:val>
        </c:ser>
        <c:ser>
          <c:idx val="3"/>
          <c:order val="3"/>
          <c:tx>
            <c:strRef>
              <c:f>données!$X$176</c:f>
              <c:strCache>
                <c:ptCount val="1"/>
                <c:pt idx="0">
                  <c:v>Sécurité sociale</c:v>
                </c:pt>
              </c:strCache>
            </c:strRef>
          </c:tx>
          <c:spPr>
            <a:gradFill rotWithShape="0">
              <a:gsLst>
                <a:gs pos="0">
                  <a:srgbClr val="C8B0ED"/>
                </a:gs>
                <a:gs pos="100000">
                  <a:srgbClr val="7F5BAB"/>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données!$BD$176:$CL$176</c:f>
              <c:numCache>
                <c:formatCode>0\.0</c:formatCode>
                <c:ptCount val="35"/>
                <c:pt idx="0">
                  <c:v>11.22081388084417</c:v>
                </c:pt>
                <c:pt idx="1">
                  <c:v>12.79391322760803</c:v>
                </c:pt>
                <c:pt idx="2">
                  <c:v>13.03908159294603</c:v>
                </c:pt>
                <c:pt idx="3">
                  <c:v>13.07866004790921</c:v>
                </c:pt>
                <c:pt idx="4">
                  <c:v>13.1253293527614</c:v>
                </c:pt>
                <c:pt idx="5">
                  <c:v>13.48119223714586</c:v>
                </c:pt>
                <c:pt idx="6">
                  <c:v>16.84333787578801</c:v>
                </c:pt>
                <c:pt idx="7">
                  <c:v>16.14656267534833</c:v>
                </c:pt>
                <c:pt idx="8">
                  <c:v>9.591885442720601</c:v>
                </c:pt>
                <c:pt idx="9">
                  <c:v>10.13153765918042</c:v>
                </c:pt>
                <c:pt idx="10">
                  <c:v>11.7723615505335</c:v>
                </c:pt>
                <c:pt idx="11">
                  <c:v>11.96930034627409</c:v>
                </c:pt>
                <c:pt idx="12">
                  <c:v>11.79032115740211</c:v>
                </c:pt>
                <c:pt idx="13">
                  <c:v>14.80709771922634</c:v>
                </c:pt>
                <c:pt idx="14">
                  <c:v>24.30170640406472</c:v>
                </c:pt>
                <c:pt idx="15">
                  <c:v>35.09232807184687</c:v>
                </c:pt>
                <c:pt idx="16">
                  <c:v>27.97265070529133</c:v>
                </c:pt>
                <c:pt idx="17">
                  <c:v>44.18412902453474</c:v>
                </c:pt>
                <c:pt idx="18">
                  <c:v>53.18267361069086</c:v>
                </c:pt>
                <c:pt idx="19">
                  <c:v>71.28676017879847</c:v>
                </c:pt>
                <c:pt idx="20">
                  <c:v>59.21718742424168</c:v>
                </c:pt>
                <c:pt idx="21">
                  <c:v>56.09423052083658</c:v>
                </c:pt>
                <c:pt idx="22">
                  <c:v>56.0924150286861</c:v>
                </c:pt>
                <c:pt idx="23">
                  <c:v>54.01404896565644</c:v>
                </c:pt>
                <c:pt idx="24">
                  <c:v>55.33554781025616</c:v>
                </c:pt>
                <c:pt idx="25">
                  <c:v>73.69413028512732</c:v>
                </c:pt>
                <c:pt idx="26">
                  <c:v>108.549171733419</c:v>
                </c:pt>
                <c:pt idx="27">
                  <c:v>123.8150631668872</c:v>
                </c:pt>
                <c:pt idx="28">
                  <c:v>126.5000367306317</c:v>
                </c:pt>
                <c:pt idx="29">
                  <c:v>128.9926128731806</c:v>
                </c:pt>
                <c:pt idx="30">
                  <c:v>125.3765451658284</c:v>
                </c:pt>
                <c:pt idx="31">
                  <c:v>156.982132790698</c:v>
                </c:pt>
                <c:pt idx="32">
                  <c:v>179.9631128081928</c:v>
                </c:pt>
                <c:pt idx="33">
                  <c:v>207.7299119161047</c:v>
                </c:pt>
                <c:pt idx="34">
                  <c:v>210.3</c:v>
                </c:pt>
              </c:numCache>
            </c:numRef>
          </c:val>
        </c:ser>
        <c:gapWidth val="20"/>
        <c:overlap val="100"/>
        <c:axId val="571343224"/>
        <c:axId val="571359368"/>
      </c:barChart>
      <c:catAx>
        <c:axId val="57134322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1359368"/>
        <c:crosses val="autoZero"/>
        <c:auto val="1"/>
        <c:lblAlgn val="ctr"/>
        <c:lblOffset val="100"/>
        <c:tickLblSkip val="4"/>
        <c:tickMarkSkip val="4"/>
      </c:catAx>
      <c:valAx>
        <c:axId val="571359368"/>
        <c:scaling>
          <c:orientation val="minMax"/>
          <c:max val="180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1343224"/>
        <c:crosses val="autoZero"/>
        <c:crossBetween val="between"/>
      </c:valAx>
      <c:spPr>
        <a:solidFill>
          <a:srgbClr val="FFFFFF"/>
        </a:solidFill>
        <a:ln w="25400">
          <a:noFill/>
        </a:ln>
      </c:spPr>
    </c:plotArea>
    <c:legend>
      <c:legendPos val="r"/>
      <c:legendEntry>
        <c:idx val="3"/>
        <c:txPr>
          <a:bodyPr/>
          <a:lstStyle/>
          <a:p>
            <a:pPr>
              <a:defRPr sz="1600" b="1" i="0">
                <a:solidFill>
                  <a:schemeClr val="tx2">
                    <a:lumMod val="60000"/>
                    <a:lumOff val="40000"/>
                  </a:schemeClr>
                </a:solidFill>
              </a:defRPr>
            </a:pPr>
            <a:endParaRPr lang="fr-FR"/>
          </a:p>
        </c:txPr>
      </c:legendEntry>
      <c:legendEntry>
        <c:idx val="2"/>
        <c:txPr>
          <a:bodyPr/>
          <a:lstStyle/>
          <a:p>
            <a:pPr>
              <a:defRPr sz="1600" b="1" i="0">
                <a:solidFill>
                  <a:srgbClr val="E46C0A"/>
                </a:solidFill>
              </a:defRPr>
            </a:pPr>
            <a:endParaRPr lang="fr-FR"/>
          </a:p>
        </c:txPr>
      </c:legendEntry>
      <c:legendEntry>
        <c:idx val="1"/>
        <c:txPr>
          <a:bodyPr/>
          <a:lstStyle/>
          <a:p>
            <a:pPr>
              <a:defRPr sz="1600" b="1" i="0">
                <a:solidFill>
                  <a:schemeClr val="accent3">
                    <a:lumMod val="75000"/>
                  </a:schemeClr>
                </a:solidFill>
              </a:defRPr>
            </a:pPr>
            <a:endParaRPr lang="fr-FR"/>
          </a:p>
        </c:txPr>
      </c:legendEntry>
      <c:legendEntry>
        <c:idx val="0"/>
        <c:txPr>
          <a:bodyPr/>
          <a:lstStyle/>
          <a:p>
            <a:pPr>
              <a:defRPr sz="1600" b="1" i="0">
                <a:solidFill>
                  <a:schemeClr val="accent4">
                    <a:lumMod val="75000"/>
                  </a:schemeClr>
                </a:solidFill>
              </a:defRPr>
            </a:pPr>
            <a:endParaRPr lang="fr-FR"/>
          </a:p>
        </c:txPr>
      </c:legendEntry>
      <c:layout>
        <c:manualLayout>
          <c:xMode val="edge"/>
          <c:yMode val="edge"/>
          <c:x val="0.148101318136338"/>
          <c:y val="0.293688646062099"/>
          <c:w val="0.211043959629356"/>
          <c:h val="0.229288303247808"/>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données!$X$172</c:f>
              <c:strCache>
                <c:ptCount val="1"/>
                <c:pt idx="0">
                  <c:v>État</c:v>
                </c:pt>
              </c:strCache>
            </c:strRef>
          </c:tx>
          <c:spPr>
            <a:gradFill rotWithShape="0">
              <a:gsLst>
                <a:gs pos="0">
                  <a:srgbClr val="9BC1FF"/>
                </a:gs>
                <a:gs pos="100000">
                  <a:srgbClr val="3F80CD"/>
                </a:gs>
              </a:gsLst>
              <a:lin ang="5400000"/>
            </a:gradFill>
            <a:ln w="25400">
              <a:noFill/>
            </a:ln>
          </c:spPr>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données!$BA$172:$CL$172</c:f>
              <c:numCache>
                <c:formatCode>General</c:formatCode>
                <c:ptCount val="38"/>
                <c:pt idx="3" formatCode="0\.0">
                  <c:v>142.344038945566</c:v>
                </c:pt>
                <c:pt idx="4" formatCode="0\.0">
                  <c:v>144.803836076109</c:v>
                </c:pt>
                <c:pt idx="5" formatCode="0\.0">
                  <c:v>143.6906791542653</c:v>
                </c:pt>
                <c:pt idx="6" formatCode="0\.0">
                  <c:v>157.177468075766</c:v>
                </c:pt>
                <c:pt idx="7" formatCode="0\.0">
                  <c:v>197.2966174137307</c:v>
                </c:pt>
                <c:pt idx="8" formatCode="0\.0">
                  <c:v>211.3319290132865</c:v>
                </c:pt>
                <c:pt idx="9" formatCode="0\.0">
                  <c:v>236.6932217281789</c:v>
                </c:pt>
                <c:pt idx="10" formatCode="0\.0">
                  <c:v>254.9811355815424</c:v>
                </c:pt>
                <c:pt idx="11" formatCode="0\.0">
                  <c:v>272.4095465732651</c:v>
                </c:pt>
                <c:pt idx="12" formatCode="0\.0">
                  <c:v>298.8024260407516</c:v>
                </c:pt>
                <c:pt idx="13" formatCode="0\.0">
                  <c:v>319.6648944106405</c:v>
                </c:pt>
                <c:pt idx="14" formatCode="0\.0">
                  <c:v>347.6935783515229</c:v>
                </c:pt>
                <c:pt idx="15" formatCode="0\.0">
                  <c:v>373.7389754834333</c:v>
                </c:pt>
                <c:pt idx="16" formatCode="0\.0">
                  <c:v>383.6006997915459</c:v>
                </c:pt>
                <c:pt idx="17" formatCode="0\.0">
                  <c:v>434.8512045375381</c:v>
                </c:pt>
                <c:pt idx="18" formatCode="0\.0">
                  <c:v>506.6371471057131</c:v>
                </c:pt>
                <c:pt idx="19" formatCode="0\.0">
                  <c:v>574.4949111832001</c:v>
                </c:pt>
                <c:pt idx="20" formatCode="0\.0">
                  <c:v>632.914839360297</c:v>
                </c:pt>
                <c:pt idx="21" formatCode="0\.0">
                  <c:v>678.9140822041091</c:v>
                </c:pt>
                <c:pt idx="22" formatCode="0\.0">
                  <c:v>718.5960021594953</c:v>
                </c:pt>
                <c:pt idx="23" formatCode="0\.0">
                  <c:v>769.5714484835493</c:v>
                </c:pt>
                <c:pt idx="24" formatCode="0\.0">
                  <c:v>800.789160821001</c:v>
                </c:pt>
                <c:pt idx="25" formatCode="0\.0">
                  <c:v>814.3925245997098</c:v>
                </c:pt>
                <c:pt idx="26" formatCode="0\.0">
                  <c:v>832.0591138417412</c:v>
                </c:pt>
                <c:pt idx="27" formatCode="0\.0">
                  <c:v>885.843748207105</c:v>
                </c:pt>
                <c:pt idx="28" formatCode="0\.0">
                  <c:v>943.005458624852</c:v>
                </c:pt>
                <c:pt idx="29" formatCode="0\.0">
                  <c:v>974.652478686564</c:v>
                </c:pt>
                <c:pt idx="30" formatCode="0\.0">
                  <c:v>1009.620832683892</c:v>
                </c:pt>
                <c:pt idx="31" formatCode="0\.0">
                  <c:v>985.8202862434101</c:v>
                </c:pt>
                <c:pt idx="32" formatCode="0\.0">
                  <c:v>1000.202072220306</c:v>
                </c:pt>
                <c:pt idx="33" formatCode="0\.0">
                  <c:v>1088.444085597254</c:v>
                </c:pt>
                <c:pt idx="34" formatCode="0\.0">
                  <c:v>1213.081507623356</c:v>
                </c:pt>
                <c:pt idx="35" formatCode="0\.0">
                  <c:v>1280.103330420791</c:v>
                </c:pt>
                <c:pt idx="36" formatCode="0\.0">
                  <c:v>1355.72703510056</c:v>
                </c:pt>
                <c:pt idx="37" formatCode="0\.0">
                  <c:v>1439.9</c:v>
                </c:pt>
              </c:numCache>
            </c:numRef>
          </c:val>
        </c:ser>
        <c:ser>
          <c:idx val="1"/>
          <c:order val="1"/>
          <c:tx>
            <c:v>autres adm. centrales</c:v>
          </c:tx>
          <c:spPr>
            <a:solidFill>
              <a:srgbClr val="0000FF"/>
            </a:solidFill>
            <a:ln w="25400">
              <a:noFill/>
            </a:ln>
          </c:spPr>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données!$BA$173:$CL$173</c:f>
              <c:numCache>
                <c:formatCode>General</c:formatCode>
                <c:ptCount val="38"/>
                <c:pt idx="3" formatCode="0\.0">
                  <c:v>3.205946823098335</c:v>
                </c:pt>
                <c:pt idx="4" formatCode="0\.0">
                  <c:v>3.198478306902007</c:v>
                </c:pt>
                <c:pt idx="5" formatCode="0\.0">
                  <c:v>3.129379582307048</c:v>
                </c:pt>
                <c:pt idx="6" formatCode="0\.0">
                  <c:v>3.03611751112178</c:v>
                </c:pt>
                <c:pt idx="7" formatCode="0\.0">
                  <c:v>4.166771223098854</c:v>
                </c:pt>
                <c:pt idx="8" formatCode="0\.0">
                  <c:v>4.74689867505136</c:v>
                </c:pt>
                <c:pt idx="9" formatCode="0\.0">
                  <c:v>4.787053922592382</c:v>
                </c:pt>
                <c:pt idx="10" formatCode="0\.0">
                  <c:v>4.709414113643262</c:v>
                </c:pt>
                <c:pt idx="11" formatCode="0\.0">
                  <c:v>6.554455052525744</c:v>
                </c:pt>
                <c:pt idx="12" formatCode="0\.0">
                  <c:v>7.481750886779385</c:v>
                </c:pt>
                <c:pt idx="13" formatCode="0\.0">
                  <c:v>2.414843394981232</c:v>
                </c:pt>
                <c:pt idx="14" formatCode="0\.0">
                  <c:v>2.627407393084556</c:v>
                </c:pt>
                <c:pt idx="15" formatCode="0\.0">
                  <c:v>3.125145367022247</c:v>
                </c:pt>
                <c:pt idx="16" formatCode="0\.0">
                  <c:v>3.182834089179493</c:v>
                </c:pt>
                <c:pt idx="17" formatCode="0\.0">
                  <c:v>3.258329350265662</c:v>
                </c:pt>
                <c:pt idx="18" formatCode="0\.0">
                  <c:v>6.938407071239686</c:v>
                </c:pt>
                <c:pt idx="19" formatCode="0\.0">
                  <c:v>6.861216210731835</c:v>
                </c:pt>
                <c:pt idx="20" formatCode="0\.0">
                  <c:v>43.5324457055888</c:v>
                </c:pt>
                <c:pt idx="21" formatCode="0\.0">
                  <c:v>38.92355097594042</c:v>
                </c:pt>
                <c:pt idx="22" formatCode="0\.0">
                  <c:v>33.98850887096284</c:v>
                </c:pt>
                <c:pt idx="23" formatCode="0\.0">
                  <c:v>29.98657575950962</c:v>
                </c:pt>
                <c:pt idx="24" formatCode="0\.0">
                  <c:v>24.65127619301338</c:v>
                </c:pt>
                <c:pt idx="25" formatCode="0\.0">
                  <c:v>23.77426862142987</c:v>
                </c:pt>
                <c:pt idx="26" formatCode="0\.0">
                  <c:v>21.60561958626257</c:v>
                </c:pt>
                <c:pt idx="27" formatCode="0\.0">
                  <c:v>18.28685485574989</c:v>
                </c:pt>
                <c:pt idx="28" formatCode="0\.0">
                  <c:v>27.59164119680123</c:v>
                </c:pt>
                <c:pt idx="29" formatCode="0\.0">
                  <c:v>25.07623271056832</c:v>
                </c:pt>
                <c:pt idx="30" formatCode="0\.0">
                  <c:v>23.48216715234068</c:v>
                </c:pt>
                <c:pt idx="31" formatCode="0\.0">
                  <c:v>16.83000488677101</c:v>
                </c:pt>
                <c:pt idx="32" formatCode="0\.0">
                  <c:v>24.4474777515255</c:v>
                </c:pt>
                <c:pt idx="33" formatCode="0\.0">
                  <c:v>12.1298409001135</c:v>
                </c:pt>
                <c:pt idx="34" formatCode="0\.0">
                  <c:v>19.41511827504002</c:v>
                </c:pt>
                <c:pt idx="35" formatCode="0\.0">
                  <c:v>14.49988508911725</c:v>
                </c:pt>
                <c:pt idx="36" formatCode="0\.0">
                  <c:v>10.55909620687922</c:v>
                </c:pt>
                <c:pt idx="37" formatCode="0\.0">
                  <c:v>9.9</c:v>
                </c:pt>
              </c:numCache>
            </c:numRef>
          </c:val>
        </c:ser>
        <c:ser>
          <c:idx val="2"/>
          <c:order val="2"/>
          <c:tx>
            <c:strRef>
              <c:f>données!$X$175</c:f>
              <c:strCache>
                <c:ptCount val="1"/>
                <c:pt idx="0">
                  <c:v>Collectivités locales</c:v>
                </c:pt>
              </c:strCache>
            </c:strRef>
          </c:tx>
          <c:spPr>
            <a:gradFill rotWithShape="0">
              <a:gsLst>
                <a:gs pos="0">
                  <a:srgbClr val="DCFFA0"/>
                </a:gs>
                <a:gs pos="100000">
                  <a:srgbClr val="A0CA4A"/>
                </a:gs>
              </a:gsLst>
              <a:lin ang="5400000"/>
            </a:gradFill>
            <a:ln w="25400">
              <a:noFill/>
            </a:ln>
          </c:spPr>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données!$BA$175:$CL$175</c:f>
              <c:numCache>
                <c:formatCode>General</c:formatCode>
                <c:ptCount val="38"/>
                <c:pt idx="3" formatCode="0\.0">
                  <c:v>76.6221290720502</c:v>
                </c:pt>
                <c:pt idx="4" formatCode="0\.0">
                  <c:v>80.25272842772307</c:v>
                </c:pt>
                <c:pt idx="5" formatCode="0\.0">
                  <c:v>80.5815242444065</c:v>
                </c:pt>
                <c:pt idx="6" formatCode="0\.0">
                  <c:v>83.61000530627672</c:v>
                </c:pt>
                <c:pt idx="7" formatCode="0\.0">
                  <c:v>88.54388849085065</c:v>
                </c:pt>
                <c:pt idx="8" formatCode="0\.0">
                  <c:v>93.22908997800871</c:v>
                </c:pt>
                <c:pt idx="9" formatCode="0\.0">
                  <c:v>98.93244773357588</c:v>
                </c:pt>
                <c:pt idx="10" formatCode="0\.0">
                  <c:v>107.3073644465858</c:v>
                </c:pt>
                <c:pt idx="11" formatCode="0\.0">
                  <c:v>109.8270883191509</c:v>
                </c:pt>
                <c:pt idx="12" formatCode="0\.0">
                  <c:v>121.8901915304475</c:v>
                </c:pt>
                <c:pt idx="13" formatCode="0\.0">
                  <c:v>123.1570131440428</c:v>
                </c:pt>
                <c:pt idx="14" formatCode="0\.0">
                  <c:v>124.2179828619421</c:v>
                </c:pt>
                <c:pt idx="15" formatCode="0\.0">
                  <c:v>127.8468559236374</c:v>
                </c:pt>
                <c:pt idx="16" formatCode="0\.0">
                  <c:v>131.4648862921965</c:v>
                </c:pt>
                <c:pt idx="17" formatCode="0\.0">
                  <c:v>135.0849043130972</c:v>
                </c:pt>
                <c:pt idx="18" formatCode="0\.0">
                  <c:v>139.1684341404422</c:v>
                </c:pt>
                <c:pt idx="19" formatCode="0\.0">
                  <c:v>142.7660757694586</c:v>
                </c:pt>
                <c:pt idx="20" formatCode="0\.0">
                  <c:v>144.152350150842</c:v>
                </c:pt>
                <c:pt idx="21" formatCode="0\.0">
                  <c:v>144.3896742473829</c:v>
                </c:pt>
                <c:pt idx="22" formatCode="0\.0">
                  <c:v>134.0445686933479</c:v>
                </c:pt>
                <c:pt idx="23" formatCode="0\.0">
                  <c:v>133.1756746966456</c:v>
                </c:pt>
                <c:pt idx="24" formatCode="0\.0">
                  <c:v>132.1861799941687</c:v>
                </c:pt>
                <c:pt idx="25" formatCode="0\.0">
                  <c:v>130.2631801549178</c:v>
                </c:pt>
                <c:pt idx="26" formatCode="0\.0">
                  <c:v>127.9343991231503</c:v>
                </c:pt>
                <c:pt idx="27" formatCode="0\.0">
                  <c:v>123.6143889924392</c:v>
                </c:pt>
                <c:pt idx="28" formatCode="0\.0">
                  <c:v>125.5012202959988</c:v>
                </c:pt>
                <c:pt idx="29" formatCode="0\.0">
                  <c:v>127.6712304670487</c:v>
                </c:pt>
                <c:pt idx="30" formatCode="0\.0">
                  <c:v>132.4663879072233</c:v>
                </c:pt>
                <c:pt idx="31" formatCode="0\.0">
                  <c:v>138.1600401162378</c:v>
                </c:pt>
                <c:pt idx="32" formatCode="0\.0">
                  <c:v>145.2909313741976</c:v>
                </c:pt>
                <c:pt idx="33" formatCode="0\.0">
                  <c:v>152.9823899729832</c:v>
                </c:pt>
                <c:pt idx="34" formatCode="0\.0">
                  <c:v>161.1350992666423</c:v>
                </c:pt>
                <c:pt idx="35" formatCode="0\.0">
                  <c:v>165.6688998479992</c:v>
                </c:pt>
                <c:pt idx="36" formatCode="0\.0">
                  <c:v>169.1485988525075</c:v>
                </c:pt>
                <c:pt idx="37" formatCode="0\.0">
                  <c:v>173.7</c:v>
                </c:pt>
              </c:numCache>
            </c:numRef>
          </c:val>
        </c:ser>
        <c:ser>
          <c:idx val="3"/>
          <c:order val="3"/>
          <c:tx>
            <c:strRef>
              <c:f>données!$X$176</c:f>
              <c:strCache>
                <c:ptCount val="1"/>
                <c:pt idx="0">
                  <c:v>Sécurité sociale</c:v>
                </c:pt>
              </c:strCache>
            </c:strRef>
          </c:tx>
          <c:spPr>
            <a:gradFill rotWithShape="0">
              <a:gsLst>
                <a:gs pos="0">
                  <a:srgbClr val="C8B0ED"/>
                </a:gs>
                <a:gs pos="100000">
                  <a:srgbClr val="7F5BAB"/>
                </a:gs>
              </a:gsLst>
              <a:lin ang="5400000"/>
            </a:gradFill>
            <a:ln w="25400">
              <a:noFill/>
            </a:ln>
          </c:spPr>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données!$BA$176:$CL$176</c:f>
              <c:numCache>
                <c:formatCode>General</c:formatCode>
                <c:ptCount val="38"/>
                <c:pt idx="3" formatCode="0\.0">
                  <c:v>11.22081388084417</c:v>
                </c:pt>
                <c:pt idx="4" formatCode="0\.0">
                  <c:v>12.79391322760803</c:v>
                </c:pt>
                <c:pt idx="5" formatCode="0\.0">
                  <c:v>13.03908159294603</c:v>
                </c:pt>
                <c:pt idx="6" formatCode="0\.0">
                  <c:v>13.07866004790921</c:v>
                </c:pt>
                <c:pt idx="7" formatCode="0\.0">
                  <c:v>13.1253293527614</c:v>
                </c:pt>
                <c:pt idx="8" formatCode="0\.0">
                  <c:v>13.48119223714586</c:v>
                </c:pt>
                <c:pt idx="9" formatCode="0\.0">
                  <c:v>16.84333787578801</c:v>
                </c:pt>
                <c:pt idx="10" formatCode="0\.0">
                  <c:v>16.14656267534833</c:v>
                </c:pt>
                <c:pt idx="11" formatCode="0\.0">
                  <c:v>9.591885442720601</c:v>
                </c:pt>
                <c:pt idx="12" formatCode="0\.0">
                  <c:v>10.13153765918042</c:v>
                </c:pt>
                <c:pt idx="13" formatCode="0\.0">
                  <c:v>11.7723615505335</c:v>
                </c:pt>
                <c:pt idx="14" formatCode="0\.0">
                  <c:v>11.96930034627409</c:v>
                </c:pt>
                <c:pt idx="15" formatCode="0\.0">
                  <c:v>11.79032115740211</c:v>
                </c:pt>
                <c:pt idx="16" formatCode="0\.0">
                  <c:v>14.80709771922634</c:v>
                </c:pt>
                <c:pt idx="17" formatCode="0\.0">
                  <c:v>24.30170640406472</c:v>
                </c:pt>
                <c:pt idx="18" formatCode="0\.0">
                  <c:v>35.09232807184687</c:v>
                </c:pt>
                <c:pt idx="19" formatCode="0\.0">
                  <c:v>27.97265070529133</c:v>
                </c:pt>
                <c:pt idx="20" formatCode="0\.0">
                  <c:v>44.18412902453474</c:v>
                </c:pt>
                <c:pt idx="21" formatCode="0\.0">
                  <c:v>53.18267361069086</c:v>
                </c:pt>
                <c:pt idx="22" formatCode="0\.0">
                  <c:v>71.28676017879847</c:v>
                </c:pt>
                <c:pt idx="23" formatCode="0\.0">
                  <c:v>59.21718742424168</c:v>
                </c:pt>
                <c:pt idx="24" formatCode="0\.0">
                  <c:v>56.09423052083658</c:v>
                </c:pt>
                <c:pt idx="25" formatCode="0\.0">
                  <c:v>56.0924150286861</c:v>
                </c:pt>
                <c:pt idx="26" formatCode="0\.0">
                  <c:v>54.01404896565644</c:v>
                </c:pt>
                <c:pt idx="27" formatCode="0\.0">
                  <c:v>55.33554781025616</c:v>
                </c:pt>
                <c:pt idx="28" formatCode="0\.0">
                  <c:v>73.69413028512732</c:v>
                </c:pt>
                <c:pt idx="29" formatCode="0\.0">
                  <c:v>108.549171733419</c:v>
                </c:pt>
                <c:pt idx="30" formatCode="0\.0">
                  <c:v>123.8150631668872</c:v>
                </c:pt>
                <c:pt idx="31" formatCode="0\.0">
                  <c:v>126.5000367306317</c:v>
                </c:pt>
                <c:pt idx="32" formatCode="0\.0">
                  <c:v>128.9926128731806</c:v>
                </c:pt>
                <c:pt idx="33" formatCode="0\.0">
                  <c:v>125.3765451658284</c:v>
                </c:pt>
                <c:pt idx="34" formatCode="0\.0">
                  <c:v>156.982132790698</c:v>
                </c:pt>
                <c:pt idx="35" formatCode="0\.0">
                  <c:v>179.9631128081928</c:v>
                </c:pt>
                <c:pt idx="36" formatCode="0\.0">
                  <c:v>207.7299119161047</c:v>
                </c:pt>
                <c:pt idx="37" formatCode="0\.0">
                  <c:v>210.3</c:v>
                </c:pt>
              </c:numCache>
            </c:numRef>
          </c:val>
        </c:ser>
        <c:gapWidth val="20"/>
        <c:overlap val="100"/>
        <c:axId val="571859976"/>
        <c:axId val="571848152"/>
      </c:barChart>
      <c:catAx>
        <c:axId val="57185997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1848152"/>
        <c:crosses val="autoZero"/>
        <c:auto val="1"/>
        <c:lblAlgn val="ctr"/>
        <c:lblOffset val="100"/>
        <c:tickLblSkip val="4"/>
        <c:tickMarkSkip val="4"/>
      </c:catAx>
      <c:valAx>
        <c:axId val="571848152"/>
        <c:scaling>
          <c:orientation val="minMax"/>
          <c:max val="180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1859976"/>
        <c:crosses val="autoZero"/>
        <c:crossBetween val="between"/>
      </c:valAx>
      <c:spPr>
        <a:solidFill>
          <a:srgbClr val="FFFFFF"/>
        </a:solidFill>
        <a:ln w="25400">
          <a:noFill/>
        </a:ln>
      </c:spPr>
    </c:plotArea>
    <c:legend>
      <c:legendPos val="r"/>
      <c:legendEntry>
        <c:idx val="3"/>
        <c:txPr>
          <a:bodyPr/>
          <a:lstStyle/>
          <a:p>
            <a:pPr>
              <a:defRPr sz="1600" b="1" i="0">
                <a:solidFill>
                  <a:schemeClr val="tx2">
                    <a:lumMod val="60000"/>
                    <a:lumOff val="40000"/>
                  </a:schemeClr>
                </a:solidFill>
              </a:defRPr>
            </a:pPr>
            <a:endParaRPr lang="fr-FR"/>
          </a:p>
        </c:txPr>
      </c:legendEntry>
      <c:legendEntry>
        <c:idx val="2"/>
        <c:txPr>
          <a:bodyPr/>
          <a:lstStyle/>
          <a:p>
            <a:pPr>
              <a:defRPr sz="1600" b="1" i="0">
                <a:solidFill>
                  <a:srgbClr val="0000FF"/>
                </a:solidFill>
              </a:defRPr>
            </a:pPr>
            <a:endParaRPr lang="fr-FR"/>
          </a:p>
        </c:txPr>
      </c:legendEntry>
      <c:legendEntry>
        <c:idx val="1"/>
        <c:txPr>
          <a:bodyPr/>
          <a:lstStyle/>
          <a:p>
            <a:pPr>
              <a:defRPr sz="1600" b="1" i="0">
                <a:solidFill>
                  <a:schemeClr val="accent3">
                    <a:lumMod val="75000"/>
                  </a:schemeClr>
                </a:solidFill>
              </a:defRPr>
            </a:pPr>
            <a:endParaRPr lang="fr-FR"/>
          </a:p>
        </c:txPr>
      </c:legendEntry>
      <c:legendEntry>
        <c:idx val="0"/>
        <c:txPr>
          <a:bodyPr/>
          <a:lstStyle/>
          <a:p>
            <a:pPr>
              <a:defRPr sz="1600" b="1" i="0">
                <a:solidFill>
                  <a:schemeClr val="accent4">
                    <a:lumMod val="75000"/>
                  </a:schemeClr>
                </a:solidFill>
              </a:defRPr>
            </a:pPr>
            <a:endParaRPr lang="fr-FR"/>
          </a:p>
        </c:txPr>
      </c:legendEntry>
      <c:layout>
        <c:manualLayout>
          <c:xMode val="edge"/>
          <c:yMode val="edge"/>
          <c:x val="0.148101318136338"/>
          <c:y val="0.293688646062099"/>
          <c:w val="0.233143407143168"/>
          <c:h val="0.229288303247808"/>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données!$X$172</c:f>
              <c:strCache>
                <c:ptCount val="1"/>
                <c:pt idx="0">
                  <c:v>État</c:v>
                </c:pt>
              </c:strCache>
            </c:strRef>
          </c:tx>
          <c:spPr>
            <a:gradFill rotWithShape="0">
              <a:gsLst>
                <a:gs pos="0">
                  <a:srgbClr val="9BC1FF"/>
                </a:gs>
                <a:gs pos="100000">
                  <a:srgbClr val="3F80CD"/>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données!$BD$172:$CL$172</c:f>
              <c:numCache>
                <c:formatCode>0\.0</c:formatCode>
                <c:ptCount val="35"/>
                <c:pt idx="0">
                  <c:v>142.344038945566</c:v>
                </c:pt>
                <c:pt idx="1">
                  <c:v>144.803836076109</c:v>
                </c:pt>
                <c:pt idx="2">
                  <c:v>143.6906791542653</c:v>
                </c:pt>
                <c:pt idx="3">
                  <c:v>157.177468075766</c:v>
                </c:pt>
                <c:pt idx="4">
                  <c:v>197.2966174137307</c:v>
                </c:pt>
                <c:pt idx="5">
                  <c:v>211.3319290132865</c:v>
                </c:pt>
                <c:pt idx="6">
                  <c:v>236.6932217281789</c:v>
                </c:pt>
                <c:pt idx="7">
                  <c:v>254.9811355815424</c:v>
                </c:pt>
                <c:pt idx="8">
                  <c:v>272.4095465732651</c:v>
                </c:pt>
                <c:pt idx="9">
                  <c:v>298.8024260407516</c:v>
                </c:pt>
                <c:pt idx="10">
                  <c:v>319.6648944106405</c:v>
                </c:pt>
                <c:pt idx="11">
                  <c:v>347.6935783515229</c:v>
                </c:pt>
                <c:pt idx="12">
                  <c:v>373.7389754834333</c:v>
                </c:pt>
                <c:pt idx="13">
                  <c:v>383.6006997915459</c:v>
                </c:pt>
                <c:pt idx="14">
                  <c:v>434.8512045375381</c:v>
                </c:pt>
                <c:pt idx="15">
                  <c:v>506.6371471057131</c:v>
                </c:pt>
                <c:pt idx="16">
                  <c:v>574.4949111832001</c:v>
                </c:pt>
                <c:pt idx="17">
                  <c:v>632.914839360297</c:v>
                </c:pt>
                <c:pt idx="18">
                  <c:v>678.9140822041091</c:v>
                </c:pt>
                <c:pt idx="19">
                  <c:v>718.5960021594953</c:v>
                </c:pt>
                <c:pt idx="20">
                  <c:v>769.5714484835493</c:v>
                </c:pt>
                <c:pt idx="21">
                  <c:v>800.789160821001</c:v>
                </c:pt>
                <c:pt idx="22">
                  <c:v>814.3925245997098</c:v>
                </c:pt>
                <c:pt idx="23">
                  <c:v>832.0591138417412</c:v>
                </c:pt>
                <c:pt idx="24">
                  <c:v>885.843748207105</c:v>
                </c:pt>
                <c:pt idx="25">
                  <c:v>943.005458624852</c:v>
                </c:pt>
                <c:pt idx="26">
                  <c:v>974.652478686564</c:v>
                </c:pt>
                <c:pt idx="27">
                  <c:v>1009.620832683892</c:v>
                </c:pt>
                <c:pt idx="28">
                  <c:v>985.8202862434101</c:v>
                </c:pt>
                <c:pt idx="29">
                  <c:v>1000.202072220306</c:v>
                </c:pt>
                <c:pt idx="30">
                  <c:v>1088.444085597254</c:v>
                </c:pt>
                <c:pt idx="31">
                  <c:v>1213.081507623356</c:v>
                </c:pt>
                <c:pt idx="32">
                  <c:v>1280.103330420791</c:v>
                </c:pt>
                <c:pt idx="33">
                  <c:v>1355.72703510056</c:v>
                </c:pt>
                <c:pt idx="34">
                  <c:v>1439.9</c:v>
                </c:pt>
              </c:numCache>
            </c:numRef>
          </c:val>
        </c:ser>
        <c:ser>
          <c:idx val="1"/>
          <c:order val="1"/>
          <c:tx>
            <c:strRef>
              <c:f>données!$X$173</c:f>
              <c:strCache>
                <c:ptCount val="1"/>
                <c:pt idx="0">
                  <c:v>divers</c:v>
                </c:pt>
              </c:strCache>
            </c:strRef>
          </c:tx>
          <c:spPr>
            <a:gradFill rotWithShape="0">
              <a:gsLst>
                <a:gs pos="0">
                  <a:srgbClr val="FF9A99"/>
                </a:gs>
                <a:gs pos="100000">
                  <a:srgbClr val="D1403C"/>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données!$BD$173:$CL$173</c:f>
              <c:numCache>
                <c:formatCode>0\.0</c:formatCode>
                <c:ptCount val="35"/>
                <c:pt idx="0">
                  <c:v>3.205946823098335</c:v>
                </c:pt>
                <c:pt idx="1">
                  <c:v>3.198478306902007</c:v>
                </c:pt>
                <c:pt idx="2">
                  <c:v>3.129379582307048</c:v>
                </c:pt>
                <c:pt idx="3">
                  <c:v>3.03611751112178</c:v>
                </c:pt>
                <c:pt idx="4">
                  <c:v>4.166771223098854</c:v>
                </c:pt>
                <c:pt idx="5">
                  <c:v>4.74689867505136</c:v>
                </c:pt>
                <c:pt idx="6">
                  <c:v>4.787053922592382</c:v>
                </c:pt>
                <c:pt idx="7">
                  <c:v>4.709414113643262</c:v>
                </c:pt>
                <c:pt idx="8">
                  <c:v>6.554455052525744</c:v>
                </c:pt>
                <c:pt idx="9">
                  <c:v>7.481750886779385</c:v>
                </c:pt>
                <c:pt idx="10">
                  <c:v>2.414843394981232</c:v>
                </c:pt>
                <c:pt idx="11">
                  <c:v>2.627407393084556</c:v>
                </c:pt>
                <c:pt idx="12">
                  <c:v>3.125145367022247</c:v>
                </c:pt>
                <c:pt idx="13">
                  <c:v>3.182834089179493</c:v>
                </c:pt>
                <c:pt idx="14">
                  <c:v>3.258329350265662</c:v>
                </c:pt>
                <c:pt idx="15">
                  <c:v>6.938407071239686</c:v>
                </c:pt>
                <c:pt idx="16">
                  <c:v>6.861216210731835</c:v>
                </c:pt>
                <c:pt idx="17">
                  <c:v>43.5324457055888</c:v>
                </c:pt>
                <c:pt idx="18">
                  <c:v>38.92355097594042</c:v>
                </c:pt>
                <c:pt idx="19">
                  <c:v>33.98850887096284</c:v>
                </c:pt>
                <c:pt idx="20">
                  <c:v>29.98657575950962</c:v>
                </c:pt>
                <c:pt idx="21">
                  <c:v>24.65127619301338</c:v>
                </c:pt>
                <c:pt idx="22">
                  <c:v>23.77426862142987</c:v>
                </c:pt>
                <c:pt idx="23">
                  <c:v>21.60561958626257</c:v>
                </c:pt>
                <c:pt idx="24">
                  <c:v>18.28685485574989</c:v>
                </c:pt>
                <c:pt idx="25">
                  <c:v>27.59164119680123</c:v>
                </c:pt>
                <c:pt idx="26">
                  <c:v>25.07623271056832</c:v>
                </c:pt>
                <c:pt idx="27">
                  <c:v>23.48216715234068</c:v>
                </c:pt>
                <c:pt idx="28">
                  <c:v>16.83000488677101</c:v>
                </c:pt>
                <c:pt idx="29">
                  <c:v>24.4474777515255</c:v>
                </c:pt>
                <c:pt idx="30">
                  <c:v>12.1298409001135</c:v>
                </c:pt>
                <c:pt idx="31">
                  <c:v>19.41511827504002</c:v>
                </c:pt>
                <c:pt idx="32">
                  <c:v>14.49988508911725</c:v>
                </c:pt>
                <c:pt idx="33">
                  <c:v>10.55909620687922</c:v>
                </c:pt>
                <c:pt idx="34">
                  <c:v>9.9</c:v>
                </c:pt>
              </c:numCache>
            </c:numRef>
          </c:val>
        </c:ser>
        <c:ser>
          <c:idx val="2"/>
          <c:order val="2"/>
          <c:tx>
            <c:strRef>
              <c:f>données!$X$175</c:f>
              <c:strCache>
                <c:ptCount val="1"/>
                <c:pt idx="0">
                  <c:v>Collectivités locales</c:v>
                </c:pt>
              </c:strCache>
            </c:strRef>
          </c:tx>
          <c:spPr>
            <a:gradFill rotWithShape="0">
              <a:gsLst>
                <a:gs pos="0">
                  <a:srgbClr val="DCFFA0"/>
                </a:gs>
                <a:gs pos="100000">
                  <a:srgbClr val="A0CA4A"/>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données!$BD$175:$CL$175</c:f>
              <c:numCache>
                <c:formatCode>0\.0</c:formatCode>
                <c:ptCount val="35"/>
                <c:pt idx="0">
                  <c:v>76.6221290720502</c:v>
                </c:pt>
                <c:pt idx="1">
                  <c:v>80.25272842772307</c:v>
                </c:pt>
                <c:pt idx="2">
                  <c:v>80.5815242444065</c:v>
                </c:pt>
                <c:pt idx="3">
                  <c:v>83.61000530627672</c:v>
                </c:pt>
                <c:pt idx="4">
                  <c:v>88.54388849085065</c:v>
                </c:pt>
                <c:pt idx="5">
                  <c:v>93.22908997800871</c:v>
                </c:pt>
                <c:pt idx="6">
                  <c:v>98.93244773357588</c:v>
                </c:pt>
                <c:pt idx="7">
                  <c:v>107.3073644465858</c:v>
                </c:pt>
                <c:pt idx="8">
                  <c:v>109.8270883191509</c:v>
                </c:pt>
                <c:pt idx="9">
                  <c:v>121.8901915304475</c:v>
                </c:pt>
                <c:pt idx="10">
                  <c:v>123.1570131440428</c:v>
                </c:pt>
                <c:pt idx="11">
                  <c:v>124.2179828619421</c:v>
                </c:pt>
                <c:pt idx="12">
                  <c:v>127.8468559236374</c:v>
                </c:pt>
                <c:pt idx="13">
                  <c:v>131.4648862921965</c:v>
                </c:pt>
                <c:pt idx="14">
                  <c:v>135.0849043130972</c:v>
                </c:pt>
                <c:pt idx="15">
                  <c:v>139.1684341404422</c:v>
                </c:pt>
                <c:pt idx="16">
                  <c:v>142.7660757694586</c:v>
                </c:pt>
                <c:pt idx="17">
                  <c:v>144.152350150842</c:v>
                </c:pt>
                <c:pt idx="18">
                  <c:v>144.3896742473829</c:v>
                </c:pt>
                <c:pt idx="19">
                  <c:v>134.0445686933479</c:v>
                </c:pt>
                <c:pt idx="20">
                  <c:v>133.1756746966456</c:v>
                </c:pt>
                <c:pt idx="21">
                  <c:v>132.1861799941687</c:v>
                </c:pt>
                <c:pt idx="22">
                  <c:v>130.2631801549178</c:v>
                </c:pt>
                <c:pt idx="23">
                  <c:v>127.9343991231503</c:v>
                </c:pt>
                <c:pt idx="24">
                  <c:v>123.6143889924392</c:v>
                </c:pt>
                <c:pt idx="25">
                  <c:v>125.5012202959988</c:v>
                </c:pt>
                <c:pt idx="26">
                  <c:v>127.6712304670487</c:v>
                </c:pt>
                <c:pt idx="27">
                  <c:v>132.4663879072233</c:v>
                </c:pt>
                <c:pt idx="28">
                  <c:v>138.1600401162378</c:v>
                </c:pt>
                <c:pt idx="29">
                  <c:v>145.2909313741976</c:v>
                </c:pt>
                <c:pt idx="30">
                  <c:v>152.9823899729832</c:v>
                </c:pt>
                <c:pt idx="31">
                  <c:v>161.1350992666423</c:v>
                </c:pt>
                <c:pt idx="32">
                  <c:v>165.6688998479992</c:v>
                </c:pt>
                <c:pt idx="33">
                  <c:v>169.1485988525075</c:v>
                </c:pt>
                <c:pt idx="34">
                  <c:v>173.7</c:v>
                </c:pt>
              </c:numCache>
            </c:numRef>
          </c:val>
        </c:ser>
        <c:ser>
          <c:idx val="3"/>
          <c:order val="3"/>
          <c:tx>
            <c:strRef>
              <c:f>données!$X$176</c:f>
              <c:strCache>
                <c:ptCount val="1"/>
                <c:pt idx="0">
                  <c:v>Sécurité sociale</c:v>
                </c:pt>
              </c:strCache>
            </c:strRef>
          </c:tx>
          <c:spPr>
            <a:gradFill rotWithShape="0">
              <a:gsLst>
                <a:gs pos="0">
                  <a:srgbClr val="C8B0ED"/>
                </a:gs>
                <a:gs pos="100000">
                  <a:srgbClr val="7F5BAB"/>
                </a:gs>
              </a:gsLst>
              <a:lin ang="5400000"/>
            </a:gradFill>
            <a:ln w="25400">
              <a:noFill/>
            </a:ln>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données!$BD$176:$CL$176</c:f>
              <c:numCache>
                <c:formatCode>0\.0</c:formatCode>
                <c:ptCount val="35"/>
                <c:pt idx="0">
                  <c:v>11.22081388084417</c:v>
                </c:pt>
                <c:pt idx="1">
                  <c:v>12.79391322760803</c:v>
                </c:pt>
                <c:pt idx="2">
                  <c:v>13.03908159294603</c:v>
                </c:pt>
                <c:pt idx="3">
                  <c:v>13.07866004790921</c:v>
                </c:pt>
                <c:pt idx="4">
                  <c:v>13.1253293527614</c:v>
                </c:pt>
                <c:pt idx="5">
                  <c:v>13.48119223714586</c:v>
                </c:pt>
                <c:pt idx="6">
                  <c:v>16.84333787578801</c:v>
                </c:pt>
                <c:pt idx="7">
                  <c:v>16.14656267534833</c:v>
                </c:pt>
                <c:pt idx="8">
                  <c:v>9.591885442720601</c:v>
                </c:pt>
                <c:pt idx="9">
                  <c:v>10.13153765918042</c:v>
                </c:pt>
                <c:pt idx="10">
                  <c:v>11.7723615505335</c:v>
                </c:pt>
                <c:pt idx="11">
                  <c:v>11.96930034627409</c:v>
                </c:pt>
                <c:pt idx="12">
                  <c:v>11.79032115740211</c:v>
                </c:pt>
                <c:pt idx="13">
                  <c:v>14.80709771922634</c:v>
                </c:pt>
                <c:pt idx="14">
                  <c:v>24.30170640406472</c:v>
                </c:pt>
                <c:pt idx="15">
                  <c:v>35.09232807184687</c:v>
                </c:pt>
                <c:pt idx="16">
                  <c:v>27.97265070529133</c:v>
                </c:pt>
                <c:pt idx="17">
                  <c:v>44.18412902453474</c:v>
                </c:pt>
                <c:pt idx="18">
                  <c:v>53.18267361069086</c:v>
                </c:pt>
                <c:pt idx="19">
                  <c:v>71.28676017879847</c:v>
                </c:pt>
                <c:pt idx="20">
                  <c:v>59.21718742424168</c:v>
                </c:pt>
                <c:pt idx="21">
                  <c:v>56.09423052083658</c:v>
                </c:pt>
                <c:pt idx="22">
                  <c:v>56.0924150286861</c:v>
                </c:pt>
                <c:pt idx="23">
                  <c:v>54.01404896565644</c:v>
                </c:pt>
                <c:pt idx="24">
                  <c:v>55.33554781025616</c:v>
                </c:pt>
                <c:pt idx="25">
                  <c:v>73.69413028512732</c:v>
                </c:pt>
                <c:pt idx="26">
                  <c:v>108.549171733419</c:v>
                </c:pt>
                <c:pt idx="27">
                  <c:v>123.8150631668872</c:v>
                </c:pt>
                <c:pt idx="28">
                  <c:v>126.5000367306317</c:v>
                </c:pt>
                <c:pt idx="29">
                  <c:v>128.9926128731806</c:v>
                </c:pt>
                <c:pt idx="30">
                  <c:v>125.3765451658284</c:v>
                </c:pt>
                <c:pt idx="31">
                  <c:v>156.982132790698</c:v>
                </c:pt>
                <c:pt idx="32">
                  <c:v>179.9631128081928</c:v>
                </c:pt>
                <c:pt idx="33">
                  <c:v>207.7299119161047</c:v>
                </c:pt>
                <c:pt idx="34">
                  <c:v>210.3</c:v>
                </c:pt>
              </c:numCache>
            </c:numRef>
          </c:val>
        </c:ser>
        <c:gapWidth val="20"/>
        <c:overlap val="100"/>
        <c:axId val="571924984"/>
        <c:axId val="571928552"/>
      </c:barChart>
      <c:lineChart>
        <c:grouping val="standard"/>
        <c:ser>
          <c:idx val="4"/>
          <c:order val="4"/>
          <c:tx>
            <c:strRef>
              <c:f>données!$X$73</c:f>
              <c:strCache>
                <c:ptCount val="1"/>
                <c:pt idx="0">
                  <c:v>PIB</c:v>
                </c:pt>
              </c:strCache>
            </c:strRef>
          </c:tx>
          <c:spPr>
            <a:ln w="31750">
              <a:solidFill>
                <a:schemeClr val="tx1"/>
              </a:solidFill>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marker val="1"/>
        <c:axId val="571924984"/>
        <c:axId val="571928552"/>
      </c:lineChart>
      <c:catAx>
        <c:axId val="57192498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1928552"/>
        <c:crosses val="autoZero"/>
        <c:auto val="1"/>
        <c:lblAlgn val="ctr"/>
        <c:lblOffset val="100"/>
        <c:tickLblSkip val="4"/>
        <c:tickMarkSkip val="4"/>
      </c:catAx>
      <c:valAx>
        <c:axId val="571928552"/>
        <c:scaling>
          <c:orientation val="minMax"/>
          <c:max val="205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solidFill>
                  <a:schemeClr val="tx1"/>
                </a:solidFill>
              </a:defRPr>
            </a:pPr>
            <a:endParaRPr lang="fr-FR"/>
          </a:p>
        </c:txPr>
        <c:crossAx val="571924984"/>
        <c:crosses val="autoZero"/>
        <c:crossBetween val="between"/>
      </c:valAx>
      <c:spPr>
        <a:solidFill>
          <a:srgbClr val="FFFFFF"/>
        </a:solidFill>
        <a:ln w="25400">
          <a:noFill/>
        </a:ln>
      </c:spPr>
    </c:plotArea>
    <c:legend>
      <c:legendPos val="r"/>
      <c:legendEntry>
        <c:idx val="3"/>
        <c:txPr>
          <a:bodyPr/>
          <a:lstStyle/>
          <a:p>
            <a:pPr>
              <a:defRPr sz="1600" b="1" i="0">
                <a:solidFill>
                  <a:schemeClr val="tx2">
                    <a:lumMod val="60000"/>
                    <a:lumOff val="40000"/>
                  </a:schemeClr>
                </a:solidFill>
              </a:defRPr>
            </a:pPr>
            <a:endParaRPr lang="fr-FR"/>
          </a:p>
        </c:txPr>
      </c:legendEntry>
      <c:legendEntry>
        <c:idx val="2"/>
        <c:txPr>
          <a:bodyPr/>
          <a:lstStyle/>
          <a:p>
            <a:pPr>
              <a:defRPr sz="1600" b="1" i="0">
                <a:solidFill>
                  <a:schemeClr val="accent6">
                    <a:lumMod val="75000"/>
                  </a:schemeClr>
                </a:solidFill>
              </a:defRPr>
            </a:pPr>
            <a:endParaRPr lang="fr-FR"/>
          </a:p>
        </c:txPr>
      </c:legendEntry>
      <c:legendEntry>
        <c:idx val="1"/>
        <c:txPr>
          <a:bodyPr/>
          <a:lstStyle/>
          <a:p>
            <a:pPr>
              <a:defRPr sz="1600" b="1" i="0">
                <a:solidFill>
                  <a:srgbClr val="9CC14F"/>
                </a:solidFill>
              </a:defRPr>
            </a:pPr>
            <a:endParaRPr lang="fr-FR"/>
          </a:p>
        </c:txPr>
      </c:legendEntry>
      <c:legendEntry>
        <c:idx val="0"/>
        <c:txPr>
          <a:bodyPr/>
          <a:lstStyle/>
          <a:p>
            <a:pPr>
              <a:defRPr sz="1600" b="1" i="0">
                <a:solidFill>
                  <a:schemeClr val="accent4">
                    <a:lumMod val="75000"/>
                  </a:schemeClr>
                </a:solidFill>
              </a:defRPr>
            </a:pPr>
            <a:endParaRPr lang="fr-FR"/>
          </a:p>
        </c:txPr>
      </c:legendEntry>
      <c:legendEntry>
        <c:idx val="4"/>
        <c:txPr>
          <a:bodyPr/>
          <a:lstStyle/>
          <a:p>
            <a:pPr>
              <a:defRPr sz="1600" b="1" i="0">
                <a:solidFill>
                  <a:schemeClr val="tx1"/>
                </a:solidFill>
              </a:defRPr>
            </a:pPr>
            <a:endParaRPr lang="fr-FR"/>
          </a:p>
        </c:txPr>
      </c:legendEntry>
      <c:layout>
        <c:manualLayout>
          <c:xMode val="edge"/>
          <c:yMode val="edge"/>
          <c:x val="0.0818700787401575"/>
          <c:y val="0.441380541717999"/>
          <c:w val="0.224054465567495"/>
          <c:h val="0.261667113039441"/>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3"/>
          <c:order val="0"/>
          <c:tx>
            <c:v>PIB en € 2012</c:v>
          </c:tx>
          <c:spPr>
            <a:ln w="63500">
              <a:solidFill>
                <a:sysClr val="window" lastClr="FFFFFF">
                  <a:lumMod val="50000"/>
                </a:sys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2"/>
          <c:order val="2"/>
          <c:tx>
            <c:v>dette publique en € 2012</c:v>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0"/>
          <c:order val="3"/>
          <c:tx>
            <c:v>dette publique en € courants</c:v>
          </c:tx>
          <c:spPr>
            <a:ln>
              <a:solidFill>
                <a:srgbClr val="0000FF"/>
              </a:solidFill>
            </a:ln>
          </c:spPr>
          <c:marker>
            <c:symbol val="none"/>
          </c:marker>
          <c:dPt>
            <c:idx val="3"/>
            <c:spPr>
              <a:ln>
                <a:solidFill>
                  <a:srgbClr val="0000FF"/>
                </a:solidFill>
              </a:ln>
              <a:effectLst/>
            </c:spPr>
          </c:dPt>
          <c:dPt>
            <c:idx val="4"/>
            <c:spPr>
              <a:ln>
                <a:solidFill>
                  <a:srgbClr val="0000FF"/>
                </a:solidFill>
              </a:ln>
              <a:effectLst/>
            </c:spPr>
          </c:dPt>
          <c:dPt>
            <c:idx val="5"/>
            <c:spPr>
              <a:ln>
                <a:solidFill>
                  <a:srgbClr val="0000FF"/>
                </a:solidFill>
              </a:ln>
              <a:effectLst/>
            </c:spPr>
          </c:dPt>
          <c:dPt>
            <c:idx val="6"/>
            <c:spPr>
              <a:ln>
                <a:solidFill>
                  <a:srgbClr val="0000FF"/>
                </a:solidFill>
              </a:ln>
              <a:effectLst/>
            </c:spPr>
          </c:dPt>
          <c:dPt>
            <c:idx val="7"/>
            <c:spPr>
              <a:ln>
                <a:solidFill>
                  <a:srgbClr val="0000FF"/>
                </a:solidFill>
              </a:ln>
              <a:effectLst/>
            </c:spPr>
          </c:dPt>
          <c:dPt>
            <c:idx val="10"/>
            <c:spPr>
              <a:ln>
                <a:solidFill>
                  <a:srgbClr val="0000FF"/>
                </a:solidFill>
              </a:ln>
              <a:effectLst/>
            </c:spPr>
          </c:dPt>
          <c:dPt>
            <c:idx val="11"/>
            <c:spPr>
              <a:ln>
                <a:solidFill>
                  <a:srgbClr val="0000FF"/>
                </a:solidFill>
              </a:ln>
              <a:effectLst/>
            </c:spPr>
          </c:dPt>
          <c:dPt>
            <c:idx val="12"/>
            <c:spPr>
              <a:ln>
                <a:solidFill>
                  <a:srgbClr val="0000FF"/>
                </a:solidFill>
              </a:ln>
              <a:effectLst/>
            </c:spPr>
          </c:dPt>
          <c:dPt>
            <c:idx val="13"/>
            <c:spPr>
              <a:ln>
                <a:solidFill>
                  <a:srgbClr val="0000FF"/>
                </a:solidFill>
              </a:ln>
              <a:effectLst/>
            </c:spPr>
          </c:dPt>
          <c:dPt>
            <c:idx val="14"/>
            <c:spPr>
              <a:ln>
                <a:solidFill>
                  <a:srgbClr val="0000FF"/>
                </a:solidFill>
              </a:ln>
              <a:effectLst/>
            </c:spPr>
          </c:dPt>
          <c:dPt>
            <c:idx val="19"/>
            <c:spPr>
              <a:ln>
                <a:solidFill>
                  <a:srgbClr val="0000FF"/>
                </a:solidFill>
              </a:ln>
              <a:effectLst/>
            </c:spPr>
          </c:dPt>
          <c:dPt>
            <c:idx val="20"/>
            <c:spPr>
              <a:ln>
                <a:solidFill>
                  <a:srgbClr val="0000FF"/>
                </a:solidFill>
              </a:ln>
              <a:effectLst/>
            </c:spPr>
          </c:dPt>
          <c:dPt>
            <c:idx val="21"/>
            <c:spPr>
              <a:ln>
                <a:solidFill>
                  <a:srgbClr val="0000FF"/>
                </a:solidFill>
              </a:ln>
              <a:effectLst/>
            </c:spPr>
          </c:dPt>
          <c:dPt>
            <c:idx val="22"/>
            <c:spPr>
              <a:ln>
                <a:solidFill>
                  <a:srgbClr val="0000FF"/>
                </a:solidFill>
              </a:ln>
              <a:effectLst/>
            </c:spPr>
          </c:dPt>
          <c:dPt>
            <c:idx val="23"/>
            <c:spPr>
              <a:ln>
                <a:solidFill>
                  <a:srgbClr val="0000FF"/>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marker val="1"/>
        <c:axId val="562966744"/>
        <c:axId val="562970408"/>
      </c:lineChart>
      <c:lineChart>
        <c:grouping val="standard"/>
        <c:ser>
          <c:idx val="1"/>
          <c:order val="1"/>
          <c:tx>
            <c:strRef>
              <c:f>données!$Y$79</c:f>
              <c:strCache>
                <c:ptCount val="1"/>
                <c:pt idx="0">
                  <c:v>inflation (valeur en € courants de 100 € 2012)</c:v>
                </c:pt>
              </c:strCache>
            </c:strRef>
          </c:tx>
          <c:spPr>
            <a:ln w="60325">
              <a:solidFill>
                <a:srgbClr val="F79646">
                  <a:lumMod val="75000"/>
                  <a:alpha val="15000"/>
                </a:srgbClr>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données!$BD$79:$CL$79</c:f>
              <c:numCache>
                <c:formatCode>0\.000</c:formatCode>
                <c:ptCount val="35"/>
                <c:pt idx="0">
                  <c:v>31.19203328000202</c:v>
                </c:pt>
                <c:pt idx="1">
                  <c:v>34.39135408942142</c:v>
                </c:pt>
                <c:pt idx="2">
                  <c:v>38.34625900880113</c:v>
                </c:pt>
                <c:pt idx="3">
                  <c:v>42.81784203799404</c:v>
                </c:pt>
                <c:pt idx="4">
                  <c:v>47.99879554012536</c:v>
                </c:pt>
                <c:pt idx="5">
                  <c:v>52.66596510979773</c:v>
                </c:pt>
                <c:pt idx="6">
                  <c:v>56.40212213314367</c:v>
                </c:pt>
                <c:pt idx="7">
                  <c:v>59.45537878880403</c:v>
                </c:pt>
                <c:pt idx="8">
                  <c:v>62.55287384143513</c:v>
                </c:pt>
                <c:pt idx="9">
                  <c:v>64.1561056046631</c:v>
                </c:pt>
                <c:pt idx="10">
                  <c:v>66.25688453857008</c:v>
                </c:pt>
                <c:pt idx="11">
                  <c:v>68.5085991893634</c:v>
                </c:pt>
                <c:pt idx="12">
                  <c:v>70.39672532405238</c:v>
                </c:pt>
                <c:pt idx="13">
                  <c:v>72.26264189576152</c:v>
                </c:pt>
                <c:pt idx="14">
                  <c:v>73.65737904316887</c:v>
                </c:pt>
                <c:pt idx="15">
                  <c:v>74.94515595019586</c:v>
                </c:pt>
                <c:pt idx="16">
                  <c:v>75.78831274645628</c:v>
                </c:pt>
                <c:pt idx="17">
                  <c:v>76.72438214449325</c:v>
                </c:pt>
                <c:pt idx="18">
                  <c:v>77.84490171189459</c:v>
                </c:pt>
                <c:pt idx="19">
                  <c:v>78.55596166741641</c:v>
                </c:pt>
                <c:pt idx="20">
                  <c:v>79.36884888382872</c:v>
                </c:pt>
                <c:pt idx="21">
                  <c:v>79.50906819807972</c:v>
                </c:pt>
                <c:pt idx="22">
                  <c:v>80.75958215889479</c:v>
                </c:pt>
                <c:pt idx="23">
                  <c:v>82.38597337573097</c:v>
                </c:pt>
                <c:pt idx="24">
                  <c:v>84.21349718952801</c:v>
                </c:pt>
                <c:pt idx="25">
                  <c:v>85.8955791391909</c:v>
                </c:pt>
                <c:pt idx="26">
                  <c:v>87.33369263545835</c:v>
                </c:pt>
                <c:pt idx="27">
                  <c:v>89.00371019595909</c:v>
                </c:pt>
                <c:pt idx="28">
                  <c:v>90.90906451266902</c:v>
                </c:pt>
                <c:pt idx="29">
                  <c:v>93.26115451143951</c:v>
                </c:pt>
                <c:pt idx="30">
                  <c:v>95.63192209628613</c:v>
                </c:pt>
                <c:pt idx="31">
                  <c:v>96.31669369761513</c:v>
                </c:pt>
                <c:pt idx="32">
                  <c:v>97.24214994353727</c:v>
                </c:pt>
                <c:pt idx="33" formatCode="0.00">
                  <c:v>98.49327817682378</c:v>
                </c:pt>
                <c:pt idx="34" formatCode="0.00">
                  <c:v>100.0</c:v>
                </c:pt>
              </c:numCache>
            </c:numRef>
          </c:val>
        </c:ser>
        <c:ser>
          <c:idx val="4"/>
          <c:order val="4"/>
          <c:tx>
            <c:v>dette publique en % du PIB</c:v>
          </c:tx>
          <c:spPr>
            <a:ln>
              <a:solidFill>
                <a:sysClr val="windowText" lastClr="000000">
                  <a:alpha val="0"/>
                </a:sys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2985032"/>
        <c:axId val="562973720"/>
      </c:lineChart>
      <c:catAx>
        <c:axId val="56296674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2970408"/>
        <c:crosses val="autoZero"/>
        <c:auto val="1"/>
        <c:lblAlgn val="ctr"/>
        <c:lblOffset val="100"/>
        <c:tickLblSkip val="4"/>
        <c:tickMarkSkip val="4"/>
      </c:catAx>
      <c:valAx>
        <c:axId val="562970408"/>
        <c:scaling>
          <c:orientation val="minMax"/>
          <c:max val="20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2966744"/>
        <c:crosses val="autoZero"/>
        <c:crossBetween val="between"/>
        <c:majorUnit val="400.0"/>
      </c:valAx>
      <c:valAx>
        <c:axId val="562973720"/>
        <c:scaling>
          <c:orientation val="minMax"/>
          <c:max val="104.0"/>
          <c:min val="0.0"/>
        </c:scaling>
        <c:axPos val="r"/>
        <c:numFmt formatCode="0" sourceLinked="0"/>
        <c:tickLblPos val="nextTo"/>
        <c:txPr>
          <a:bodyPr/>
          <a:lstStyle/>
          <a:p>
            <a:pPr>
              <a:defRPr sz="1400" b="1" i="0"/>
            </a:pPr>
            <a:endParaRPr lang="fr-FR"/>
          </a:p>
        </c:txPr>
        <c:crossAx val="562985032"/>
        <c:crosses val="max"/>
        <c:crossBetween val="between"/>
        <c:majorUnit val="20.0"/>
      </c:valAx>
      <c:catAx>
        <c:axId val="562985032"/>
        <c:scaling>
          <c:orientation val="minMax"/>
        </c:scaling>
        <c:delete val="1"/>
        <c:axPos val="b"/>
        <c:numFmt formatCode="General" sourceLinked="1"/>
        <c:tickLblPos val="nextTo"/>
        <c:crossAx val="562973720"/>
        <c:crosses val="autoZero"/>
        <c:auto val="1"/>
        <c:lblAlgn val="ctr"/>
        <c:lblOffset val="100"/>
      </c:catAx>
      <c:spPr>
        <a:solidFill>
          <a:srgbClr val="FFFFFF"/>
        </a:solidFill>
        <a:ln w="25400">
          <a:noFill/>
        </a:ln>
      </c:spPr>
    </c:plotArea>
    <c:legend>
      <c:legendPos val="tr"/>
      <c:legendEntry>
        <c:idx val="3"/>
        <c:txPr>
          <a:bodyPr/>
          <a:lstStyle/>
          <a:p>
            <a:pPr>
              <a:defRPr sz="1400" b="1" i="0">
                <a:solidFill>
                  <a:schemeClr val="accent6">
                    <a:lumMod val="40000"/>
                    <a:lumOff val="60000"/>
                  </a:schemeClr>
                </a:solidFill>
              </a:defRPr>
            </a:pPr>
            <a:endParaRPr lang="fr-FR"/>
          </a:p>
        </c:txPr>
      </c:legendEntry>
      <c:legendEntry>
        <c:idx val="4"/>
        <c:txPr>
          <a:bodyPr/>
          <a:lstStyle/>
          <a:p>
            <a:pPr>
              <a:defRPr sz="1400" b="1" i="0">
                <a:solidFill>
                  <a:schemeClr val="bg1"/>
                </a:solidFill>
              </a:defRPr>
            </a:pPr>
            <a:endParaRPr lang="fr-FR"/>
          </a:p>
        </c:txPr>
      </c:legendEntry>
      <c:legendEntry>
        <c:idx val="0"/>
        <c:txPr>
          <a:bodyPr/>
          <a:lstStyle/>
          <a:p>
            <a:pPr>
              <a:defRPr sz="1400" b="1" i="0">
                <a:solidFill>
                  <a:schemeClr val="tx1">
                    <a:lumMod val="50000"/>
                    <a:lumOff val="50000"/>
                  </a:schemeClr>
                </a:solidFill>
              </a:defRPr>
            </a:pPr>
            <a:endParaRPr lang="fr-FR"/>
          </a:p>
        </c:txPr>
      </c:legendEntry>
      <c:legendEntry>
        <c:idx val="1"/>
        <c:txPr>
          <a:bodyPr/>
          <a:lstStyle/>
          <a:p>
            <a:pPr>
              <a:defRPr sz="1400" b="1" i="0">
                <a:solidFill>
                  <a:srgbClr val="FF0000"/>
                </a:solidFill>
              </a:defRPr>
            </a:pPr>
            <a:endParaRPr lang="fr-FR"/>
          </a:p>
        </c:txPr>
      </c:legendEntry>
      <c:legendEntry>
        <c:idx val="2"/>
        <c:txPr>
          <a:bodyPr/>
          <a:lstStyle/>
          <a:p>
            <a:pPr>
              <a:defRPr sz="1400" b="1" i="0">
                <a:solidFill>
                  <a:srgbClr val="0000FF"/>
                </a:solidFill>
              </a:defRPr>
            </a:pPr>
            <a:endParaRPr lang="fr-FR"/>
          </a:p>
        </c:txPr>
      </c:legendEntry>
      <c:layout>
        <c:manualLayout>
          <c:xMode val="edge"/>
          <c:yMode val="edge"/>
          <c:x val="0.525920737808326"/>
          <c:y val="0.655328798185941"/>
          <c:w val="0.412062578848915"/>
          <c:h val="0.231292517006803"/>
        </c:manualLayout>
      </c:layout>
      <c:spPr>
        <a:ln>
          <a:solidFill>
            <a:schemeClr val="tx1"/>
          </a:solidFill>
        </a:ln>
      </c:spPr>
      <c:txPr>
        <a:bodyPr/>
        <a:lstStyle/>
        <a:p>
          <a:pPr>
            <a:defRPr sz="14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895338882644887"/>
          <c:h val="0.877315473046176"/>
        </c:manualLayout>
      </c:layout>
      <c:lineChart>
        <c:grouping val="standard"/>
        <c:ser>
          <c:idx val="0"/>
          <c:order val="0"/>
          <c:tx>
            <c:strRef>
              <c:f>données!$X$164</c:f>
              <c:strCache>
                <c:ptCount val="1"/>
                <c:pt idx="0">
                  <c:v>État</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données!$BD$164:$CL$164</c:f>
              <c:numCache>
                <c:formatCode>#.##0\.0</c:formatCode>
                <c:ptCount val="35"/>
                <c:pt idx="0">
                  <c:v>60.989010989011</c:v>
                </c:pt>
                <c:pt idx="1">
                  <c:v>60.14492753623188</c:v>
                </c:pt>
                <c:pt idx="2">
                  <c:v>59.76138828633405</c:v>
                </c:pt>
                <c:pt idx="3">
                  <c:v>61.12624886466848</c:v>
                </c:pt>
                <c:pt idx="4">
                  <c:v>65.08591065292096</c:v>
                </c:pt>
                <c:pt idx="5">
                  <c:v>65.47058823529412</c:v>
                </c:pt>
                <c:pt idx="6">
                  <c:v>66.28599801390268</c:v>
                </c:pt>
                <c:pt idx="7">
                  <c:v>66.5788317962231</c:v>
                </c:pt>
                <c:pt idx="8">
                  <c:v>68.35138387484957</c:v>
                </c:pt>
                <c:pt idx="9">
                  <c:v>68.17211948790895</c:v>
                </c:pt>
                <c:pt idx="10">
                  <c:v>69.9471598414795</c:v>
                </c:pt>
                <c:pt idx="11">
                  <c:v>71.46714671467145</c:v>
                </c:pt>
                <c:pt idx="12">
                  <c:v>72.35973597359737</c:v>
                </c:pt>
                <c:pt idx="13">
                  <c:v>71.98130355751752</c:v>
                </c:pt>
                <c:pt idx="14">
                  <c:v>72.77891388320836</c:v>
                </c:pt>
                <c:pt idx="15">
                  <c:v>73.6709351959643</c:v>
                </c:pt>
                <c:pt idx="16">
                  <c:v>76.3859649122807</c:v>
                </c:pt>
                <c:pt idx="17">
                  <c:v>73.18764129615674</c:v>
                </c:pt>
                <c:pt idx="18">
                  <c:v>74.1546232636453</c:v>
                </c:pt>
                <c:pt idx="19">
                  <c:v>75.01661129568105</c:v>
                </c:pt>
                <c:pt idx="20">
                  <c:v>77.57175514351027</c:v>
                </c:pt>
                <c:pt idx="21">
                  <c:v>79.00483931008812</c:v>
                </c:pt>
                <c:pt idx="22">
                  <c:v>79.49957693702406</c:v>
                </c:pt>
                <c:pt idx="23">
                  <c:v>80.33516934255245</c:v>
                </c:pt>
                <c:pt idx="24">
                  <c:v>81.79824561403508</c:v>
                </c:pt>
                <c:pt idx="25">
                  <c:v>80.6050353268982</c:v>
                </c:pt>
                <c:pt idx="26">
                  <c:v>78.85132005558128</c:v>
                </c:pt>
                <c:pt idx="27">
                  <c:v>78.30254444057164</c:v>
                </c:pt>
                <c:pt idx="28">
                  <c:v>77.78163513278945</c:v>
                </c:pt>
                <c:pt idx="29">
                  <c:v>76.98910531528558</c:v>
                </c:pt>
                <c:pt idx="30">
                  <c:v>78.93978462005158</c:v>
                </c:pt>
                <c:pt idx="31">
                  <c:v>78.23757867952324</c:v>
                </c:pt>
                <c:pt idx="32">
                  <c:v>78.04388714733543</c:v>
                </c:pt>
                <c:pt idx="33" formatCode="0\.0">
                  <c:v>77.77389481041412</c:v>
                </c:pt>
                <c:pt idx="34" formatCode="0\.0">
                  <c:v>78.5200130875777</c:v>
                </c:pt>
              </c:numCache>
            </c:numRef>
          </c:val>
        </c:ser>
        <c:ser>
          <c:idx val="2"/>
          <c:order val="1"/>
          <c:tx>
            <c:strRef>
              <c:f>données!$X$167</c:f>
              <c:strCache>
                <c:ptCount val="1"/>
                <c:pt idx="0">
                  <c:v>Collectivités locales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données!$BD$167:$CL$167</c:f>
              <c:numCache>
                <c:formatCode>#.##0\.0</c:formatCode>
                <c:ptCount val="35"/>
                <c:pt idx="0">
                  <c:v>32.82967032967033</c:v>
                </c:pt>
                <c:pt idx="1">
                  <c:v>33.33333333333334</c:v>
                </c:pt>
                <c:pt idx="2">
                  <c:v>33.51409978308026</c:v>
                </c:pt>
                <c:pt idx="3">
                  <c:v>32.51589464123523</c:v>
                </c:pt>
                <c:pt idx="4">
                  <c:v>29.20962199312715</c:v>
                </c:pt>
                <c:pt idx="5">
                  <c:v>28.88235294117647</c:v>
                </c:pt>
                <c:pt idx="6">
                  <c:v>27.70605759682224</c:v>
                </c:pt>
                <c:pt idx="7">
                  <c:v>28.01932367149758</c:v>
                </c:pt>
                <c:pt idx="8">
                  <c:v>27.55716004813478</c:v>
                </c:pt>
                <c:pt idx="9">
                  <c:v>27.80938833570413</c:v>
                </c:pt>
                <c:pt idx="10">
                  <c:v>26.94848084544253</c:v>
                </c:pt>
                <c:pt idx="11">
                  <c:v>25.53255325532553</c:v>
                </c:pt>
                <c:pt idx="12">
                  <c:v>24.75247524752475</c:v>
                </c:pt>
                <c:pt idx="13">
                  <c:v>24.66891716437289</c:v>
                </c:pt>
                <c:pt idx="14">
                  <c:v>22.60849806862077</c:v>
                </c:pt>
                <c:pt idx="15">
                  <c:v>20.23670935195964</c:v>
                </c:pt>
                <c:pt idx="16">
                  <c:v>18.98245614035088</c:v>
                </c:pt>
                <c:pt idx="17">
                  <c:v>16.66917859834212</c:v>
                </c:pt>
                <c:pt idx="18">
                  <c:v>15.77101164585379</c:v>
                </c:pt>
                <c:pt idx="19">
                  <c:v>13.99335548172757</c:v>
                </c:pt>
                <c:pt idx="20">
                  <c:v>13.4239268478537</c:v>
                </c:pt>
                <c:pt idx="21">
                  <c:v>13.04132026305993</c:v>
                </c:pt>
                <c:pt idx="22">
                  <c:v>12.71606430557234</c:v>
                </c:pt>
                <c:pt idx="23">
                  <c:v>12.35204500175788</c:v>
                </c:pt>
                <c:pt idx="24">
                  <c:v>11.41447368421053</c:v>
                </c:pt>
                <c:pt idx="25">
                  <c:v>10.72743556572793</c:v>
                </c:pt>
                <c:pt idx="26">
                  <c:v>10.32885595182955</c:v>
                </c:pt>
                <c:pt idx="27">
                  <c:v>10.27361449982572</c:v>
                </c:pt>
                <c:pt idx="28">
                  <c:v>10.90088526297518</c:v>
                </c:pt>
                <c:pt idx="29">
                  <c:v>11.18355893034005</c:v>
                </c:pt>
                <c:pt idx="30">
                  <c:v>11.09510086455332</c:v>
                </c:pt>
                <c:pt idx="31">
                  <c:v>10.39239319673229</c:v>
                </c:pt>
                <c:pt idx="32">
                  <c:v>10.10031347962382</c:v>
                </c:pt>
                <c:pt idx="33" formatCode="0\.0">
                  <c:v>9.70353544178461</c:v>
                </c:pt>
                <c:pt idx="34" formatCode="0\.0">
                  <c:v>9.472134365797797</c:v>
                </c:pt>
              </c:numCache>
            </c:numRef>
          </c:val>
        </c:ser>
        <c:ser>
          <c:idx val="3"/>
          <c:order val="2"/>
          <c:tx>
            <c:strRef>
              <c:f>données!$X$168</c:f>
              <c:strCache>
                <c:ptCount val="1"/>
                <c:pt idx="0">
                  <c:v>Sécurité sociale</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données!$BD$168:$CL$168</c:f>
              <c:numCache>
                <c:formatCode>#.##0\.0</c:formatCode>
                <c:ptCount val="35"/>
                <c:pt idx="0">
                  <c:v>4.807692307692307</c:v>
                </c:pt>
                <c:pt idx="1">
                  <c:v>5.314009661835749</c:v>
                </c:pt>
                <c:pt idx="2">
                  <c:v>5.422993492407808</c:v>
                </c:pt>
                <c:pt idx="3">
                  <c:v>5.08628519527702</c:v>
                </c:pt>
                <c:pt idx="4">
                  <c:v>4.329896907216495</c:v>
                </c:pt>
                <c:pt idx="5">
                  <c:v>4.176470588235294</c:v>
                </c:pt>
                <c:pt idx="6">
                  <c:v>4.716981132075472</c:v>
                </c:pt>
                <c:pt idx="7">
                  <c:v>4.216073781291172</c:v>
                </c:pt>
                <c:pt idx="8">
                  <c:v>2.406738868832731</c:v>
                </c:pt>
                <c:pt idx="9">
                  <c:v>2.311522048364154</c:v>
                </c:pt>
                <c:pt idx="10">
                  <c:v>2.575957727873183</c:v>
                </c:pt>
                <c:pt idx="11">
                  <c:v>2.46024602460246</c:v>
                </c:pt>
                <c:pt idx="12">
                  <c:v>2.282728272827283</c:v>
                </c:pt>
                <c:pt idx="13">
                  <c:v>2.778499091145157</c:v>
                </c:pt>
                <c:pt idx="14">
                  <c:v>4.06725744149057</c:v>
                </c:pt>
                <c:pt idx="15">
                  <c:v>5.102832751261157</c:v>
                </c:pt>
                <c:pt idx="16">
                  <c:v>3.719298245614035</c:v>
                </c:pt>
                <c:pt idx="17">
                  <c:v>5.109269027882441</c:v>
                </c:pt>
                <c:pt idx="18">
                  <c:v>5.808895748561807</c:v>
                </c:pt>
                <c:pt idx="19">
                  <c:v>7.441860465116278</c:v>
                </c:pt>
                <c:pt idx="20">
                  <c:v>5.969011938023876</c:v>
                </c:pt>
                <c:pt idx="21">
                  <c:v>5.534185382801836</c:v>
                </c:pt>
                <c:pt idx="22">
                  <c:v>5.475643660099118</c:v>
                </c:pt>
                <c:pt idx="23">
                  <c:v>5.215047462791515</c:v>
                </c:pt>
                <c:pt idx="24">
                  <c:v>5.109649122807017</c:v>
                </c:pt>
                <c:pt idx="25">
                  <c:v>6.299134242213156</c:v>
                </c:pt>
                <c:pt idx="26">
                  <c:v>8.781843446039833</c:v>
                </c:pt>
                <c:pt idx="27">
                  <c:v>9.602649006622517</c:v>
                </c:pt>
                <c:pt idx="28">
                  <c:v>9.98090609269224</c:v>
                </c:pt>
                <c:pt idx="29">
                  <c:v>9.929019478375701</c:v>
                </c:pt>
                <c:pt idx="30">
                  <c:v>9.092977400273018</c:v>
                </c:pt>
                <c:pt idx="31">
                  <c:v>10.1245480112495</c:v>
                </c:pt>
                <c:pt idx="32">
                  <c:v>10.9717868338558</c:v>
                </c:pt>
                <c:pt idx="33" formatCode="0\.0">
                  <c:v>11.91682683907042</c:v>
                </c:pt>
                <c:pt idx="34" formatCode="0\.0">
                  <c:v>11.46798996619042</c:v>
                </c:pt>
              </c:numCache>
            </c:numRef>
          </c:val>
        </c:ser>
        <c:ser>
          <c:idx val="1"/>
          <c:order val="3"/>
          <c:tx>
            <c:strRef>
              <c:f>données!$X$165</c:f>
              <c:strCache>
                <c:ptCount val="1"/>
                <c:pt idx="0">
                  <c:v>divers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données!$BD$165:$CL$165</c:f>
              <c:numCache>
                <c:formatCode>#.##0\.0</c:formatCode>
                <c:ptCount val="35"/>
                <c:pt idx="0">
                  <c:v>1.373626373626374</c:v>
                </c:pt>
                <c:pt idx="1">
                  <c:v>1.328502415458937</c:v>
                </c:pt>
                <c:pt idx="2">
                  <c:v>1.301518438177874</c:v>
                </c:pt>
                <c:pt idx="3">
                  <c:v>1.180744777475023</c:v>
                </c:pt>
                <c:pt idx="4">
                  <c:v>1.374570446735395</c:v>
                </c:pt>
                <c:pt idx="5">
                  <c:v>1.470588235294118</c:v>
                </c:pt>
                <c:pt idx="6">
                  <c:v>1.340615690168818</c:v>
                </c:pt>
                <c:pt idx="7">
                  <c:v>1.229688186209925</c:v>
                </c:pt>
                <c:pt idx="8">
                  <c:v>1.644604893702366</c:v>
                </c:pt>
                <c:pt idx="9">
                  <c:v>1.70697012802276</c:v>
                </c:pt>
                <c:pt idx="10">
                  <c:v>0.528401585204756</c:v>
                </c:pt>
                <c:pt idx="11">
                  <c:v>0.54005400540054</c:v>
                </c:pt>
                <c:pt idx="12">
                  <c:v>0.605060506050605</c:v>
                </c:pt>
                <c:pt idx="13">
                  <c:v>0.59724746819008</c:v>
                </c:pt>
                <c:pt idx="14">
                  <c:v>0.5453306066803</c:v>
                </c:pt>
                <c:pt idx="15">
                  <c:v>1.008925106713233</c:v>
                </c:pt>
                <c:pt idx="16">
                  <c:v>0.912280701754386</c:v>
                </c:pt>
                <c:pt idx="17">
                  <c:v>5.033911077618689</c:v>
                </c:pt>
                <c:pt idx="18">
                  <c:v>4.25143819278799</c:v>
                </c:pt>
                <c:pt idx="19">
                  <c:v>3.548172757475083</c:v>
                </c:pt>
                <c:pt idx="20">
                  <c:v>3.022606045212091</c:v>
                </c:pt>
                <c:pt idx="21">
                  <c:v>2.432063531455516</c:v>
                </c:pt>
                <c:pt idx="22">
                  <c:v>2.320802610902938</c:v>
                </c:pt>
                <c:pt idx="23">
                  <c:v>2.086018985116606</c:v>
                </c:pt>
                <c:pt idx="24">
                  <c:v>1.68859649122807</c:v>
                </c:pt>
                <c:pt idx="25">
                  <c:v>2.358443626231466</c:v>
                </c:pt>
                <c:pt idx="26">
                  <c:v>2.028716998610468</c:v>
                </c:pt>
                <c:pt idx="27">
                  <c:v>1.821192052980133</c:v>
                </c:pt>
                <c:pt idx="28">
                  <c:v>1.327894462766881</c:v>
                </c:pt>
                <c:pt idx="29">
                  <c:v>1.881809177946517</c:v>
                </c:pt>
                <c:pt idx="30">
                  <c:v>0.879720916123161</c:v>
                </c:pt>
                <c:pt idx="31">
                  <c:v>1.252176242132048</c:v>
                </c:pt>
                <c:pt idx="32">
                  <c:v>0.884012539184953</c:v>
                </c:pt>
                <c:pt idx="33" formatCode="0\.0">
                  <c:v>0.605742908730852</c:v>
                </c:pt>
                <c:pt idx="34" formatCode="0\.0">
                  <c:v>0.539862580434071</c:v>
                </c:pt>
              </c:numCache>
            </c:numRef>
          </c:val>
        </c:ser>
        <c:marker val="1"/>
        <c:axId val="571898360"/>
        <c:axId val="571965672"/>
      </c:lineChart>
      <c:catAx>
        <c:axId val="571898360"/>
        <c:scaling>
          <c:orientation val="minMax"/>
        </c:scaling>
        <c:axPos val="b"/>
        <c:numFmt formatCode="General" sourceLinked="1"/>
        <c:tickLblPos val="nextTo"/>
        <c:txPr>
          <a:bodyPr/>
          <a:lstStyle/>
          <a:p>
            <a:pPr>
              <a:defRPr sz="1400" b="1" i="0"/>
            </a:pPr>
            <a:endParaRPr lang="fr-FR"/>
          </a:p>
        </c:txPr>
        <c:crossAx val="571965672"/>
        <c:crosses val="autoZero"/>
        <c:auto val="1"/>
        <c:lblAlgn val="ctr"/>
        <c:lblOffset val="100"/>
        <c:tickLblSkip val="4"/>
        <c:tickMarkSkip val="4"/>
      </c:catAx>
      <c:valAx>
        <c:axId val="571965672"/>
        <c:scaling>
          <c:orientation val="minMax"/>
        </c:scaling>
        <c:axPos val="l"/>
        <c:majorGridlines/>
        <c:numFmt formatCode="0" sourceLinked="0"/>
        <c:tickLblPos val="nextTo"/>
        <c:txPr>
          <a:bodyPr/>
          <a:lstStyle/>
          <a:p>
            <a:pPr>
              <a:defRPr sz="1600" b="1" i="0" baseline="0"/>
            </a:pPr>
            <a:endParaRPr lang="fr-FR"/>
          </a:p>
        </c:txPr>
        <c:crossAx val="571898360"/>
        <c:crosses val="autoZero"/>
        <c:crossBetween val="between"/>
      </c:valAx>
    </c:plotArea>
    <c:legend>
      <c:legendPos val="r"/>
      <c:legendEntry>
        <c:idx val="0"/>
        <c:txPr>
          <a:bodyPr/>
          <a:lstStyle/>
          <a:p>
            <a:pPr>
              <a:defRPr sz="1800" b="1" i="0" baseline="0">
                <a:solidFill>
                  <a:srgbClr val="3F6AA1"/>
                </a:solidFill>
              </a:defRPr>
            </a:pPr>
            <a:endParaRPr lang="fr-FR"/>
          </a:p>
        </c:txPr>
      </c:legendEntry>
      <c:legendEntry>
        <c:idx val="1"/>
        <c:txPr>
          <a:bodyPr/>
          <a:lstStyle/>
          <a:p>
            <a:pPr>
              <a:defRPr sz="1800" b="1" i="0" baseline="0">
                <a:solidFill>
                  <a:schemeClr val="accent3">
                    <a:lumMod val="75000"/>
                  </a:schemeClr>
                </a:solidFill>
              </a:defRPr>
            </a:pPr>
            <a:endParaRPr lang="fr-FR"/>
          </a:p>
        </c:txPr>
      </c:legendEntry>
      <c:legendEntry>
        <c:idx val="2"/>
        <c:txPr>
          <a:bodyPr/>
          <a:lstStyle/>
          <a:p>
            <a:pPr>
              <a:defRPr sz="1800" b="1" i="0" baseline="0">
                <a:solidFill>
                  <a:srgbClr val="660066"/>
                </a:solidFill>
              </a:defRPr>
            </a:pPr>
            <a:endParaRPr lang="fr-FR"/>
          </a:p>
        </c:txPr>
      </c:legendEntry>
      <c:legendEntry>
        <c:idx val="3"/>
        <c:txPr>
          <a:bodyPr/>
          <a:lstStyle/>
          <a:p>
            <a:pPr>
              <a:defRPr sz="1800" b="1" i="0" baseline="0">
                <a:solidFill>
                  <a:srgbClr val="B35408"/>
                </a:solidFill>
              </a:defRPr>
            </a:pPr>
            <a:endParaRPr lang="fr-FR"/>
          </a:p>
        </c:txPr>
      </c:legendEntry>
      <c:layout>
        <c:manualLayout>
          <c:xMode val="edge"/>
          <c:yMode val="edge"/>
          <c:x val="0.588824601030007"/>
          <c:y val="0.338869746613"/>
          <c:w val="0.241380813353131"/>
          <c:h val="0.261128256655578"/>
        </c:manualLayout>
      </c:layout>
      <c:spPr>
        <a:ln>
          <a:solidFill>
            <a:schemeClr val="tx1"/>
          </a:solidFill>
        </a:ln>
      </c:spPr>
      <c:txPr>
        <a:bodyPr/>
        <a:lstStyle/>
        <a:p>
          <a:pPr>
            <a:defRPr sz="1800" b="1" i="0" baseline="0"/>
          </a:pPr>
          <a:endParaRPr lang="fr-FR"/>
        </a:p>
      </c:txPr>
    </c:legend>
    <c:plotVisOnly val="1"/>
  </c:chart>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28156683704984"/>
          <c:y val="0.0249001321115098"/>
          <c:w val="0.894378659168286"/>
          <c:h val="0.876381449348105"/>
        </c:manualLayout>
      </c:layout>
      <c:barChart>
        <c:barDir val="col"/>
        <c:grouping val="stacked"/>
        <c:ser>
          <c:idx val="1"/>
          <c:order val="0"/>
          <c:tx>
            <c:v>État</c:v>
          </c:tx>
          <c:spPr>
            <a:solidFill>
              <a:schemeClr val="tx2">
                <a:lumMod val="60000"/>
                <a:lumOff val="40000"/>
              </a:schemeClr>
            </a:solidFill>
          </c:spPr>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données!$BA$182:$CL$182</c:f>
              <c:numCache>
                <c:formatCode>General</c:formatCode>
                <c:ptCount val="38"/>
                <c:pt idx="3" formatCode="0\.0">
                  <c:v>12.9052885523696</c:v>
                </c:pt>
                <c:pt idx="4" formatCode="0\.0">
                  <c:v>12.69056229893868</c:v>
                </c:pt>
                <c:pt idx="5" formatCode="0\.0">
                  <c:v>12.39020557622214</c:v>
                </c:pt>
                <c:pt idx="6" formatCode="0\.0">
                  <c:v>13.42173998799023</c:v>
                </c:pt>
                <c:pt idx="7" formatCode="0\.0">
                  <c:v>16.44993686663618</c:v>
                </c:pt>
                <c:pt idx="8" formatCode="0\.0">
                  <c:v>17.40573263199543</c:v>
                </c:pt>
                <c:pt idx="9" formatCode="0\.0">
                  <c:v>19.2074613002027</c:v>
                </c:pt>
                <c:pt idx="10" formatCode="0\.0">
                  <c:v>20.3636058841687</c:v>
                </c:pt>
                <c:pt idx="11" formatCode="0\.0">
                  <c:v>21.27552251135069</c:v>
                </c:pt>
                <c:pt idx="12" formatCode="0\.0">
                  <c:v>22.79245501967856</c:v>
                </c:pt>
                <c:pt idx="13" formatCode="0\.0">
                  <c:v>23.29643191716765</c:v>
                </c:pt>
                <c:pt idx="14" formatCode="0\.0">
                  <c:v>24.32060313462148</c:v>
                </c:pt>
                <c:pt idx="15" formatCode="0\.0">
                  <c:v>25.47494160419125</c:v>
                </c:pt>
                <c:pt idx="16" formatCode="0\.0">
                  <c:v>25.87817039094802</c:v>
                </c:pt>
                <c:pt idx="17" formatCode="0\.0">
                  <c:v>28.90834403294053</c:v>
                </c:pt>
                <c:pt idx="18" formatCode="0\.0">
                  <c:v>33.90685055008663</c:v>
                </c:pt>
                <c:pt idx="19" formatCode="0\.0">
                  <c:v>37.60316364034898</c:v>
                </c:pt>
                <c:pt idx="20" formatCode="0\.0">
                  <c:v>40.59587996961997</c:v>
                </c:pt>
                <c:pt idx="21" formatCode="0\.0">
                  <c:v>43.08632788067769</c:v>
                </c:pt>
                <c:pt idx="22" formatCode="0\.0">
                  <c:v>44.63003793671816</c:v>
                </c:pt>
                <c:pt idx="23" formatCode="0\.0">
                  <c:v>46.23407628546892</c:v>
                </c:pt>
                <c:pt idx="24" formatCode="0\.0">
                  <c:v>46.57628463164759</c:v>
                </c:pt>
                <c:pt idx="25" formatCode="0\.0">
                  <c:v>45.68619385033404</c:v>
                </c:pt>
                <c:pt idx="26" formatCode="0\.0">
                  <c:v>45.83586974081035</c:v>
                </c:pt>
                <c:pt idx="27" formatCode="0\.0">
                  <c:v>48.34962194938027</c:v>
                </c:pt>
                <c:pt idx="28" formatCode="0\.0">
                  <c:v>51.01068541609542</c:v>
                </c:pt>
                <c:pt idx="29" formatCode="0\.0">
                  <c:v>51.41426683086374</c:v>
                </c:pt>
                <c:pt idx="30" formatCode="0\.0">
                  <c:v>52.30356884257894</c:v>
                </c:pt>
                <c:pt idx="31" formatCode="0\.0">
                  <c:v>49.84106888838227</c:v>
                </c:pt>
                <c:pt idx="32" formatCode="0\.0">
                  <c:v>49.43840976902977</c:v>
                </c:pt>
                <c:pt idx="33" formatCode="0\.0">
                  <c:v>53.84350776822825</c:v>
                </c:pt>
                <c:pt idx="34" formatCode="0\.0">
                  <c:v>61.9590054529652</c:v>
                </c:pt>
                <c:pt idx="35" formatCode="0\.0">
                  <c:v>64.27361724978314</c:v>
                </c:pt>
                <c:pt idx="36" formatCode="0\.0">
                  <c:v>66.71836386365929</c:v>
                </c:pt>
                <c:pt idx="37" formatCode="0\.0">
                  <c:v>70.85087038761522</c:v>
                </c:pt>
              </c:numCache>
            </c:numRef>
          </c:val>
        </c:ser>
        <c:ser>
          <c:idx val="4"/>
          <c:order val="1"/>
          <c:tx>
            <c:v>autres adm. centrales</c:v>
          </c:tx>
          <c:spPr>
            <a:solidFill>
              <a:srgbClr val="0000FF"/>
            </a:solidFill>
          </c:spPr>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données!$BA$183:$CL$183</c:f>
              <c:numCache>
                <c:formatCode>General</c:formatCode>
                <c:ptCount val="38"/>
                <c:pt idx="3" formatCode="0\.0">
                  <c:v>0.290659652080396</c:v>
                </c:pt>
                <c:pt idx="4" formatCode="0\.0">
                  <c:v>0.280313625076959</c:v>
                </c:pt>
                <c:pt idx="5" formatCode="0\.0">
                  <c:v>0.269841137776163</c:v>
                </c:pt>
                <c:pt idx="6" formatCode="0\.0">
                  <c:v>0.259260950733838</c:v>
                </c:pt>
                <c:pt idx="7" formatCode="0\.0">
                  <c:v>0.347411549453773</c:v>
                </c:pt>
                <c:pt idx="8" formatCode="0\.0">
                  <c:v>0.39096434483368</c:v>
                </c:pt>
                <c:pt idx="9" formatCode="0\.0">
                  <c:v>0.388465509442302</c:v>
                </c:pt>
                <c:pt idx="10" formatCode="0\.0">
                  <c:v>0.376108815802588</c:v>
                </c:pt>
                <c:pt idx="11" formatCode="0\.0">
                  <c:v>0.511911046341184</c:v>
                </c:pt>
                <c:pt idx="12" formatCode="0\.0">
                  <c:v>0.570703099084283</c:v>
                </c:pt>
                <c:pt idx="13" formatCode="0\.0">
                  <c:v>0.175988154237338</c:v>
                </c:pt>
                <c:pt idx="14" formatCode="0\.0">
                  <c:v>0.18378289522384</c:v>
                </c:pt>
                <c:pt idx="15" formatCode="0\.0">
                  <c:v>0.213017375633678</c:v>
                </c:pt>
                <c:pt idx="16" formatCode="0\.0">
                  <c:v>0.214717863994157</c:v>
                </c:pt>
                <c:pt idx="17" formatCode="0\.0">
                  <c:v>0.216609508832523</c:v>
                </c:pt>
                <c:pt idx="18" formatCode="0\.0">
                  <c:v>0.46435507732539</c:v>
                </c:pt>
                <c:pt idx="19" formatCode="0\.0">
                  <c:v>0.449096120647255</c:v>
                </c:pt>
                <c:pt idx="20" formatCode="0\.0">
                  <c:v>2.79222073926134</c:v>
                </c:pt>
                <c:pt idx="21" formatCode="0\.0">
                  <c:v>2.470228448031285</c:v>
                </c:pt>
                <c:pt idx="22" formatCode="0\.0">
                  <c:v>2.110933592401018</c:v>
                </c:pt>
                <c:pt idx="23" formatCode="0\.0">
                  <c:v>1.801524256048069</c:v>
                </c:pt>
                <c:pt idx="24" formatCode="0\.0">
                  <c:v>1.433791705324788</c:v>
                </c:pt>
                <c:pt idx="25" formatCode="0\.0">
                  <c:v>1.333700656722539</c:v>
                </c:pt>
                <c:pt idx="26" formatCode="0\.0">
                  <c:v>1.190194721205579</c:v>
                </c:pt>
                <c:pt idx="27" formatCode="0\.0">
                  <c:v>0.998102115308922</c:v>
                </c:pt>
                <c:pt idx="28" formatCode="0\.0">
                  <c:v>1.492534869582051</c:v>
                </c:pt>
                <c:pt idx="29" formatCode="0\.0">
                  <c:v>1.322805972269638</c:v>
                </c:pt>
                <c:pt idx="30" formatCode="0\.0">
                  <c:v>1.216497428010127</c:v>
                </c:pt>
                <c:pt idx="31" formatCode="0\.0">
                  <c:v>0.850890821236609</c:v>
                </c:pt>
                <c:pt idx="32" formatCode="0\.0">
                  <c:v>1.208400238779887</c:v>
                </c:pt>
                <c:pt idx="33" formatCode="0\.0">
                  <c:v>0.600042934106492</c:v>
                </c:pt>
                <c:pt idx="34" formatCode="0\.0">
                  <c:v>0.991641049272894</c:v>
                </c:pt>
                <c:pt idx="35" formatCode="0\.0">
                  <c:v>0.728035028295262</c:v>
                </c:pt>
                <c:pt idx="36" formatCode="0\.0">
                  <c:v>0.519636773895047</c:v>
                </c:pt>
                <c:pt idx="37" formatCode="0\.0">
                  <c:v>0.487133562634482</c:v>
                </c:pt>
              </c:numCache>
            </c:numRef>
          </c:val>
        </c:ser>
        <c:ser>
          <c:idx val="2"/>
          <c:order val="2"/>
          <c:tx>
            <c:v>collectivités locales</c:v>
          </c:tx>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données!$BA$185:$CL$185</c:f>
              <c:numCache>
                <c:formatCode>General</c:formatCode>
                <c:ptCount val="38"/>
                <c:pt idx="3" formatCode="0\.0">
                  <c:v>6.946765684721475</c:v>
                </c:pt>
                <c:pt idx="4" formatCode="0\.0">
                  <c:v>7.03332368374915</c:v>
                </c:pt>
                <c:pt idx="5" formatCode="0\.0">
                  <c:v>6.94840929773619</c:v>
                </c:pt>
                <c:pt idx="6" formatCode="0\.0">
                  <c:v>7.13964772020877</c:v>
                </c:pt>
                <c:pt idx="7" formatCode="0\.0">
                  <c:v>7.382495425892686</c:v>
                </c:pt>
                <c:pt idx="8" formatCode="0\.0">
                  <c:v>7.678539732533473</c:v>
                </c:pt>
                <c:pt idx="9" formatCode="0\.0">
                  <c:v>8.0282871951409</c:v>
                </c:pt>
                <c:pt idx="10" formatCode="0\.0">
                  <c:v>8.569908017216112</c:v>
                </c:pt>
                <c:pt idx="11" formatCode="0\.0">
                  <c:v>8.577631435033993</c:v>
                </c:pt>
                <c:pt idx="12" formatCode="0\.0">
                  <c:v>9.297704655914778</c:v>
                </c:pt>
                <c:pt idx="13" formatCode="0\.0">
                  <c:v>8.975395866104248</c:v>
                </c:pt>
                <c:pt idx="14" formatCode="0\.0">
                  <c:v>8.68884687974932</c:v>
                </c:pt>
                <c:pt idx="15" formatCode="0\.0">
                  <c:v>8.714347185014111</c:v>
                </c:pt>
                <c:pt idx="16" formatCode="0\.0">
                  <c:v>8.86878133888911</c:v>
                </c:pt>
                <c:pt idx="17" formatCode="0\.0">
                  <c:v>8.980269220348368</c:v>
                </c:pt>
                <c:pt idx="18" formatCode="0\.0">
                  <c:v>9.313891262507334</c:v>
                </c:pt>
                <c:pt idx="19" formatCode="0\.0">
                  <c:v>9.344653895006338</c:v>
                </c:pt>
                <c:pt idx="20" formatCode="0\.0">
                  <c:v>9.246096220428272</c:v>
                </c:pt>
                <c:pt idx="21" formatCode="0\.0">
                  <c:v>9.163487708208464</c:v>
                </c:pt>
                <c:pt idx="22" formatCode="0\.0">
                  <c:v>8.325142594750083</c:v>
                </c:pt>
                <c:pt idx="23" formatCode="0\.0">
                  <c:v>8.00088713715466</c:v>
                </c:pt>
                <c:pt idx="24" formatCode="0\.0">
                  <c:v>7.688342256614042</c:v>
                </c:pt>
                <c:pt idx="25" formatCode="0\.0">
                  <c:v>7.307568181625575</c:v>
                </c:pt>
                <c:pt idx="26" formatCode="0\.0">
                  <c:v>7.047557506464495</c:v>
                </c:pt>
                <c:pt idx="27" formatCode="0\.0">
                  <c:v>6.746911052185638</c:v>
                </c:pt>
                <c:pt idx="28" formatCode="0\.0">
                  <c:v>6.788829491179118</c:v>
                </c:pt>
                <c:pt idx="29" formatCode="0\.0">
                  <c:v>6.734834059728979</c:v>
                </c:pt>
                <c:pt idx="30" formatCode="0\.0">
                  <c:v>6.862442428822677</c:v>
                </c:pt>
                <c:pt idx="31" formatCode="0\.0">
                  <c:v>6.985090663223403</c:v>
                </c:pt>
                <c:pt idx="32" formatCode="0\.0">
                  <c:v>7.18150141906468</c:v>
                </c:pt>
                <c:pt idx="33" formatCode="0\.0">
                  <c:v>7.567782867222397</c:v>
                </c:pt>
                <c:pt idx="34" formatCode="0\.0">
                  <c:v>8.230090419633855</c:v>
                </c:pt>
                <c:pt idx="35" formatCode="0\.0">
                  <c:v>8.318187450947993</c:v>
                </c:pt>
                <c:pt idx="36" formatCode="0\.0">
                  <c:v>8.324181397203353</c:v>
                </c:pt>
                <c:pt idx="37" formatCode="0\.0">
                  <c:v>8.546979780768638</c:v>
                </c:pt>
              </c:numCache>
            </c:numRef>
          </c:val>
        </c:ser>
        <c:ser>
          <c:idx val="3"/>
          <c:order val="3"/>
          <c:tx>
            <c:v>sécurité sociale</c:v>
          </c:tx>
          <c:cat>
            <c:numRef>
              <c:f>données!$BA$40:$CL$40</c:f>
              <c:numCache>
                <c:formatCode>General</c:formatCode>
                <c:ptCount val="38"/>
                <c:pt idx="0">
                  <c:v>1975.0</c:v>
                </c:pt>
                <c:pt idx="1">
                  <c:v>1976.0</c:v>
                </c:pt>
                <c:pt idx="2">
                  <c:v>1977.0</c:v>
                </c:pt>
                <c:pt idx="3">
                  <c:v>1978.0</c:v>
                </c:pt>
                <c:pt idx="4">
                  <c:v>1979.0</c:v>
                </c:pt>
                <c:pt idx="5">
                  <c:v>1980.0</c:v>
                </c:pt>
                <c:pt idx="6">
                  <c:v>1981.0</c:v>
                </c:pt>
                <c:pt idx="7">
                  <c:v>1982.0</c:v>
                </c:pt>
                <c:pt idx="8">
                  <c:v>1983.0</c:v>
                </c:pt>
                <c:pt idx="9">
                  <c:v>1984.0</c:v>
                </c:pt>
                <c:pt idx="10">
                  <c:v>1985.0</c:v>
                </c:pt>
                <c:pt idx="11">
                  <c:v>1986.0</c:v>
                </c:pt>
                <c:pt idx="12">
                  <c:v>1987.0</c:v>
                </c:pt>
                <c:pt idx="13">
                  <c:v>1988.0</c:v>
                </c:pt>
                <c:pt idx="14">
                  <c:v>1989.0</c:v>
                </c:pt>
                <c:pt idx="15">
                  <c:v>1990.0</c:v>
                </c:pt>
                <c:pt idx="16">
                  <c:v>1991.0</c:v>
                </c:pt>
                <c:pt idx="17">
                  <c:v>1992.0</c:v>
                </c:pt>
                <c:pt idx="18">
                  <c:v>1993.0</c:v>
                </c:pt>
                <c:pt idx="19">
                  <c:v>1994.0</c:v>
                </c:pt>
                <c:pt idx="20">
                  <c:v>1995.0</c:v>
                </c:pt>
                <c:pt idx="21">
                  <c:v>1996.0</c:v>
                </c:pt>
                <c:pt idx="22">
                  <c:v>1997.0</c:v>
                </c:pt>
                <c:pt idx="23">
                  <c:v>1998.0</c:v>
                </c:pt>
                <c:pt idx="24">
                  <c:v>1999.0</c:v>
                </c:pt>
                <c:pt idx="25">
                  <c:v>2000.0</c:v>
                </c:pt>
                <c:pt idx="26">
                  <c:v>2001.0</c:v>
                </c:pt>
                <c:pt idx="27">
                  <c:v>2002.0</c:v>
                </c:pt>
                <c:pt idx="28">
                  <c:v>2003.0</c:v>
                </c:pt>
                <c:pt idx="29">
                  <c:v>2004.0</c:v>
                </c:pt>
                <c:pt idx="30">
                  <c:v>2005.0</c:v>
                </c:pt>
                <c:pt idx="31">
                  <c:v>2006.0</c:v>
                </c:pt>
                <c:pt idx="32">
                  <c:v>2007.0</c:v>
                </c:pt>
                <c:pt idx="33">
                  <c:v>2008.0</c:v>
                </c:pt>
                <c:pt idx="34">
                  <c:v>2009.0</c:v>
                </c:pt>
                <c:pt idx="35">
                  <c:v>2010.0</c:v>
                </c:pt>
                <c:pt idx="36" formatCode="0">
                  <c:v>2011.0</c:v>
                </c:pt>
                <c:pt idx="37">
                  <c:v>2012.0</c:v>
                </c:pt>
              </c:numCache>
            </c:numRef>
          </c:cat>
          <c:val>
            <c:numRef>
              <c:f>données!$BA$186:$CL$186</c:f>
              <c:numCache>
                <c:formatCode>General</c:formatCode>
                <c:ptCount val="38"/>
                <c:pt idx="3" formatCode="0\.0">
                  <c:v>1.017308782281388</c:v>
                </c:pt>
                <c:pt idx="4" formatCode="0\.0">
                  <c:v>1.121254500307836</c:v>
                </c:pt>
                <c:pt idx="5" formatCode="0\.0">
                  <c:v>1.124338074067345</c:v>
                </c:pt>
                <c:pt idx="6" formatCode="0\.0">
                  <c:v>1.116816403161149</c:v>
                </c:pt>
                <c:pt idx="7" formatCode="0\.0">
                  <c:v>1.094346380779386</c:v>
                </c:pt>
                <c:pt idx="8" formatCode="0\.0">
                  <c:v>1.110338739327651</c:v>
                </c:pt>
                <c:pt idx="9" formatCode="0\.0">
                  <c:v>1.366823088778469</c:v>
                </c:pt>
                <c:pt idx="10" formatCode="0\.0">
                  <c:v>1.289515939894587</c:v>
                </c:pt>
                <c:pt idx="11" formatCode="0\.0">
                  <c:v>0.749138116596855</c:v>
                </c:pt>
                <c:pt idx="12" formatCode="0\.0">
                  <c:v>0.7728271133433</c:v>
                </c:pt>
                <c:pt idx="13" formatCode="0\.0">
                  <c:v>0.857942251907024</c:v>
                </c:pt>
                <c:pt idx="14" formatCode="0\.0">
                  <c:v>0.837233189353048</c:v>
                </c:pt>
                <c:pt idx="15" formatCode="0\.0">
                  <c:v>0.803656462617968</c:v>
                </c:pt>
                <c:pt idx="16" formatCode="0\.0">
                  <c:v>0.998904845538037</c:v>
                </c:pt>
                <c:pt idx="17" formatCode="0\.0">
                  <c:v>1.615545920042571</c:v>
                </c:pt>
                <c:pt idx="18" formatCode="0\.0">
                  <c:v>2.34856510262649</c:v>
                </c:pt>
                <c:pt idx="19" formatCode="0\.0">
                  <c:v>1.830930338023423</c:v>
                </c:pt>
                <c:pt idx="20" formatCode="0\.0">
                  <c:v>2.83402045092693</c:v>
                </c:pt>
                <c:pt idx="21" formatCode="0\.0">
                  <c:v>3.375163622062548</c:v>
                </c:pt>
                <c:pt idx="22" formatCode="0\.0">
                  <c:v>4.427426261215619</c:v>
                </c:pt>
                <c:pt idx="23" formatCode="0\.0">
                  <c:v>3.557631934212573</c:v>
                </c:pt>
                <c:pt idx="24" formatCode="0\.0">
                  <c:v>3.262607655994161</c:v>
                </c:pt>
                <c:pt idx="25" formatCode="0\.0">
                  <c:v>3.14669998695474</c:v>
                </c:pt>
                <c:pt idx="26" formatCode="0\.0">
                  <c:v>2.975486803013947</c:v>
                </c:pt>
                <c:pt idx="27" formatCode="0\.0">
                  <c:v>3.020231076194531</c:v>
                </c:pt>
                <c:pt idx="28" formatCode="0\.0">
                  <c:v>3.986390601035605</c:v>
                </c:pt>
                <c:pt idx="29" formatCode="0\.0">
                  <c:v>5.726119003249392</c:v>
                </c:pt>
                <c:pt idx="30" formatCode="0\.0">
                  <c:v>6.414259165871578</c:v>
                </c:pt>
                <c:pt idx="31" formatCode="0\.0">
                  <c:v>6.395584604066014</c:v>
                </c:pt>
                <c:pt idx="32" formatCode="0\.0">
                  <c:v>6.375901259878089</c:v>
                </c:pt>
                <c:pt idx="33" formatCode="0\.0">
                  <c:v>6.202167913738655</c:v>
                </c:pt>
                <c:pt idx="34" formatCode="0\.0">
                  <c:v>8.017974687169065</c:v>
                </c:pt>
                <c:pt idx="35" formatCode="0\.0">
                  <c:v>9.035895741253253</c:v>
                </c:pt>
                <c:pt idx="36" formatCode="0\.0">
                  <c:v>10.2228542248968</c:v>
                </c:pt>
                <c:pt idx="37" formatCode="0\.0">
                  <c:v>10.34789780020521</c:v>
                </c:pt>
              </c:numCache>
            </c:numRef>
          </c:val>
        </c:ser>
        <c:gapWidth val="50"/>
        <c:overlap val="100"/>
        <c:axId val="572035512"/>
        <c:axId val="572038840"/>
      </c:barChart>
      <c:catAx>
        <c:axId val="572035512"/>
        <c:scaling>
          <c:orientation val="minMax"/>
        </c:scaling>
        <c:axPos val="b"/>
        <c:numFmt formatCode="General" sourceLinked="1"/>
        <c:tickLblPos val="nextTo"/>
        <c:txPr>
          <a:bodyPr/>
          <a:lstStyle/>
          <a:p>
            <a:pPr>
              <a:defRPr sz="1400" b="1"/>
            </a:pPr>
            <a:endParaRPr lang="fr-FR"/>
          </a:p>
        </c:txPr>
        <c:crossAx val="572038840"/>
        <c:crosses val="autoZero"/>
        <c:auto val="1"/>
        <c:lblAlgn val="ctr"/>
        <c:lblOffset val="100"/>
        <c:tickLblSkip val="5"/>
        <c:tickMarkSkip val="5"/>
      </c:catAx>
      <c:valAx>
        <c:axId val="572038840"/>
        <c:scaling>
          <c:orientation val="minMax"/>
          <c:max val="100.0"/>
          <c:min val="0.0"/>
        </c:scaling>
        <c:axPos val="l"/>
        <c:majorGridlines/>
        <c:numFmt formatCode="0" sourceLinked="0"/>
        <c:tickLblPos val="nextTo"/>
        <c:txPr>
          <a:bodyPr/>
          <a:lstStyle/>
          <a:p>
            <a:pPr>
              <a:defRPr sz="1400" b="1"/>
            </a:pPr>
            <a:endParaRPr lang="fr-FR"/>
          </a:p>
        </c:txPr>
        <c:crossAx val="572035512"/>
        <c:crosses val="autoZero"/>
        <c:crossBetween val="between"/>
        <c:majorUnit val="10.0"/>
      </c:valAx>
    </c:plotArea>
    <c:legend>
      <c:legendPos val="r"/>
      <c:legendEntry>
        <c:idx val="3"/>
        <c:txPr>
          <a:bodyPr/>
          <a:lstStyle/>
          <a:p>
            <a:pPr>
              <a:defRPr sz="1400" b="1" i="0" baseline="0">
                <a:solidFill>
                  <a:schemeClr val="tx2">
                    <a:lumMod val="60000"/>
                    <a:lumOff val="40000"/>
                  </a:schemeClr>
                </a:solidFill>
              </a:defRPr>
            </a:pPr>
            <a:endParaRPr lang="fr-FR"/>
          </a:p>
        </c:txPr>
      </c:legendEntry>
      <c:legendEntry>
        <c:idx val="2"/>
        <c:txPr>
          <a:bodyPr/>
          <a:lstStyle/>
          <a:p>
            <a:pPr>
              <a:defRPr sz="1400" b="1" i="0" baseline="0">
                <a:solidFill>
                  <a:srgbClr val="0000FF"/>
                </a:solidFill>
              </a:defRPr>
            </a:pPr>
            <a:endParaRPr lang="fr-FR"/>
          </a:p>
        </c:txPr>
      </c:legendEntry>
      <c:legendEntry>
        <c:idx val="1"/>
        <c:txPr>
          <a:bodyPr/>
          <a:lstStyle/>
          <a:p>
            <a:pPr>
              <a:defRPr sz="1400" b="1" i="0" baseline="0">
                <a:solidFill>
                  <a:schemeClr val="accent3">
                    <a:lumMod val="75000"/>
                  </a:schemeClr>
                </a:solidFill>
              </a:defRPr>
            </a:pPr>
            <a:endParaRPr lang="fr-FR"/>
          </a:p>
        </c:txPr>
      </c:legendEntry>
      <c:legendEntry>
        <c:idx val="0"/>
        <c:txPr>
          <a:bodyPr/>
          <a:lstStyle/>
          <a:p>
            <a:pPr>
              <a:defRPr sz="1400" b="1" i="0" baseline="0">
                <a:solidFill>
                  <a:schemeClr val="accent4">
                    <a:lumMod val="75000"/>
                  </a:schemeClr>
                </a:solidFill>
              </a:defRPr>
            </a:pPr>
            <a:endParaRPr lang="fr-FR"/>
          </a:p>
        </c:txPr>
      </c:legendEntry>
      <c:layout>
        <c:manualLayout>
          <c:xMode val="edge"/>
          <c:yMode val="edge"/>
          <c:x val="0.110282802744312"/>
          <c:y val="0.232514118392731"/>
          <c:w val="0.225438393961602"/>
          <c:h val="0.20728424222677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données!$X$241</c:f>
              <c:strCache>
                <c:ptCount val="1"/>
                <c:pt idx="0">
                  <c:v>total public</c:v>
                </c:pt>
              </c:strCache>
            </c:strRef>
          </c:tx>
          <c:spPr>
            <a:effectLst/>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données!$AA$241:$CL$241</c:f>
              <c:numCache>
                <c:formatCode>0\.0</c:formatCode>
                <c:ptCount val="64"/>
                <c:pt idx="0">
                  <c:v>6.368057106425943</c:v>
                </c:pt>
                <c:pt idx="1">
                  <c:v>5.029493850812845</c:v>
                </c:pt>
                <c:pt idx="2">
                  <c:v>2.650648767984783</c:v>
                </c:pt>
                <c:pt idx="3">
                  <c:v>4.27783570978347</c:v>
                </c:pt>
                <c:pt idx="4">
                  <c:v>2.855934294862228</c:v>
                </c:pt>
                <c:pt idx="5">
                  <c:v>2.606105245037674</c:v>
                </c:pt>
                <c:pt idx="6">
                  <c:v>5.275696116154953</c:v>
                </c:pt>
                <c:pt idx="7">
                  <c:v>8.187995022261001</c:v>
                </c:pt>
                <c:pt idx="8">
                  <c:v>5.98827382034752</c:v>
                </c:pt>
                <c:pt idx="9">
                  <c:v>-3.807479352445109</c:v>
                </c:pt>
                <c:pt idx="10">
                  <c:v>-6.311561515013073</c:v>
                </c:pt>
                <c:pt idx="11">
                  <c:v>-5.145920692956504</c:v>
                </c:pt>
                <c:pt idx="12">
                  <c:v>-5.319585726518261</c:v>
                </c:pt>
                <c:pt idx="13">
                  <c:v>-0.646346738069206</c:v>
                </c:pt>
                <c:pt idx="14">
                  <c:v>-1.934186420600096</c:v>
                </c:pt>
                <c:pt idx="15">
                  <c:v>-5.05827249887962</c:v>
                </c:pt>
                <c:pt idx="16">
                  <c:v>-3.584250447259893</c:v>
                </c:pt>
                <c:pt idx="17">
                  <c:v>-1.656702005593179</c:v>
                </c:pt>
                <c:pt idx="18">
                  <c:v>3.266031270390662</c:v>
                </c:pt>
                <c:pt idx="19">
                  <c:v>9.77638461988026</c:v>
                </c:pt>
                <c:pt idx="20">
                  <c:v>0.249332441886172</c:v>
                </c:pt>
                <c:pt idx="21">
                  <c:v>-0.796397212483091</c:v>
                </c:pt>
                <c:pt idx="22">
                  <c:v>1.335143631020086</c:v>
                </c:pt>
                <c:pt idx="23">
                  <c:v>-3.165075301930036</c:v>
                </c:pt>
                <c:pt idx="24">
                  <c:v>-0.514144370461851</c:v>
                </c:pt>
                <c:pt idx="25">
                  <c:v>-2.144295881894548</c:v>
                </c:pt>
                <c:pt idx="26">
                  <c:v>27.86418224096268</c:v>
                </c:pt>
                <c:pt idx="27">
                  <c:v>15.62213191481109</c:v>
                </c:pt>
                <c:pt idx="28">
                  <c:v>11.17733395484736</c:v>
                </c:pt>
                <c:pt idx="29">
                  <c:v>19.05710970054343</c:v>
                </c:pt>
                <c:pt idx="30">
                  <c:v>4.083002944137998</c:v>
                </c:pt>
                <c:pt idx="31">
                  <c:v>3.089740774264492</c:v>
                </c:pt>
                <c:pt idx="32">
                  <c:v>27.95937261241962</c:v>
                </c:pt>
                <c:pt idx="33">
                  <c:v>34.88295864841668</c:v>
                </c:pt>
                <c:pt idx="34">
                  <c:v>31.2674418206693</c:v>
                </c:pt>
                <c:pt idx="35">
                  <c:v>34.50969442967506</c:v>
                </c:pt>
                <c:pt idx="36">
                  <c:v>38.5337718247188</c:v>
                </c:pt>
                <c:pt idx="37">
                  <c:v>42.27847319539435</c:v>
                </c:pt>
                <c:pt idx="38">
                  <c:v>27.87186010040533</c:v>
                </c:pt>
                <c:pt idx="39">
                  <c:v>37.03418923314435</c:v>
                </c:pt>
                <c:pt idx="40">
                  <c:v>27.20300841137835</c:v>
                </c:pt>
                <c:pt idx="41">
                  <c:v>36.31745636222767</c:v>
                </c:pt>
                <c:pt idx="42">
                  <c:v>44.22797058278407</c:v>
                </c:pt>
                <c:pt idx="43">
                  <c:v>69.25633339478834</c:v>
                </c:pt>
                <c:pt idx="44">
                  <c:v>96.52124821525699</c:v>
                </c:pt>
                <c:pt idx="45">
                  <c:v>83.50812639374834</c:v>
                </c:pt>
                <c:pt idx="46">
                  <c:v>85.17487944957061</c:v>
                </c:pt>
                <c:pt idx="47">
                  <c:v>63.47390633605237</c:v>
                </c:pt>
                <c:pt idx="48">
                  <c:v>53.31613172443959</c:v>
                </c:pt>
                <c:pt idx="49">
                  <c:v>43.77359693203104</c:v>
                </c:pt>
                <c:pt idx="50">
                  <c:v>31.10928169649633</c:v>
                </c:pt>
                <c:pt idx="51">
                  <c:v>27.16395926471968</c:v>
                </c:pt>
                <c:pt idx="52">
                  <c:v>30.03678780020294</c:v>
                </c:pt>
                <c:pt idx="53">
                  <c:v>60.2018698806684</c:v>
                </c:pt>
                <c:pt idx="54">
                  <c:v>75.61774500029504</c:v>
                </c:pt>
                <c:pt idx="55">
                  <c:v>68.56677897493064</c:v>
                </c:pt>
                <c:pt idx="56">
                  <c:v>57.25233238907552</c:v>
                </c:pt>
                <c:pt idx="57">
                  <c:v>46.99861364654757</c:v>
                </c:pt>
                <c:pt idx="58">
                  <c:v>55.64951481877052</c:v>
                </c:pt>
                <c:pt idx="59">
                  <c:v>67.57680760084785</c:v>
                </c:pt>
                <c:pt idx="60">
                  <c:v>148.0844021159871</c:v>
                </c:pt>
                <c:pt idx="61">
                  <c:v>141.2206538828451</c:v>
                </c:pt>
                <c:pt idx="62">
                  <c:v>107.4753546226353</c:v>
                </c:pt>
                <c:pt idx="63">
                  <c:v>98.801</c:v>
                </c:pt>
              </c:numCache>
            </c:numRef>
          </c:val>
        </c:ser>
        <c:gapWidth val="20"/>
        <c:overlap val="100"/>
        <c:axId val="572071064"/>
        <c:axId val="572155944"/>
      </c:barChart>
      <c:lineChart>
        <c:grouping val="standard"/>
        <c:ser>
          <c:idx val="4"/>
          <c:order val="1"/>
          <c:tx>
            <c:strRef>
              <c:f>données!$X$73</c:f>
              <c:strCache>
                <c:ptCount val="1"/>
                <c:pt idx="0">
                  <c:v>PIB</c:v>
                </c:pt>
              </c:strCache>
            </c:strRef>
          </c:tx>
          <c:spPr>
            <a:ln w="31750">
              <a:solidFill>
                <a:schemeClr val="tx1"/>
              </a:solidFill>
            </a:ln>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72164120"/>
        <c:axId val="572167048"/>
      </c:lineChart>
      <c:catAx>
        <c:axId val="57207106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2155944"/>
        <c:crosses val="autoZero"/>
        <c:auto val="1"/>
        <c:lblAlgn val="ctr"/>
        <c:lblOffset val="500"/>
        <c:tickLblSkip val="5"/>
        <c:tickMarkSkip val="5"/>
      </c:catAx>
      <c:valAx>
        <c:axId val="572155944"/>
        <c:scaling>
          <c:orientation val="minMax"/>
          <c:max val="151.5"/>
          <c:min val="-25.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solidFill>
                  <a:srgbClr val="5A85CF"/>
                </a:solidFill>
              </a:defRPr>
            </a:pPr>
            <a:endParaRPr lang="fr-FR"/>
          </a:p>
        </c:txPr>
        <c:crossAx val="572071064"/>
        <c:crosses val="autoZero"/>
        <c:crossBetween val="between"/>
        <c:majorUnit val="25.0"/>
      </c:valAx>
      <c:catAx>
        <c:axId val="572164120"/>
        <c:scaling>
          <c:orientation val="minMax"/>
        </c:scaling>
        <c:delete val="1"/>
        <c:axPos val="b"/>
        <c:numFmt formatCode="General" sourceLinked="1"/>
        <c:tickLblPos val="nextTo"/>
        <c:crossAx val="572167048"/>
        <c:crosses val="autoZero"/>
        <c:auto val="1"/>
        <c:lblAlgn val="ctr"/>
        <c:lblOffset val="100"/>
      </c:catAx>
      <c:valAx>
        <c:axId val="572167048"/>
        <c:scaling>
          <c:orientation val="minMax"/>
          <c:max val="2100.0"/>
          <c:min val="-350.0"/>
        </c:scaling>
        <c:axPos val="r"/>
        <c:numFmt formatCode="0" sourceLinked="0"/>
        <c:tickLblPos val="nextTo"/>
        <c:spPr>
          <a:ln w="3175">
            <a:solidFill>
              <a:srgbClr val="808080"/>
            </a:solidFill>
            <a:prstDash val="solid"/>
          </a:ln>
        </c:spPr>
        <c:txPr>
          <a:bodyPr/>
          <a:lstStyle/>
          <a:p>
            <a:pPr>
              <a:defRPr sz="1400" b="1" i="0"/>
            </a:pPr>
            <a:endParaRPr lang="fr-FR"/>
          </a:p>
        </c:txPr>
        <c:crossAx val="572164120"/>
        <c:crosses val="max"/>
        <c:crossBetween val="between"/>
        <c:majorUnit val="350.0"/>
      </c:valAx>
      <c:spPr>
        <a:solidFill>
          <a:srgbClr val="FFFFFF"/>
        </a:solidFill>
        <a:ln w="25400">
          <a:noFill/>
        </a:ln>
      </c:spPr>
    </c:plotArea>
    <c:legend>
      <c:legendPos val="r"/>
    </c:legend>
    <c:plotVisOnly val="1"/>
    <c:dispBlanksAs val="gap"/>
  </c:chart>
  <c:spPr>
    <a:solidFill>
      <a:srgbClr val="FFFFFF"/>
    </a:solidFill>
    <a:ln w="3175">
      <a:solidFill>
        <a:srgbClr val="808080"/>
      </a:solidFill>
      <a:prstDash val="solid"/>
    </a:ln>
  </c:spPr>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données!$X$241</c:f>
              <c:strCache>
                <c:ptCount val="1"/>
                <c:pt idx="0">
                  <c:v>total public</c:v>
                </c:pt>
              </c:strCache>
            </c:strRef>
          </c:tx>
          <c:spPr>
            <a:effectLst/>
          </c:spPr>
          <c:dPt>
            <c:idx val="0"/>
            <c:spPr>
              <a:solidFill>
                <a:schemeClr val="bg1">
                  <a:lumMod val="50000"/>
                </a:schemeClr>
              </a:solidFill>
              <a:effectLst/>
            </c:spPr>
          </c:dPt>
          <c:dPt>
            <c:idx val="5"/>
            <c:spPr>
              <a:solidFill>
                <a:srgbClr val="FF50BE"/>
              </a:solidFill>
              <a:effectLst/>
            </c:spPr>
          </c:dPt>
          <c:dPt>
            <c:idx val="7"/>
            <c:spPr>
              <a:solidFill>
                <a:srgbClr val="FF50BE"/>
              </a:solidFill>
              <a:effectLst/>
            </c:spPr>
          </c:dPt>
          <c:dPt>
            <c:idx val="8"/>
            <c:spPr>
              <a:solidFill>
                <a:srgbClr val="FF50BE"/>
              </a:solidFill>
              <a:effectLst/>
            </c:spPr>
          </c:dPt>
          <c:dPt>
            <c:idx val="32"/>
            <c:spPr>
              <a:solidFill>
                <a:srgbClr val="FF50BE"/>
              </a:solidFill>
              <a:effectLst/>
            </c:spPr>
          </c:dPt>
          <c:dPt>
            <c:idx val="33"/>
            <c:spPr>
              <a:solidFill>
                <a:srgbClr val="FF50BE"/>
              </a:solidFill>
              <a:effectLst/>
            </c:spPr>
          </c:dPt>
          <c:dPt>
            <c:idx val="34"/>
            <c:spPr>
              <a:solidFill>
                <a:srgbClr val="FF50BE"/>
              </a:solidFill>
              <a:effectLst/>
            </c:spPr>
          </c:dPt>
          <c:dPt>
            <c:idx val="35"/>
            <c:spPr>
              <a:solidFill>
                <a:srgbClr val="FF50BE"/>
              </a:solidFill>
              <a:effectLst/>
            </c:spPr>
          </c:dPt>
          <c:dPt>
            <c:idx val="36"/>
            <c:spPr>
              <a:solidFill>
                <a:srgbClr val="FF50BE"/>
              </a:solidFill>
              <a:effectLst/>
            </c:spPr>
          </c:dPt>
          <c:dPt>
            <c:idx val="39"/>
            <c:spPr>
              <a:solidFill>
                <a:srgbClr val="FF50BE"/>
              </a:solidFill>
              <a:effectLst/>
            </c:spPr>
          </c:dPt>
          <c:dPt>
            <c:idx val="40"/>
            <c:spPr>
              <a:solidFill>
                <a:srgbClr val="FF50BE"/>
              </a:solidFill>
              <a:effectLst/>
            </c:spPr>
          </c:dPt>
          <c:dPt>
            <c:idx val="41"/>
            <c:spPr>
              <a:solidFill>
                <a:srgbClr val="FF50BE"/>
              </a:solidFill>
              <a:effectLst/>
            </c:spPr>
          </c:dPt>
          <c:dPt>
            <c:idx val="42"/>
            <c:spPr>
              <a:solidFill>
                <a:srgbClr val="FF50BE"/>
              </a:solidFill>
              <a:effectLst/>
            </c:spPr>
          </c:dPt>
          <c:dPt>
            <c:idx val="43"/>
            <c:spPr>
              <a:solidFill>
                <a:srgbClr val="FF50BE"/>
              </a:solidFill>
              <a:effectLst/>
            </c:spPr>
          </c:dPt>
          <c:dPt>
            <c:idx val="48"/>
            <c:spPr>
              <a:solidFill>
                <a:srgbClr val="FF50BE"/>
              </a:solidFill>
              <a:effectLst/>
            </c:spPr>
          </c:dPt>
          <c:dPt>
            <c:idx val="49"/>
            <c:spPr>
              <a:solidFill>
                <a:srgbClr val="FF50BE"/>
              </a:solidFill>
              <a:effectLst/>
            </c:spPr>
          </c:dPt>
          <c:dPt>
            <c:idx val="50"/>
            <c:spPr>
              <a:solidFill>
                <a:srgbClr val="FF50BE"/>
              </a:solidFill>
              <a:effectLst/>
            </c:spPr>
          </c:dPt>
          <c:dPt>
            <c:idx val="51"/>
            <c:spPr>
              <a:solidFill>
                <a:srgbClr val="FF50BE"/>
              </a:solidFill>
              <a:effectLst/>
            </c:spPr>
          </c:dPt>
          <c:dPt>
            <c:idx val="52"/>
            <c:spPr>
              <a:solidFill>
                <a:srgbClr val="FF50BE"/>
              </a:solidFill>
              <a:effectLst/>
            </c:spPr>
          </c:dPt>
          <c:dPt>
            <c:idx val="63"/>
            <c:spPr>
              <a:solidFill>
                <a:srgbClr val="FF50BE"/>
              </a:solidFill>
              <a:effectLst/>
            </c:spPr>
          </c:dPt>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données!$AA$241:$CL$241</c:f>
              <c:numCache>
                <c:formatCode>0\.0</c:formatCode>
                <c:ptCount val="64"/>
                <c:pt idx="0">
                  <c:v>6.368057106425943</c:v>
                </c:pt>
                <c:pt idx="1">
                  <c:v>5.029493850812845</c:v>
                </c:pt>
                <c:pt idx="2">
                  <c:v>2.650648767984783</c:v>
                </c:pt>
                <c:pt idx="3">
                  <c:v>4.27783570978347</c:v>
                </c:pt>
                <c:pt idx="4">
                  <c:v>2.855934294862228</c:v>
                </c:pt>
                <c:pt idx="5">
                  <c:v>2.606105245037674</c:v>
                </c:pt>
                <c:pt idx="6">
                  <c:v>5.275696116154953</c:v>
                </c:pt>
                <c:pt idx="7">
                  <c:v>8.187995022261001</c:v>
                </c:pt>
                <c:pt idx="8">
                  <c:v>5.98827382034752</c:v>
                </c:pt>
                <c:pt idx="9">
                  <c:v>-3.807479352445109</c:v>
                </c:pt>
                <c:pt idx="10">
                  <c:v>-6.311561515013073</c:v>
                </c:pt>
                <c:pt idx="11">
                  <c:v>-5.145920692956504</c:v>
                </c:pt>
                <c:pt idx="12">
                  <c:v>-5.319585726518261</c:v>
                </c:pt>
                <c:pt idx="13">
                  <c:v>-0.646346738069206</c:v>
                </c:pt>
                <c:pt idx="14">
                  <c:v>-1.934186420600096</c:v>
                </c:pt>
                <c:pt idx="15">
                  <c:v>-5.05827249887962</c:v>
                </c:pt>
                <c:pt idx="16">
                  <c:v>-3.584250447259893</c:v>
                </c:pt>
                <c:pt idx="17">
                  <c:v>-1.656702005593179</c:v>
                </c:pt>
                <c:pt idx="18">
                  <c:v>3.266031270390662</c:v>
                </c:pt>
                <c:pt idx="19">
                  <c:v>9.77638461988026</c:v>
                </c:pt>
                <c:pt idx="20">
                  <c:v>0.249332441886172</c:v>
                </c:pt>
                <c:pt idx="21">
                  <c:v>-0.796397212483091</c:v>
                </c:pt>
                <c:pt idx="22">
                  <c:v>1.335143631020086</c:v>
                </c:pt>
                <c:pt idx="23">
                  <c:v>-3.165075301930036</c:v>
                </c:pt>
                <c:pt idx="24">
                  <c:v>-0.514144370461851</c:v>
                </c:pt>
                <c:pt idx="25">
                  <c:v>-2.144295881894548</c:v>
                </c:pt>
                <c:pt idx="26">
                  <c:v>27.86418224096268</c:v>
                </c:pt>
                <c:pt idx="27">
                  <c:v>15.62213191481109</c:v>
                </c:pt>
                <c:pt idx="28">
                  <c:v>11.17733395484736</c:v>
                </c:pt>
                <c:pt idx="29">
                  <c:v>19.05710970054343</c:v>
                </c:pt>
                <c:pt idx="30">
                  <c:v>4.083002944137998</c:v>
                </c:pt>
                <c:pt idx="31">
                  <c:v>3.089740774264492</c:v>
                </c:pt>
                <c:pt idx="32">
                  <c:v>27.95937261241962</c:v>
                </c:pt>
                <c:pt idx="33">
                  <c:v>34.88295864841668</c:v>
                </c:pt>
                <c:pt idx="34">
                  <c:v>31.2674418206693</c:v>
                </c:pt>
                <c:pt idx="35">
                  <c:v>34.50969442967506</c:v>
                </c:pt>
                <c:pt idx="36">
                  <c:v>38.5337718247188</c:v>
                </c:pt>
                <c:pt idx="37">
                  <c:v>42.27847319539435</c:v>
                </c:pt>
                <c:pt idx="38">
                  <c:v>27.87186010040533</c:v>
                </c:pt>
                <c:pt idx="39">
                  <c:v>37.03418923314435</c:v>
                </c:pt>
                <c:pt idx="40">
                  <c:v>27.20300841137835</c:v>
                </c:pt>
                <c:pt idx="41">
                  <c:v>36.31745636222767</c:v>
                </c:pt>
                <c:pt idx="42">
                  <c:v>44.22797058278407</c:v>
                </c:pt>
                <c:pt idx="43">
                  <c:v>69.25633339478834</c:v>
                </c:pt>
                <c:pt idx="44">
                  <c:v>96.52124821525699</c:v>
                </c:pt>
                <c:pt idx="45">
                  <c:v>83.50812639374834</c:v>
                </c:pt>
                <c:pt idx="46">
                  <c:v>85.17487944957061</c:v>
                </c:pt>
                <c:pt idx="47">
                  <c:v>63.47390633605237</c:v>
                </c:pt>
                <c:pt idx="48">
                  <c:v>53.31613172443959</c:v>
                </c:pt>
                <c:pt idx="49">
                  <c:v>43.77359693203104</c:v>
                </c:pt>
                <c:pt idx="50">
                  <c:v>31.10928169649633</c:v>
                </c:pt>
                <c:pt idx="51">
                  <c:v>27.16395926471968</c:v>
                </c:pt>
                <c:pt idx="52">
                  <c:v>30.03678780020294</c:v>
                </c:pt>
                <c:pt idx="53">
                  <c:v>60.2018698806684</c:v>
                </c:pt>
                <c:pt idx="54">
                  <c:v>75.61774500029504</c:v>
                </c:pt>
                <c:pt idx="55">
                  <c:v>68.56677897493064</c:v>
                </c:pt>
                <c:pt idx="56">
                  <c:v>57.25233238907552</c:v>
                </c:pt>
                <c:pt idx="57">
                  <c:v>46.99861364654757</c:v>
                </c:pt>
                <c:pt idx="58">
                  <c:v>55.64951481877052</c:v>
                </c:pt>
                <c:pt idx="59">
                  <c:v>67.57680760084785</c:v>
                </c:pt>
                <c:pt idx="60">
                  <c:v>148.0844021159871</c:v>
                </c:pt>
                <c:pt idx="61">
                  <c:v>141.2206538828451</c:v>
                </c:pt>
                <c:pt idx="62">
                  <c:v>107.4753546226353</c:v>
                </c:pt>
                <c:pt idx="63">
                  <c:v>98.801</c:v>
                </c:pt>
              </c:numCache>
            </c:numRef>
          </c:val>
        </c:ser>
        <c:gapWidth val="20"/>
        <c:overlap val="100"/>
        <c:axId val="572243928"/>
        <c:axId val="572247720"/>
      </c:barChart>
      <c:lineChart>
        <c:grouping val="standard"/>
        <c:ser>
          <c:idx val="4"/>
          <c:order val="1"/>
          <c:tx>
            <c:strRef>
              <c:f>données!$X$73</c:f>
              <c:strCache>
                <c:ptCount val="1"/>
                <c:pt idx="0">
                  <c:v>PIB</c:v>
                </c:pt>
              </c:strCache>
            </c:strRef>
          </c:tx>
          <c:spPr>
            <a:ln w="31750">
              <a:solidFill>
                <a:schemeClr val="tx1"/>
              </a:solidFill>
            </a:ln>
          </c:spPr>
          <c:marker>
            <c:symbol val="none"/>
          </c:marke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données!$AA$73:$CL$73</c:f>
              <c:numCache>
                <c:formatCode>#.##0\.0</c:formatCode>
                <c:ptCount val="64"/>
                <c:pt idx="0">
                  <c:v>271.4225504730066</c:v>
                </c:pt>
                <c:pt idx="1">
                  <c:v>294.3781777242671</c:v>
                </c:pt>
                <c:pt idx="2">
                  <c:v>311.0137523412468</c:v>
                </c:pt>
                <c:pt idx="3">
                  <c:v>320.0530286078979</c:v>
                </c:pt>
                <c:pt idx="4">
                  <c:v>331.1506230440972</c:v>
                </c:pt>
                <c:pt idx="5">
                  <c:v>349.5274454088496</c:v>
                </c:pt>
                <c:pt idx="6">
                  <c:v>368.1065038904242</c:v>
                </c:pt>
                <c:pt idx="7">
                  <c:v>386.3054399757294</c:v>
                </c:pt>
                <c:pt idx="8">
                  <c:v>407.2420325278211</c:v>
                </c:pt>
                <c:pt idx="9">
                  <c:v>418.2417599367355</c:v>
                </c:pt>
                <c:pt idx="10">
                  <c:v>428.9967950041307</c:v>
                </c:pt>
                <c:pt idx="11">
                  <c:v>464.440144770842</c:v>
                </c:pt>
                <c:pt idx="12">
                  <c:v>486.7561772324066</c:v>
                </c:pt>
                <c:pt idx="13">
                  <c:v>520.2063383463904</c:v>
                </c:pt>
                <c:pt idx="14">
                  <c:v>552.4597813745975</c:v>
                </c:pt>
                <c:pt idx="15">
                  <c:v>587.964602036824</c:v>
                </c:pt>
                <c:pt idx="16">
                  <c:v>616.2361097286227</c:v>
                </c:pt>
                <c:pt idx="17">
                  <c:v>648.3489016975067</c:v>
                </c:pt>
                <c:pt idx="18">
                  <c:v>680.0944224081307</c:v>
                </c:pt>
                <c:pt idx="19">
                  <c:v>710.3602614555275</c:v>
                </c:pt>
                <c:pt idx="20">
                  <c:v>760.8952997459517</c:v>
                </c:pt>
                <c:pt idx="21">
                  <c:v>808.074011874302</c:v>
                </c:pt>
                <c:pt idx="22">
                  <c:v>851.1537569966895</c:v>
                </c:pt>
                <c:pt idx="23">
                  <c:v>889.7794191530947</c:v>
                </c:pt>
                <c:pt idx="24">
                  <c:v>948.599035770152</c:v>
                </c:pt>
                <c:pt idx="25">
                  <c:v>993.1018118727957</c:v>
                </c:pt>
                <c:pt idx="26">
                  <c:v>981.9430247515687</c:v>
                </c:pt>
                <c:pt idx="27">
                  <c:v>1025.013109818781</c:v>
                </c:pt>
                <c:pt idx="28">
                  <c:v>1061.634154299947</c:v>
                </c:pt>
                <c:pt idx="29">
                  <c:v>1102.989974752867</c:v>
                </c:pt>
                <c:pt idx="30">
                  <c:v>1141.035618951408</c:v>
                </c:pt>
                <c:pt idx="31">
                  <c:v>1159.711824556164</c:v>
                </c:pt>
                <c:pt idx="32">
                  <c:v>1171.066256807302</c:v>
                </c:pt>
                <c:pt idx="33">
                  <c:v>1199.376137509005</c:v>
                </c:pt>
                <c:pt idx="34">
                  <c:v>1214.151299927552</c:v>
                </c:pt>
                <c:pt idx="35">
                  <c:v>1232.298313810379</c:v>
                </c:pt>
                <c:pt idx="36">
                  <c:v>1252.141379242527</c:v>
                </c:pt>
                <c:pt idx="37">
                  <c:v>1280.389454256327</c:v>
                </c:pt>
                <c:pt idx="38">
                  <c:v>1310.970783019081</c:v>
                </c:pt>
                <c:pt idx="39">
                  <c:v>1372.162464823948</c:v>
                </c:pt>
                <c:pt idx="40">
                  <c:v>1429.625640560556</c:v>
                </c:pt>
                <c:pt idx="41">
                  <c:v>1467.084719134132</c:v>
                </c:pt>
                <c:pt idx="42">
                  <c:v>1482.333155692206</c:v>
                </c:pt>
                <c:pt idx="43">
                  <c:v>1504.241142425983</c:v>
                </c:pt>
                <c:pt idx="44">
                  <c:v>1494.202908516429</c:v>
                </c:pt>
                <c:pt idx="45">
                  <c:v>1527.783451089086</c:v>
                </c:pt>
                <c:pt idx="46">
                  <c:v>1559.061756596828</c:v>
                </c:pt>
                <c:pt idx="47">
                  <c:v>1575.706530582691</c:v>
                </c:pt>
                <c:pt idx="48">
                  <c:v>1610.117390396143</c:v>
                </c:pt>
                <c:pt idx="49">
                  <c:v>1664.51135247493</c:v>
                </c:pt>
                <c:pt idx="50">
                  <c:v>1719.306653920785</c:v>
                </c:pt>
                <c:pt idx="51">
                  <c:v>1782.57905937103</c:v>
                </c:pt>
                <c:pt idx="52">
                  <c:v>1815.301244520534</c:v>
                </c:pt>
                <c:pt idx="53">
                  <c:v>1832.162719151229</c:v>
                </c:pt>
                <c:pt idx="54">
                  <c:v>1848.642987116784</c:v>
                </c:pt>
                <c:pt idx="55">
                  <c:v>1895.684872630499</c:v>
                </c:pt>
                <c:pt idx="56">
                  <c:v>1930.309642392865</c:v>
                </c:pt>
                <c:pt idx="57">
                  <c:v>1977.927657312342</c:v>
                </c:pt>
                <c:pt idx="58">
                  <c:v>2023.127517436602</c:v>
                </c:pt>
                <c:pt idx="59">
                  <c:v>2021.495498180597</c:v>
                </c:pt>
                <c:pt idx="60">
                  <c:v>1957.87763014408</c:v>
                </c:pt>
                <c:pt idx="61">
                  <c:v>1991.646627645047</c:v>
                </c:pt>
                <c:pt idx="62">
                  <c:v>2032.014810601506</c:v>
                </c:pt>
                <c:pt idx="63">
                  <c:v>2032.29684</c:v>
                </c:pt>
              </c:numCache>
            </c:numRef>
          </c:val>
        </c:ser>
        <c:marker val="1"/>
        <c:axId val="572236088"/>
        <c:axId val="572239496"/>
      </c:lineChart>
      <c:catAx>
        <c:axId val="57224392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2247720"/>
        <c:crosses val="autoZero"/>
        <c:auto val="1"/>
        <c:lblAlgn val="ctr"/>
        <c:lblOffset val="500"/>
        <c:tickLblSkip val="5"/>
        <c:tickMarkSkip val="5"/>
      </c:catAx>
      <c:valAx>
        <c:axId val="572247720"/>
        <c:scaling>
          <c:orientation val="minMax"/>
          <c:max val="151.5"/>
          <c:min val="-25.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solidFill>
                  <a:srgbClr val="5A85CF"/>
                </a:solidFill>
              </a:defRPr>
            </a:pPr>
            <a:endParaRPr lang="fr-FR"/>
          </a:p>
        </c:txPr>
        <c:crossAx val="572243928"/>
        <c:crosses val="autoZero"/>
        <c:crossBetween val="between"/>
        <c:majorUnit val="25.0"/>
      </c:valAx>
      <c:catAx>
        <c:axId val="572236088"/>
        <c:scaling>
          <c:orientation val="minMax"/>
        </c:scaling>
        <c:delete val="1"/>
        <c:axPos val="b"/>
        <c:numFmt formatCode="General" sourceLinked="1"/>
        <c:tickLblPos val="nextTo"/>
        <c:crossAx val="572239496"/>
        <c:crosses val="autoZero"/>
        <c:auto val="1"/>
        <c:lblAlgn val="ctr"/>
        <c:lblOffset val="100"/>
      </c:catAx>
      <c:valAx>
        <c:axId val="572239496"/>
        <c:scaling>
          <c:orientation val="minMax"/>
          <c:max val="2100.0"/>
          <c:min val="-350.0"/>
        </c:scaling>
        <c:axPos val="r"/>
        <c:numFmt formatCode="0" sourceLinked="0"/>
        <c:tickLblPos val="nextTo"/>
        <c:spPr>
          <a:ln w="3175">
            <a:solidFill>
              <a:srgbClr val="808080"/>
            </a:solidFill>
            <a:prstDash val="solid"/>
          </a:ln>
        </c:spPr>
        <c:txPr>
          <a:bodyPr/>
          <a:lstStyle/>
          <a:p>
            <a:pPr>
              <a:defRPr sz="1400" b="1" i="0"/>
            </a:pPr>
            <a:endParaRPr lang="fr-FR"/>
          </a:p>
        </c:txPr>
        <c:crossAx val="572236088"/>
        <c:crosses val="max"/>
        <c:crossBetween val="between"/>
        <c:majorUnit val="350.0"/>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données!$X$248</c:f>
              <c:strCache>
                <c:ptCount val="1"/>
                <c:pt idx="0">
                  <c:v>total public</c:v>
                </c:pt>
              </c:strCache>
            </c:strRef>
          </c:tx>
          <c:spPr>
            <a:effectLst/>
          </c:spPr>
          <c:dPt>
            <c:idx val="0"/>
            <c:spPr>
              <a:solidFill>
                <a:schemeClr val="bg1">
                  <a:lumMod val="65000"/>
                </a:schemeClr>
              </a:solidFill>
              <a:effectLst/>
            </c:spPr>
          </c:dPt>
          <c:dPt>
            <c:idx val="5"/>
            <c:spPr>
              <a:solidFill>
                <a:srgbClr val="FF37A7"/>
              </a:solidFill>
              <a:effectLst/>
            </c:spPr>
          </c:dPt>
          <c:dPt>
            <c:idx val="7"/>
            <c:spPr>
              <a:solidFill>
                <a:srgbClr val="FF37A7"/>
              </a:solidFill>
              <a:effectLst/>
            </c:spPr>
          </c:dPt>
          <c:dPt>
            <c:idx val="8"/>
            <c:spPr>
              <a:solidFill>
                <a:srgbClr val="FF37A7"/>
              </a:solidFill>
              <a:effectLst/>
            </c:spPr>
          </c:dPt>
          <c:dPt>
            <c:idx val="32"/>
            <c:spPr>
              <a:solidFill>
                <a:srgbClr val="FF37A7"/>
              </a:solidFill>
              <a:effectLst/>
            </c:spPr>
          </c:dPt>
          <c:dPt>
            <c:idx val="33"/>
            <c:spPr>
              <a:solidFill>
                <a:srgbClr val="FF37A7"/>
              </a:solidFill>
              <a:effectLst/>
            </c:spPr>
          </c:dPt>
          <c:dPt>
            <c:idx val="34"/>
            <c:spPr>
              <a:solidFill>
                <a:srgbClr val="FF37A7"/>
              </a:solidFill>
              <a:effectLst/>
            </c:spPr>
          </c:dPt>
          <c:dPt>
            <c:idx val="35"/>
            <c:spPr>
              <a:solidFill>
                <a:srgbClr val="FF37A7"/>
              </a:solidFill>
              <a:effectLst/>
            </c:spPr>
          </c:dPt>
          <c:dPt>
            <c:idx val="36"/>
            <c:spPr>
              <a:solidFill>
                <a:srgbClr val="FF37A7"/>
              </a:solidFill>
              <a:effectLst/>
            </c:spPr>
          </c:dPt>
          <c:dPt>
            <c:idx val="39"/>
            <c:spPr>
              <a:solidFill>
                <a:srgbClr val="FF37A7"/>
              </a:solidFill>
              <a:effectLst/>
            </c:spPr>
          </c:dPt>
          <c:dPt>
            <c:idx val="40"/>
            <c:spPr>
              <a:solidFill>
                <a:srgbClr val="FF37A7"/>
              </a:solidFill>
              <a:effectLst/>
            </c:spPr>
          </c:dPt>
          <c:dPt>
            <c:idx val="41"/>
            <c:spPr>
              <a:solidFill>
                <a:srgbClr val="FF37A7"/>
              </a:solidFill>
              <a:effectLst/>
            </c:spPr>
          </c:dPt>
          <c:dPt>
            <c:idx val="42"/>
            <c:spPr>
              <a:solidFill>
                <a:srgbClr val="FF37A7"/>
              </a:solidFill>
              <a:effectLst/>
            </c:spPr>
          </c:dPt>
          <c:dPt>
            <c:idx val="43"/>
            <c:spPr>
              <a:solidFill>
                <a:srgbClr val="FF37A7"/>
              </a:solidFill>
              <a:effectLst/>
            </c:spPr>
          </c:dPt>
          <c:dPt>
            <c:idx val="48"/>
            <c:spPr>
              <a:solidFill>
                <a:srgbClr val="FF37A7"/>
              </a:solidFill>
              <a:effectLst/>
            </c:spPr>
          </c:dPt>
          <c:dPt>
            <c:idx val="49"/>
            <c:spPr>
              <a:solidFill>
                <a:srgbClr val="FF37A7"/>
              </a:solidFill>
              <a:effectLst/>
            </c:spPr>
          </c:dPt>
          <c:dPt>
            <c:idx val="50"/>
            <c:spPr>
              <a:solidFill>
                <a:srgbClr val="FF37A7"/>
              </a:solidFill>
              <a:effectLst/>
            </c:spPr>
          </c:dPt>
          <c:dPt>
            <c:idx val="51"/>
            <c:spPr>
              <a:solidFill>
                <a:srgbClr val="FF37A7"/>
              </a:solidFill>
              <a:effectLst/>
            </c:spPr>
          </c:dPt>
          <c:dPt>
            <c:idx val="52"/>
            <c:spPr>
              <a:solidFill>
                <a:srgbClr val="FF37A7"/>
              </a:solidFill>
              <a:effectLst/>
            </c:spPr>
          </c:dPt>
          <c:dPt>
            <c:idx val="63"/>
            <c:spPr>
              <a:solidFill>
                <a:srgbClr val="FF50BE"/>
              </a:solidFill>
              <a:effectLst/>
            </c:spPr>
          </c:dPt>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données!$AA$248:$CL$248</c:f>
              <c:numCache>
                <c:formatCode>0\.0</c:formatCode>
                <c:ptCount val="64"/>
                <c:pt idx="0">
                  <c:v>2.34617834639324</c:v>
                </c:pt>
                <c:pt idx="1">
                  <c:v>1.708514499849844</c:v>
                </c:pt>
                <c:pt idx="2">
                  <c:v>0.852260952459899</c:v>
                </c:pt>
                <c:pt idx="3">
                  <c:v>1.336602165081936</c:v>
                </c:pt>
                <c:pt idx="4">
                  <c:v>0.862427577097423</c:v>
                </c:pt>
                <c:pt idx="5">
                  <c:v>0.745608185929222</c:v>
                </c:pt>
                <c:pt idx="6">
                  <c:v>1.433198289190074</c:v>
                </c:pt>
                <c:pt idx="7">
                  <c:v>2.119565031953842</c:v>
                </c:pt>
                <c:pt idx="8">
                  <c:v>1.470445912269241</c:v>
                </c:pt>
                <c:pt idx="9">
                  <c:v>-0.910353703805435</c:v>
                </c:pt>
                <c:pt idx="10">
                  <c:v>-1.471237451774506</c:v>
                </c:pt>
                <c:pt idx="11">
                  <c:v>-1.107983612289919</c:v>
                </c:pt>
                <c:pt idx="12">
                  <c:v>-1.092864554234177</c:v>
                </c:pt>
                <c:pt idx="13">
                  <c:v>-0.12424814740316</c:v>
                </c:pt>
                <c:pt idx="14">
                  <c:v>-0.350104475621296</c:v>
                </c:pt>
                <c:pt idx="15">
                  <c:v>-0.860302215704275</c:v>
                </c:pt>
                <c:pt idx="16">
                  <c:v>-0.581635900700191</c:v>
                </c:pt>
                <c:pt idx="17">
                  <c:v>-0.255526307094159</c:v>
                </c:pt>
                <c:pt idx="18">
                  <c:v>0.480232032903026</c:v>
                </c:pt>
                <c:pt idx="19">
                  <c:v>1.376257252882989</c:v>
                </c:pt>
                <c:pt idx="20">
                  <c:v>0.0327682983413644</c:v>
                </c:pt>
                <c:pt idx="21">
                  <c:v>-0.0985549839223109</c:v>
                </c:pt>
                <c:pt idx="22">
                  <c:v>0.156862801819869</c:v>
                </c:pt>
                <c:pt idx="23">
                  <c:v>-0.355714600023296</c:v>
                </c:pt>
                <c:pt idx="24">
                  <c:v>-0.0542003893188048</c:v>
                </c:pt>
                <c:pt idx="25">
                  <c:v>-0.215919038336142</c:v>
                </c:pt>
                <c:pt idx="26">
                  <c:v>2.837657739664916</c:v>
                </c:pt>
                <c:pt idx="27">
                  <c:v>1.524090937487914</c:v>
                </c:pt>
                <c:pt idx="28">
                  <c:v>1.052842347768833</c:v>
                </c:pt>
                <c:pt idx="29">
                  <c:v>1.727768169861501</c:v>
                </c:pt>
                <c:pt idx="30">
                  <c:v>0.357833083939151</c:v>
                </c:pt>
                <c:pt idx="31">
                  <c:v>0.266423150030998</c:v>
                </c:pt>
                <c:pt idx="32">
                  <c:v>2.387514152157858</c:v>
                </c:pt>
                <c:pt idx="33">
                  <c:v>2.908425268562156</c:v>
                </c:pt>
                <c:pt idx="34">
                  <c:v>2.575250862271862</c:v>
                </c:pt>
                <c:pt idx="35">
                  <c:v>2.800433469958091</c:v>
                </c:pt>
                <c:pt idx="36">
                  <c:v>3.077429790558434</c:v>
                </c:pt>
                <c:pt idx="37">
                  <c:v>3.302001047794512</c:v>
                </c:pt>
                <c:pt idx="38">
                  <c:v>2.126047388807418</c:v>
                </c:pt>
                <c:pt idx="39">
                  <c:v>2.698965332643459</c:v>
                </c:pt>
                <c:pt idx="40">
                  <c:v>1.902806415860872</c:v>
                </c:pt>
                <c:pt idx="41">
                  <c:v>2.475484604846958</c:v>
                </c:pt>
                <c:pt idx="42">
                  <c:v>2.983672760266292</c:v>
                </c:pt>
                <c:pt idx="43">
                  <c:v>4.604071211820091</c:v>
                </c:pt>
                <c:pt idx="44">
                  <c:v>6.459714919916161</c:v>
                </c:pt>
                <c:pt idx="45">
                  <c:v>5.465966157325455</c:v>
                </c:pt>
                <c:pt idx="46">
                  <c:v>5.46321395475014</c:v>
                </c:pt>
                <c:pt idx="47">
                  <c:v>4.028282240639056</c:v>
                </c:pt>
                <c:pt idx="48">
                  <c:v>3.311319537473103</c:v>
                </c:pt>
                <c:pt idx="49">
                  <c:v>2.629816664629228</c:v>
                </c:pt>
                <c:pt idx="50">
                  <c:v>1.809408555800869</c:v>
                </c:pt>
                <c:pt idx="51">
                  <c:v>1.523857195669307</c:v>
                </c:pt>
                <c:pt idx="52">
                  <c:v>1.654644808450863</c:v>
                </c:pt>
                <c:pt idx="53">
                  <c:v>3.285836418970342</c:v>
                </c:pt>
                <c:pt idx="54">
                  <c:v>4.090446101668956</c:v>
                </c:pt>
                <c:pt idx="55">
                  <c:v>3.61699246350928</c:v>
                </c:pt>
                <c:pt idx="56">
                  <c:v>2.965966243535102</c:v>
                </c:pt>
                <c:pt idx="57">
                  <c:v>2.376154328637605</c:v>
                </c:pt>
                <c:pt idx="58">
                  <c:v>2.750667683531934</c:v>
                </c:pt>
                <c:pt idx="59">
                  <c:v>3.342911604882074</c:v>
                </c:pt>
                <c:pt idx="60">
                  <c:v>7.563516730363254</c:v>
                </c:pt>
                <c:pt idx="61">
                  <c:v>7.090648106076252</c:v>
                </c:pt>
                <c:pt idx="62">
                  <c:v>5.289102917060974</c:v>
                </c:pt>
                <c:pt idx="63">
                  <c:v>4.861543749681763</c:v>
                </c:pt>
              </c:numCache>
            </c:numRef>
          </c:val>
        </c:ser>
        <c:gapWidth val="20"/>
        <c:overlap val="100"/>
        <c:axId val="572150152"/>
        <c:axId val="572381912"/>
      </c:barChart>
      <c:catAx>
        <c:axId val="57215015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2381912"/>
        <c:crosses val="autoZero"/>
        <c:auto val="1"/>
        <c:lblAlgn val="ctr"/>
        <c:lblOffset val="1000"/>
        <c:tickLblSkip val="5"/>
        <c:tickMarkSkip val="5"/>
      </c:catAx>
      <c:valAx>
        <c:axId val="572381912"/>
        <c:scaling>
          <c:orientation val="minMax"/>
          <c:max val="8.0"/>
          <c:min val="-2.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solidFill>
                  <a:schemeClr val="tx1"/>
                </a:solidFill>
              </a:defRPr>
            </a:pPr>
            <a:endParaRPr lang="fr-FR"/>
          </a:p>
        </c:txPr>
        <c:crossAx val="572150152"/>
        <c:crosses val="autoZero"/>
        <c:crossBetween val="between"/>
        <c:majorUnit val="1.0"/>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données!$X$237</c:f>
              <c:strCache>
                <c:ptCount val="1"/>
                <c:pt idx="0">
                  <c:v>État</c:v>
                </c:pt>
              </c:strCache>
            </c:strRef>
          </c:tx>
          <c:spPr>
            <a:effectLst/>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données!$AA$237:$CL$237</c:f>
              <c:numCache>
                <c:formatCode>0\.0</c:formatCode>
                <c:ptCount val="64"/>
                <c:pt idx="0">
                  <c:v>5.893108784455019</c:v>
                </c:pt>
                <c:pt idx="1">
                  <c:v>4.20501816797039</c:v>
                </c:pt>
                <c:pt idx="2">
                  <c:v>0.786332278891534</c:v>
                </c:pt>
                <c:pt idx="3">
                  <c:v>1.902526134577469</c:v>
                </c:pt>
                <c:pt idx="4">
                  <c:v>-0.137755159921251</c:v>
                </c:pt>
                <c:pt idx="5">
                  <c:v>0.056500926721684</c:v>
                </c:pt>
                <c:pt idx="6">
                  <c:v>2.941096732470636</c:v>
                </c:pt>
                <c:pt idx="7">
                  <c:v>6.771044821209716</c:v>
                </c:pt>
                <c:pt idx="8">
                  <c:v>4.55340360218527</c:v>
                </c:pt>
                <c:pt idx="9">
                  <c:v>-2.625847829272489</c:v>
                </c:pt>
                <c:pt idx="10">
                  <c:v>-4.655445651076994</c:v>
                </c:pt>
                <c:pt idx="11">
                  <c:v>-6.029138329912413</c:v>
                </c:pt>
                <c:pt idx="12">
                  <c:v>-3.649991447919594</c:v>
                </c:pt>
                <c:pt idx="13">
                  <c:v>0.291689430504011</c:v>
                </c:pt>
                <c:pt idx="14">
                  <c:v>-1.049109731989893</c:v>
                </c:pt>
                <c:pt idx="15">
                  <c:v>-7.012700744243294</c:v>
                </c:pt>
                <c:pt idx="16">
                  <c:v>-7.243683530440421</c:v>
                </c:pt>
                <c:pt idx="17">
                  <c:v>-5.448550130463776</c:v>
                </c:pt>
                <c:pt idx="18">
                  <c:v>5.288630079281814</c:v>
                </c:pt>
                <c:pt idx="19">
                  <c:v>8.598853415570073</c:v>
                </c:pt>
                <c:pt idx="20">
                  <c:v>-1.823629843547625</c:v>
                </c:pt>
                <c:pt idx="21">
                  <c:v>-5.035811179097257</c:v>
                </c:pt>
                <c:pt idx="22">
                  <c:v>-2.974372533466599</c:v>
                </c:pt>
                <c:pt idx="23">
                  <c:v>-5.971438231092668</c:v>
                </c:pt>
                <c:pt idx="24">
                  <c:v>-8.095903247147727</c:v>
                </c:pt>
                <c:pt idx="25">
                  <c:v>-8.73367344418836</c:v>
                </c:pt>
                <c:pt idx="26">
                  <c:v>19.03261821094878</c:v>
                </c:pt>
                <c:pt idx="27">
                  <c:v>9.742248862038712</c:v>
                </c:pt>
                <c:pt idx="28">
                  <c:v>8.009774797608448</c:v>
                </c:pt>
                <c:pt idx="29">
                  <c:v>3.777246546974458</c:v>
                </c:pt>
                <c:pt idx="30">
                  <c:v>1.418670514488626</c:v>
                </c:pt>
                <c:pt idx="31">
                  <c:v>0.743227650797924</c:v>
                </c:pt>
                <c:pt idx="32">
                  <c:v>12.65383714385302</c:v>
                </c:pt>
                <c:pt idx="33">
                  <c:v>19.27590035517761</c:v>
                </c:pt>
                <c:pt idx="34">
                  <c:v>24.60355558468521</c:v>
                </c:pt>
                <c:pt idx="35">
                  <c:v>28.08848213654437</c:v>
                </c:pt>
                <c:pt idx="36">
                  <c:v>32.18632256633368</c:v>
                </c:pt>
                <c:pt idx="37">
                  <c:v>24.04110167363491</c:v>
                </c:pt>
                <c:pt idx="38">
                  <c:v>19.99373228643678</c:v>
                </c:pt>
                <c:pt idx="39">
                  <c:v>28.45591085561008</c:v>
                </c:pt>
                <c:pt idx="40">
                  <c:v>22.91931259110876</c:v>
                </c:pt>
                <c:pt idx="41">
                  <c:v>30.12753775459156</c:v>
                </c:pt>
                <c:pt idx="42">
                  <c:v>28.9160477001957</c:v>
                </c:pt>
                <c:pt idx="43">
                  <c:v>49.98209341446061</c:v>
                </c:pt>
                <c:pt idx="44">
                  <c:v>78.53703051750895</c:v>
                </c:pt>
                <c:pt idx="45">
                  <c:v>71.82083625756022</c:v>
                </c:pt>
                <c:pt idx="46">
                  <c:v>62.35279928341998</c:v>
                </c:pt>
                <c:pt idx="47">
                  <c:v>56.49207466759573</c:v>
                </c:pt>
                <c:pt idx="48">
                  <c:v>61.13285227583086</c:v>
                </c:pt>
                <c:pt idx="49">
                  <c:v>47.33859760898618</c:v>
                </c:pt>
                <c:pt idx="50">
                  <c:v>44.01623713261581</c:v>
                </c:pt>
                <c:pt idx="51">
                  <c:v>42.2591339475388</c:v>
                </c:pt>
                <c:pt idx="52">
                  <c:v>43.10721661080927</c:v>
                </c:pt>
                <c:pt idx="53">
                  <c:v>67.86869315184691</c:v>
                </c:pt>
                <c:pt idx="54">
                  <c:v>70.90225202546281</c:v>
                </c:pt>
                <c:pt idx="55">
                  <c:v>59.72734969278244</c:v>
                </c:pt>
                <c:pt idx="56">
                  <c:v>57.81545498126468</c:v>
                </c:pt>
                <c:pt idx="57">
                  <c:v>53.20720244927741</c:v>
                </c:pt>
                <c:pt idx="58">
                  <c:v>42.81061092279602</c:v>
                </c:pt>
                <c:pt idx="59">
                  <c:v>66.47675651232034</c:v>
                </c:pt>
                <c:pt idx="60">
                  <c:v>121.5313727104176</c:v>
                </c:pt>
                <c:pt idx="61">
                  <c:v>125.2101070067836</c:v>
                </c:pt>
                <c:pt idx="62">
                  <c:v>89.06090001646523</c:v>
                </c:pt>
                <c:pt idx="63">
                  <c:v>80.02200000000001</c:v>
                </c:pt>
              </c:numCache>
            </c:numRef>
          </c:val>
        </c:ser>
        <c:ser>
          <c:idx val="1"/>
          <c:order val="1"/>
          <c:tx>
            <c:strRef>
              <c:f>données!$X$238</c:f>
              <c:strCache>
                <c:ptCount val="1"/>
                <c:pt idx="0">
                  <c:v>divers</c:v>
                </c:pt>
              </c:strCache>
            </c:strRef>
          </c:tx>
          <c:spPr>
            <a:effectLst/>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données!$AA$238:$CL$238</c:f>
              <c:numCache>
                <c:formatCode>0\.0</c:formatCode>
                <c:ptCount val="64"/>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-0.182418374234295</c:v>
                </c:pt>
                <c:pt idx="30">
                  <c:v>-2.584079701221648</c:v>
                </c:pt>
                <c:pt idx="31">
                  <c:v>-2.547314979997937</c:v>
                </c:pt>
                <c:pt idx="32">
                  <c:v>-1.299691842260977</c:v>
                </c:pt>
                <c:pt idx="33">
                  <c:v>-1.366284284054114</c:v>
                </c:pt>
                <c:pt idx="34">
                  <c:v>-1.16355980322859</c:v>
                </c:pt>
                <c:pt idx="35">
                  <c:v>1.498879772651703</c:v>
                </c:pt>
                <c:pt idx="36">
                  <c:v>-1.682438192099055</c:v>
                </c:pt>
                <c:pt idx="37">
                  <c:v>2.39557338931947</c:v>
                </c:pt>
                <c:pt idx="38">
                  <c:v>0.270745860215329</c:v>
                </c:pt>
                <c:pt idx="39">
                  <c:v>-0.942996345740171</c:v>
                </c:pt>
                <c:pt idx="40">
                  <c:v>-3.146466320296149</c:v>
                </c:pt>
                <c:pt idx="41">
                  <c:v>-2.658220238776695</c:v>
                </c:pt>
                <c:pt idx="42">
                  <c:v>-2.543499589526916</c:v>
                </c:pt>
                <c:pt idx="43">
                  <c:v>-2.624991582807773</c:v>
                </c:pt>
                <c:pt idx="44">
                  <c:v>-1.817195498138717</c:v>
                </c:pt>
                <c:pt idx="45">
                  <c:v>-1.813340276617069</c:v>
                </c:pt>
                <c:pt idx="46">
                  <c:v>7.434794312526653</c:v>
                </c:pt>
                <c:pt idx="47">
                  <c:v>0.51833837685782</c:v>
                </c:pt>
                <c:pt idx="48">
                  <c:v>-9.62180315734729</c:v>
                </c:pt>
                <c:pt idx="49">
                  <c:v>-0.565839124940999</c:v>
                </c:pt>
                <c:pt idx="50">
                  <c:v>-1.671758995701703</c:v>
                </c:pt>
                <c:pt idx="51">
                  <c:v>0.821821983543907</c:v>
                </c:pt>
                <c:pt idx="52">
                  <c:v>1.184546300799643</c:v>
                </c:pt>
                <c:pt idx="53">
                  <c:v>-1.236143889924392</c:v>
                </c:pt>
                <c:pt idx="54">
                  <c:v>0.882583257016667</c:v>
                </c:pt>
                <c:pt idx="55">
                  <c:v>-6.322073226705975</c:v>
                </c:pt>
                <c:pt idx="56">
                  <c:v>-3.661308043030267</c:v>
                </c:pt>
                <c:pt idx="57">
                  <c:v>-7.396732147719887</c:v>
                </c:pt>
                <c:pt idx="58">
                  <c:v>9.511998909376436</c:v>
                </c:pt>
                <c:pt idx="59">
                  <c:v>5.384185413334864</c:v>
                </c:pt>
                <c:pt idx="60">
                  <c:v>4.810173420762589</c:v>
                </c:pt>
                <c:pt idx="61">
                  <c:v>-9.317975800885916</c:v>
                </c:pt>
                <c:pt idx="62">
                  <c:v>2.715921380134799</c:v>
                </c:pt>
                <c:pt idx="63">
                  <c:v>2.536</c:v>
                </c:pt>
              </c:numCache>
            </c:numRef>
          </c:val>
        </c:ser>
        <c:ser>
          <c:idx val="2"/>
          <c:order val="2"/>
          <c:tx>
            <c:strRef>
              <c:f>données!$X$239</c:f>
              <c:strCache>
                <c:ptCount val="1"/>
                <c:pt idx="0">
                  <c:v>Collectivités locales</c:v>
                </c:pt>
              </c:strCache>
            </c:strRef>
          </c:tx>
          <c:spPr>
            <a:effectLst/>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données!$AA$239:$CL$239</c:f>
              <c:numCache>
                <c:formatCode>0\.0</c:formatCode>
                <c:ptCount val="64"/>
                <c:pt idx="0">
                  <c:v>-1.785222420741588</c:v>
                </c:pt>
                <c:pt idx="1">
                  <c:v>-2.194758111436098</c:v>
                </c:pt>
                <c:pt idx="2">
                  <c:v>-1.403474210890423</c:v>
                </c:pt>
                <c:pt idx="3">
                  <c:v>0.079746604443367</c:v>
                </c:pt>
                <c:pt idx="4">
                  <c:v>0.827951115815355</c:v>
                </c:pt>
                <c:pt idx="5">
                  <c:v>1.565075670190647</c:v>
                </c:pt>
                <c:pt idx="6">
                  <c:v>1.995348583564117</c:v>
                </c:pt>
                <c:pt idx="7">
                  <c:v>2.213078500060563</c:v>
                </c:pt>
                <c:pt idx="8">
                  <c:v>2.77120857584984</c:v>
                </c:pt>
                <c:pt idx="9">
                  <c:v>2.225406035308435</c:v>
                </c:pt>
                <c:pt idx="10">
                  <c:v>2.238689872008062</c:v>
                </c:pt>
                <c:pt idx="11">
                  <c:v>3.667207850152911</c:v>
                </c:pt>
                <c:pt idx="12">
                  <c:v>4.248287012559953</c:v>
                </c:pt>
                <c:pt idx="13">
                  <c:v>5.338379577319446</c:v>
                </c:pt>
                <c:pt idx="14">
                  <c:v>5.899926469367911</c:v>
                </c:pt>
                <c:pt idx="15">
                  <c:v>7.20048079539198</c:v>
                </c:pt>
                <c:pt idx="16">
                  <c:v>6.80566295594628</c:v>
                </c:pt>
                <c:pt idx="17">
                  <c:v>6.25865202112979</c:v>
                </c:pt>
                <c:pt idx="18">
                  <c:v>6.711455583214381</c:v>
                </c:pt>
                <c:pt idx="19">
                  <c:v>6.144987512035755</c:v>
                </c:pt>
                <c:pt idx="20">
                  <c:v>8.866069310927587</c:v>
                </c:pt>
                <c:pt idx="21">
                  <c:v>10.54346489652328</c:v>
                </c:pt>
                <c:pt idx="22">
                  <c:v>9.988647164851512</c:v>
                </c:pt>
                <c:pt idx="23">
                  <c:v>10.39517364035744</c:v>
                </c:pt>
                <c:pt idx="24">
                  <c:v>12.81085297294237</c:v>
                </c:pt>
                <c:pt idx="25">
                  <c:v>12.85473459172914</c:v>
                </c:pt>
                <c:pt idx="26">
                  <c:v>14.11732290061053</c:v>
                </c:pt>
                <c:pt idx="27">
                  <c:v>13.73116213490679</c:v>
                </c:pt>
                <c:pt idx="28">
                  <c:v>12.01536259644744</c:v>
                </c:pt>
                <c:pt idx="29">
                  <c:v>14.19208539649171</c:v>
                </c:pt>
                <c:pt idx="30">
                  <c:v>14.13233101366893</c:v>
                </c:pt>
                <c:pt idx="31">
                  <c:v>12.91625344434048</c:v>
                </c:pt>
                <c:pt idx="32">
                  <c:v>14.75716593655784</c:v>
                </c:pt>
                <c:pt idx="33">
                  <c:v>16.19832312979679</c:v>
                </c:pt>
                <c:pt idx="34">
                  <c:v>14.46778765776854</c:v>
                </c:pt>
                <c:pt idx="35">
                  <c:v>9.296813314261266</c:v>
                </c:pt>
                <c:pt idx="36">
                  <c:v>9.665736081530393</c:v>
                </c:pt>
                <c:pt idx="37">
                  <c:v>8.417039340744707</c:v>
                </c:pt>
                <c:pt idx="38">
                  <c:v>7.066981321993554</c:v>
                </c:pt>
                <c:pt idx="39">
                  <c:v>8.214995374301775</c:v>
                </c:pt>
                <c:pt idx="40">
                  <c:v>8.800063161904541</c:v>
                </c:pt>
                <c:pt idx="41">
                  <c:v>7.374064597613266</c:v>
                </c:pt>
                <c:pt idx="42">
                  <c:v>10.98908065311928</c:v>
                </c:pt>
                <c:pt idx="43">
                  <c:v>10.48109517374414</c:v>
                </c:pt>
                <c:pt idx="44">
                  <c:v>5.198468067221119</c:v>
                </c:pt>
                <c:pt idx="45">
                  <c:v>5.650607388934438</c:v>
                </c:pt>
                <c:pt idx="46">
                  <c:v>4.805252120579785</c:v>
                </c:pt>
                <c:pt idx="47">
                  <c:v>0.995826294275545</c:v>
                </c:pt>
                <c:pt idx="48">
                  <c:v>-2.08386475736952</c:v>
                </c:pt>
                <c:pt idx="49">
                  <c:v>-3.553913203565075</c:v>
                </c:pt>
                <c:pt idx="50">
                  <c:v>-3.835034253455939</c:v>
                </c:pt>
                <c:pt idx="51">
                  <c:v>-1.675590640547859</c:v>
                </c:pt>
                <c:pt idx="52">
                  <c:v>-1.411648066226032</c:v>
                </c:pt>
                <c:pt idx="53">
                  <c:v>-2.024972310747421</c:v>
                </c:pt>
                <c:pt idx="54">
                  <c:v>-0.76383442148613</c:v>
                </c:pt>
                <c:pt idx="55">
                  <c:v>2.826171578823046</c:v>
                </c:pt>
                <c:pt idx="56">
                  <c:v>3.402442430020732</c:v>
                </c:pt>
                <c:pt idx="57">
                  <c:v>3.826131110957882</c:v>
                </c:pt>
                <c:pt idx="58">
                  <c:v>8.24673470995538</c:v>
                </c:pt>
                <c:pt idx="59">
                  <c:v>9.860724111040546</c:v>
                </c:pt>
                <c:pt idx="60">
                  <c:v>6.166116975158433</c:v>
                </c:pt>
                <c:pt idx="61">
                  <c:v>1.397542116036194</c:v>
                </c:pt>
                <c:pt idx="62">
                  <c:v>1.511778293465689</c:v>
                </c:pt>
                <c:pt idx="63">
                  <c:v>3.098</c:v>
                </c:pt>
              </c:numCache>
            </c:numRef>
          </c:val>
        </c:ser>
        <c:ser>
          <c:idx val="3"/>
          <c:order val="3"/>
          <c:tx>
            <c:strRef>
              <c:f>données!$X$240</c:f>
              <c:strCache>
                <c:ptCount val="1"/>
                <c:pt idx="0">
                  <c:v>Sécurité sociale</c:v>
                </c:pt>
              </c:strCache>
            </c:strRef>
          </c:tx>
          <c:spPr>
            <a:effectLst/>
          </c:spPr>
          <c:cat>
            <c:numRef>
              <c:f>données!$AA$40:$CL$40</c:f>
              <c:numCache>
                <c:formatCode>General</c:formatCode>
                <c:ptCount val="64"/>
                <c:pt idx="0">
                  <c:v>1949.0</c:v>
                </c:pt>
                <c:pt idx="1">
                  <c:v>1950.0</c:v>
                </c:pt>
                <c:pt idx="2">
                  <c:v>1951.0</c:v>
                </c:pt>
                <c:pt idx="3">
                  <c:v>1952.0</c:v>
                </c:pt>
                <c:pt idx="4">
                  <c:v>1953.0</c:v>
                </c:pt>
                <c:pt idx="5">
                  <c:v>1954.0</c:v>
                </c:pt>
                <c:pt idx="6">
                  <c:v>1955.0</c:v>
                </c:pt>
                <c:pt idx="7">
                  <c:v>1956.0</c:v>
                </c:pt>
                <c:pt idx="8">
                  <c:v>1957.0</c:v>
                </c:pt>
                <c:pt idx="9">
                  <c:v>1958.0</c:v>
                </c:pt>
                <c:pt idx="10">
                  <c:v>1959.0</c:v>
                </c:pt>
                <c:pt idx="11">
                  <c:v>1960.0</c:v>
                </c:pt>
                <c:pt idx="12">
                  <c:v>1961.0</c:v>
                </c:pt>
                <c:pt idx="13">
                  <c:v>1962.0</c:v>
                </c:pt>
                <c:pt idx="14">
                  <c:v>1963.0</c:v>
                </c:pt>
                <c:pt idx="15">
                  <c:v>1964.0</c:v>
                </c:pt>
                <c:pt idx="16">
                  <c:v>1965.0</c:v>
                </c:pt>
                <c:pt idx="17">
                  <c:v>1966.0</c:v>
                </c:pt>
                <c:pt idx="18">
                  <c:v>1967.0</c:v>
                </c:pt>
                <c:pt idx="19">
                  <c:v>1968.0</c:v>
                </c:pt>
                <c:pt idx="20">
                  <c:v>1969.0</c:v>
                </c:pt>
                <c:pt idx="21">
                  <c:v>1970.0</c:v>
                </c:pt>
                <c:pt idx="22">
                  <c:v>1971.0</c:v>
                </c:pt>
                <c:pt idx="23">
                  <c:v>1972.0</c:v>
                </c:pt>
                <c:pt idx="24">
                  <c:v>1973.0</c:v>
                </c:pt>
                <c:pt idx="25">
                  <c:v>1974.0</c:v>
                </c:pt>
                <c:pt idx="26">
                  <c:v>1975.0</c:v>
                </c:pt>
                <c:pt idx="27">
                  <c:v>1976.0</c:v>
                </c:pt>
                <c:pt idx="28">
                  <c:v>1977.0</c:v>
                </c:pt>
                <c:pt idx="29">
                  <c:v>1978.0</c:v>
                </c:pt>
                <c:pt idx="30">
                  <c:v>1979.0</c:v>
                </c:pt>
                <c:pt idx="31">
                  <c:v>1980.0</c:v>
                </c:pt>
                <c:pt idx="32">
                  <c:v>1981.0</c:v>
                </c:pt>
                <c:pt idx="33">
                  <c:v>1982.0</c:v>
                </c:pt>
                <c:pt idx="34">
                  <c:v>1983.0</c:v>
                </c:pt>
                <c:pt idx="35">
                  <c:v>1984.0</c:v>
                </c:pt>
                <c:pt idx="36">
                  <c:v>1985.0</c:v>
                </c:pt>
                <c:pt idx="37">
                  <c:v>1986.0</c:v>
                </c:pt>
                <c:pt idx="38">
                  <c:v>1987.0</c:v>
                </c:pt>
                <c:pt idx="39">
                  <c:v>1988.0</c:v>
                </c:pt>
                <c:pt idx="40">
                  <c:v>1989.0</c:v>
                </c:pt>
                <c:pt idx="41">
                  <c:v>1990.0</c:v>
                </c:pt>
                <c:pt idx="42">
                  <c:v>1991.0</c:v>
                </c:pt>
                <c:pt idx="43">
                  <c:v>1992.0</c:v>
                </c:pt>
                <c:pt idx="44">
                  <c:v>1993.0</c:v>
                </c:pt>
                <c:pt idx="45">
                  <c:v>1994.0</c:v>
                </c:pt>
                <c:pt idx="46">
                  <c:v>1995.0</c:v>
                </c:pt>
                <c:pt idx="47">
                  <c:v>1996.0</c:v>
                </c:pt>
                <c:pt idx="48">
                  <c:v>1997.0</c:v>
                </c:pt>
                <c:pt idx="49">
                  <c:v>1998.0</c:v>
                </c:pt>
                <c:pt idx="50">
                  <c:v>1999.0</c:v>
                </c:pt>
                <c:pt idx="51">
                  <c:v>2000.0</c:v>
                </c:pt>
                <c:pt idx="52">
                  <c:v>2001.0</c:v>
                </c:pt>
                <c:pt idx="53">
                  <c:v>2002.0</c:v>
                </c:pt>
                <c:pt idx="54">
                  <c:v>2003.0</c:v>
                </c:pt>
                <c:pt idx="55">
                  <c:v>2004.0</c:v>
                </c:pt>
                <c:pt idx="56">
                  <c:v>2005.0</c:v>
                </c:pt>
                <c:pt idx="57">
                  <c:v>2006.0</c:v>
                </c:pt>
                <c:pt idx="58">
                  <c:v>2007.0</c:v>
                </c:pt>
                <c:pt idx="59">
                  <c:v>2008.0</c:v>
                </c:pt>
                <c:pt idx="60">
                  <c:v>2009.0</c:v>
                </c:pt>
                <c:pt idx="61">
                  <c:v>2010.0</c:v>
                </c:pt>
                <c:pt idx="62" formatCode="0">
                  <c:v>2011.0</c:v>
                </c:pt>
                <c:pt idx="63">
                  <c:v>2012.0</c:v>
                </c:pt>
              </c:numCache>
            </c:numRef>
          </c:cat>
          <c:val>
            <c:numRef>
              <c:f>données!$AA$240:$CL$240</c:f>
              <c:numCache>
                <c:formatCode>0\.0</c:formatCode>
                <c:ptCount val="64"/>
                <c:pt idx="0">
                  <c:v>2.260170742712511</c:v>
                </c:pt>
                <c:pt idx="1">
                  <c:v>3.019233794278556</c:v>
                </c:pt>
                <c:pt idx="2">
                  <c:v>3.267790699983672</c:v>
                </c:pt>
                <c:pt idx="3">
                  <c:v>2.295562970762634</c:v>
                </c:pt>
                <c:pt idx="4">
                  <c:v>2.164318182680276</c:v>
                </c:pt>
                <c:pt idx="5">
                  <c:v>0.984528648125344</c:v>
                </c:pt>
                <c:pt idx="6">
                  <c:v>0.3392508001202</c:v>
                </c:pt>
                <c:pt idx="7">
                  <c:v>-0.794810205798999</c:v>
                </c:pt>
                <c:pt idx="8">
                  <c:v>-1.337570005943522</c:v>
                </c:pt>
                <c:pt idx="9">
                  <c:v>-3.407037558481054</c:v>
                </c:pt>
                <c:pt idx="10">
                  <c:v>-3.89480573594414</c:v>
                </c:pt>
                <c:pt idx="11">
                  <c:v>-2.782987696015441</c:v>
                </c:pt>
                <c:pt idx="12">
                  <c:v>-5.917881291158618</c:v>
                </c:pt>
                <c:pt idx="13">
                  <c:v>-6.276415745892663</c:v>
                </c:pt>
                <c:pt idx="14">
                  <c:v>-6.784125975927954</c:v>
                </c:pt>
                <c:pt idx="15">
                  <c:v>-5.24689461303794</c:v>
                </c:pt>
                <c:pt idx="16">
                  <c:v>-3.147047075330106</c:v>
                </c:pt>
                <c:pt idx="17">
                  <c:v>-2.466803896259193</c:v>
                </c:pt>
                <c:pt idx="18">
                  <c:v>-8.734824319326277</c:v>
                </c:pt>
                <c:pt idx="19">
                  <c:v>-4.967456307725568</c:v>
                </c:pt>
                <c:pt idx="20">
                  <c:v>-6.79379389172488</c:v>
                </c:pt>
                <c:pt idx="21">
                  <c:v>-6.304050929909118</c:v>
                </c:pt>
                <c:pt idx="22">
                  <c:v>-5.679131000364827</c:v>
                </c:pt>
                <c:pt idx="23">
                  <c:v>-7.589386493494595</c:v>
                </c:pt>
                <c:pt idx="24">
                  <c:v>-5.229094096256492</c:v>
                </c:pt>
                <c:pt idx="25">
                  <c:v>-6.265837059854382</c:v>
                </c:pt>
                <c:pt idx="26">
                  <c:v>-5.286181291988038</c:v>
                </c:pt>
                <c:pt idx="27">
                  <c:v>-7.85127908213441</c:v>
                </c:pt>
                <c:pt idx="28">
                  <c:v>-8.847803439208528</c:v>
                </c:pt>
                <c:pt idx="29">
                  <c:v>1.27019613131156</c:v>
                </c:pt>
                <c:pt idx="30">
                  <c:v>-8.883918882797908</c:v>
                </c:pt>
                <c:pt idx="31">
                  <c:v>-8.022425340875978</c:v>
                </c:pt>
                <c:pt idx="32">
                  <c:v>1.847827826768887</c:v>
                </c:pt>
                <c:pt idx="33">
                  <c:v>0.775019447496387</c:v>
                </c:pt>
                <c:pt idx="34">
                  <c:v>-6.640341618555846</c:v>
                </c:pt>
                <c:pt idx="35">
                  <c:v>-4.37430349548886</c:v>
                </c:pt>
                <c:pt idx="36">
                  <c:v>-1.635848631046228</c:v>
                </c:pt>
                <c:pt idx="37">
                  <c:v>7.424598926937882</c:v>
                </c:pt>
                <c:pt idx="38">
                  <c:v>0.540244761949528</c:v>
                </c:pt>
                <c:pt idx="39">
                  <c:v>1.306430276684846</c:v>
                </c:pt>
                <c:pt idx="40">
                  <c:v>-1.369901021338809</c:v>
                </c:pt>
                <c:pt idx="41">
                  <c:v>1.474074248799539</c:v>
                </c:pt>
                <c:pt idx="42">
                  <c:v>6.866341818996005</c:v>
                </c:pt>
                <c:pt idx="43">
                  <c:v>11.41813638939137</c:v>
                </c:pt>
                <c:pt idx="44">
                  <c:v>14.60281169776043</c:v>
                </c:pt>
                <c:pt idx="45">
                  <c:v>7.849891077405173</c:v>
                </c:pt>
                <c:pt idx="46">
                  <c:v>10.58203373304418</c:v>
                </c:pt>
                <c:pt idx="47">
                  <c:v>5.467538536758996</c:v>
                </c:pt>
                <c:pt idx="48">
                  <c:v>3.888947363325524</c:v>
                </c:pt>
                <c:pt idx="49">
                  <c:v>0.554751651550928</c:v>
                </c:pt>
                <c:pt idx="50">
                  <c:v>-7.400162186961843</c:v>
                </c:pt>
                <c:pt idx="51">
                  <c:v>-14.24140602581518</c:v>
                </c:pt>
                <c:pt idx="52">
                  <c:v>-12.84320566529462</c:v>
                </c:pt>
                <c:pt idx="53">
                  <c:v>-4.405588324695952</c:v>
                </c:pt>
                <c:pt idx="54">
                  <c:v>4.596860559728678</c:v>
                </c:pt>
                <c:pt idx="55">
                  <c:v>12.3352164266854</c:v>
                </c:pt>
                <c:pt idx="56">
                  <c:v>-0.30425697917961</c:v>
                </c:pt>
                <c:pt idx="57">
                  <c:v>-2.637800765913521</c:v>
                </c:pt>
                <c:pt idx="58">
                  <c:v>-4.920408742567226</c:v>
                </c:pt>
                <c:pt idx="59">
                  <c:v>-14.14485843584788</c:v>
                </c:pt>
                <c:pt idx="60">
                  <c:v>15.57673900964842</c:v>
                </c:pt>
                <c:pt idx="61">
                  <c:v>23.93098056091117</c:v>
                </c:pt>
                <c:pt idx="62">
                  <c:v>14.18675493256955</c:v>
                </c:pt>
                <c:pt idx="63">
                  <c:v>13.145</c:v>
                </c:pt>
              </c:numCache>
            </c:numRef>
          </c:val>
        </c:ser>
        <c:gapWidth val="20"/>
        <c:overlap val="100"/>
        <c:axId val="572501768"/>
        <c:axId val="572375032"/>
      </c:barChart>
      <c:catAx>
        <c:axId val="57250176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2375032"/>
        <c:crosses val="autoZero"/>
        <c:auto val="1"/>
        <c:lblAlgn val="ctr"/>
        <c:lblOffset val="500"/>
        <c:tickLblSkip val="5"/>
        <c:tickMarkSkip val="5"/>
      </c:catAx>
      <c:valAx>
        <c:axId val="572375032"/>
        <c:scaling>
          <c:orientation val="minMax"/>
          <c:max val="151.5"/>
          <c:min val="-25.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solidFill>
                  <a:schemeClr val="tx1"/>
                </a:solidFill>
              </a:defRPr>
            </a:pPr>
            <a:endParaRPr lang="fr-FR"/>
          </a:p>
        </c:txPr>
        <c:crossAx val="572501768"/>
        <c:crosses val="autoZero"/>
        <c:crossBetween val="between"/>
        <c:majorUnit val="25.0"/>
      </c:valAx>
      <c:spPr>
        <a:solidFill>
          <a:srgbClr val="FFFFFF"/>
        </a:solidFill>
        <a:ln w="25400">
          <a:noFill/>
        </a:ln>
      </c:spPr>
    </c:plotArea>
    <c:legend>
      <c:legendPos val="r"/>
      <c:legendEntry>
        <c:idx val="3"/>
        <c:txPr>
          <a:bodyPr/>
          <a:lstStyle/>
          <a:p>
            <a:pPr>
              <a:defRPr sz="1600" b="1" i="0">
                <a:solidFill>
                  <a:schemeClr val="tx2">
                    <a:lumMod val="60000"/>
                    <a:lumOff val="40000"/>
                  </a:schemeClr>
                </a:solidFill>
              </a:defRPr>
            </a:pPr>
            <a:endParaRPr lang="fr-FR"/>
          </a:p>
        </c:txPr>
      </c:legendEntry>
      <c:legendEntry>
        <c:idx val="2"/>
        <c:txPr>
          <a:bodyPr/>
          <a:lstStyle/>
          <a:p>
            <a:pPr>
              <a:defRPr sz="1600" b="1" i="0">
                <a:solidFill>
                  <a:schemeClr val="accent6">
                    <a:lumMod val="75000"/>
                  </a:schemeClr>
                </a:solidFill>
              </a:defRPr>
            </a:pPr>
            <a:endParaRPr lang="fr-FR"/>
          </a:p>
        </c:txPr>
      </c:legendEntry>
      <c:legendEntry>
        <c:idx val="1"/>
        <c:txPr>
          <a:bodyPr/>
          <a:lstStyle/>
          <a:p>
            <a:pPr>
              <a:defRPr sz="1600" b="1" i="0">
                <a:solidFill>
                  <a:schemeClr val="accent3">
                    <a:lumMod val="75000"/>
                  </a:schemeClr>
                </a:solidFill>
              </a:defRPr>
            </a:pPr>
            <a:endParaRPr lang="fr-FR"/>
          </a:p>
        </c:txPr>
      </c:legendEntry>
      <c:legendEntry>
        <c:idx val="0"/>
        <c:txPr>
          <a:bodyPr/>
          <a:lstStyle/>
          <a:p>
            <a:pPr>
              <a:defRPr sz="1600" b="1" i="0">
                <a:solidFill>
                  <a:schemeClr val="accent4">
                    <a:lumMod val="75000"/>
                  </a:schemeClr>
                </a:solidFill>
              </a:defRPr>
            </a:pPr>
            <a:endParaRPr lang="fr-FR"/>
          </a:p>
        </c:txPr>
      </c:legendEntry>
      <c:layout>
        <c:manualLayout>
          <c:xMode val="edge"/>
          <c:yMode val="edge"/>
          <c:x val="0.161979379649367"/>
          <c:y val="0.282377917046084"/>
          <c:w val="0.21991429938661"/>
          <c:h val="0.234551573910404"/>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895338882644887"/>
          <c:h val="0.877315473046176"/>
        </c:manualLayout>
      </c:layout>
      <c:lineChart>
        <c:grouping val="standard"/>
        <c:ser>
          <c:idx val="0"/>
          <c:order val="0"/>
          <c:tx>
            <c:strRef>
              <c:f>données!$X$250</c:f>
              <c:strCache>
                <c:ptCount val="1"/>
                <c:pt idx="0">
                  <c:v>adm. centrales</c:v>
                </c:pt>
              </c:strCache>
            </c:strRef>
          </c:tx>
          <c:spPr>
            <a:ln w="44450"/>
          </c:spPr>
          <c:marker>
            <c:symbol val="none"/>
          </c:marker>
          <c:trendline>
            <c:spPr>
              <a:ln w="22225">
                <a:solidFill>
                  <a:srgbClr val="3366FF"/>
                </a:solidFill>
                <a:prstDash val="dash"/>
              </a:ln>
            </c:spPr>
            <c:trendlineType val="linear"/>
          </c:trendline>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données!$AK$250:$CL$250</c:f>
              <c:numCache>
                <c:formatCode>0\.0</c:formatCode>
                <c:ptCount val="54"/>
                <c:pt idx="19">
                  <c:v>1.482247596552641</c:v>
                </c:pt>
                <c:pt idx="20">
                  <c:v>-0.455779340027422</c:v>
                </c:pt>
                <c:pt idx="21">
                  <c:v>-0.675210747153193</c:v>
                </c:pt>
                <c:pt idx="22">
                  <c:v>4.161100031334926</c:v>
                </c:pt>
                <c:pt idx="23">
                  <c:v>6.372146269680758</c:v>
                </c:pt>
                <c:pt idx="24">
                  <c:v>8.280090811432666</c:v>
                </c:pt>
                <c:pt idx="25">
                  <c:v>10.31076121096563</c:v>
                </c:pt>
                <c:pt idx="26">
                  <c:v>10.31902951212171</c:v>
                </c:pt>
                <c:pt idx="27">
                  <c:v>8.936960084669522</c:v>
                </c:pt>
                <c:pt idx="28">
                  <c:v>6.665576322230619</c:v>
                </c:pt>
                <c:pt idx="29">
                  <c:v>9.01893212839466</c:v>
                </c:pt>
                <c:pt idx="30">
                  <c:v>6.311260732348705</c:v>
                </c:pt>
                <c:pt idx="31">
                  <c:v>8.718695543377057</c:v>
                </c:pt>
                <c:pt idx="32">
                  <c:v>8.211944569083296</c:v>
                </c:pt>
                <c:pt idx="33">
                  <c:v>15.08690497563808</c:v>
                </c:pt>
                <c:pt idx="34">
                  <c:v>24.67767894072653</c:v>
                </c:pt>
                <c:pt idx="35">
                  <c:v>22.17182831593728</c:v>
                </c:pt>
                <c:pt idx="36">
                  <c:v>21.60648935959864</c:v>
                </c:pt>
                <c:pt idx="37">
                  <c:v>16.82117769507373</c:v>
                </c:pt>
                <c:pt idx="38">
                  <c:v>14.57560548286263</c:v>
                </c:pt>
                <c:pt idx="39">
                  <c:v>13.24954529750535</c:v>
                </c:pt>
                <c:pt idx="40">
                  <c:v>11.32582801596422</c:v>
                </c:pt>
                <c:pt idx="41">
                  <c:v>11.63024304440131</c:v>
                </c:pt>
                <c:pt idx="42">
                  <c:v>11.70305637641493</c:v>
                </c:pt>
                <c:pt idx="43">
                  <c:v>17.94645130174585</c:v>
                </c:pt>
                <c:pt idx="44">
                  <c:v>19.75598823355641</c:v>
                </c:pt>
                <c:pt idx="45">
                  <c:v>13.52867586295315</c:v>
                </c:pt>
                <c:pt idx="46">
                  <c:v>13.66036758335301</c:v>
                </c:pt>
                <c:pt idx="47">
                  <c:v>11.77911058188637</c:v>
                </c:pt>
                <c:pt idx="48">
                  <c:v>13.4800737653454</c:v>
                </c:pt>
                <c:pt idx="49">
                  <c:v>19.24301438983891</c:v>
                </c:pt>
                <c:pt idx="50">
                  <c:v>38.73526593729807</c:v>
                </c:pt>
                <c:pt idx="51">
                  <c:v>31.22655154642032</c:v>
                </c:pt>
                <c:pt idx="52">
                  <c:v>25.48334169678449</c:v>
                </c:pt>
                <c:pt idx="53">
                  <c:v>22.28123726476074</c:v>
                </c:pt>
              </c:numCache>
            </c:numRef>
          </c:val>
          <c:smooth val="1"/>
        </c:ser>
        <c:ser>
          <c:idx val="2"/>
          <c:order val="1"/>
          <c:tx>
            <c:strRef>
              <c:f>données!$X$253</c:f>
              <c:strCache>
                <c:ptCount val="1"/>
                <c:pt idx="0">
                  <c:v>Collectivités locales</c:v>
                </c:pt>
              </c:strCache>
            </c:strRef>
          </c:tx>
          <c:spPr>
            <a:ln w="44450"/>
          </c:spPr>
          <c:marker>
            <c:symbol val="none"/>
          </c:marker>
          <c:trendline>
            <c:spPr>
              <a:ln w="25400">
                <a:solidFill>
                  <a:schemeClr val="accent3">
                    <a:lumMod val="75000"/>
                  </a:schemeClr>
                </a:solidFill>
                <a:prstDash val="dash"/>
              </a:ln>
            </c:spPr>
            <c:trendlineType val="poly"/>
            <c:order val="2"/>
          </c:trendline>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données!$AK$253:$CL$253</c:f>
              <c:numCache>
                <c:formatCode>0\.0</c:formatCode>
                <c:ptCount val="54"/>
                <c:pt idx="19">
                  <c:v>19.68260969315617</c:v>
                </c:pt>
                <c:pt idx="20">
                  <c:v>18.6819146781201</c:v>
                </c:pt>
                <c:pt idx="21">
                  <c:v>16.24636187968265</c:v>
                </c:pt>
                <c:pt idx="22">
                  <c:v>17.98997535834322</c:v>
                </c:pt>
                <c:pt idx="23">
                  <c:v>18.79445250611636</c:v>
                </c:pt>
                <c:pt idx="24">
                  <c:v>15.88683310631206</c:v>
                </c:pt>
                <c:pt idx="25">
                  <c:v>10.06961314296139</c:v>
                </c:pt>
                <c:pt idx="26">
                  <c:v>9.98143288134239</c:v>
                </c:pt>
                <c:pt idx="27">
                  <c:v>8.10762908016576</c:v>
                </c:pt>
                <c:pt idx="28">
                  <c:v>6.544465020044489</c:v>
                </c:pt>
                <c:pt idx="29">
                  <c:v>7.253444519944706</c:v>
                </c:pt>
                <c:pt idx="30">
                  <c:v>7.44351709145755</c:v>
                </c:pt>
                <c:pt idx="31">
                  <c:v>5.914082376761374</c:v>
                </c:pt>
                <c:pt idx="32">
                  <c:v>8.518312440887515</c:v>
                </c:pt>
                <c:pt idx="33">
                  <c:v>7.834407928886416</c:v>
                </c:pt>
                <c:pt idx="34">
                  <c:v>3.73125537397503</c:v>
                </c:pt>
                <c:pt idx="35">
                  <c:v>3.909823448532755</c:v>
                </c:pt>
                <c:pt idx="36">
                  <c:v>3.229420415914452</c:v>
                </c:pt>
                <c:pt idx="37">
                  <c:v>0.633175556744439</c:v>
                </c:pt>
                <c:pt idx="38">
                  <c:v>-1.318104409651069</c:v>
                </c:pt>
                <c:pt idx="39">
                  <c:v>-2.186336616933392</c:v>
                </c:pt>
                <c:pt idx="40">
                  <c:v>-2.26359627633513</c:v>
                </c:pt>
                <c:pt idx="41">
                  <c:v>-0.948624137478996</c:v>
                </c:pt>
                <c:pt idx="42">
                  <c:v>-0.797332808633955</c:v>
                </c:pt>
                <c:pt idx="43">
                  <c:v>-1.094847865390147</c:v>
                </c:pt>
                <c:pt idx="44">
                  <c:v>-0.400973189616133</c:v>
                </c:pt>
                <c:pt idx="45">
                  <c:v>1.409349833038696</c:v>
                </c:pt>
                <c:pt idx="46">
                  <c:v>1.644771145273001</c:v>
                </c:pt>
                <c:pt idx="47">
                  <c:v>1.783240624439261</c:v>
                </c:pt>
                <c:pt idx="48">
                  <c:v>3.74774019696224</c:v>
                </c:pt>
                <c:pt idx="49">
                  <c:v>4.427666577455994</c:v>
                </c:pt>
                <c:pt idx="50">
                  <c:v>2.652689315097862</c:v>
                </c:pt>
                <c:pt idx="51">
                  <c:v>0.596465972033251</c:v>
                </c:pt>
                <c:pt idx="52">
                  <c:v>0.636871842907797</c:v>
                </c:pt>
                <c:pt idx="53">
                  <c:v>1.294138779465886</c:v>
                </c:pt>
              </c:numCache>
            </c:numRef>
          </c:val>
          <c:smooth val="1"/>
        </c:ser>
        <c:ser>
          <c:idx val="3"/>
          <c:order val="2"/>
          <c:tx>
            <c:strRef>
              <c:f>données!$X$254</c:f>
              <c:strCache>
                <c:ptCount val="1"/>
                <c:pt idx="0">
                  <c:v>Sécurité sociale</c:v>
                </c:pt>
              </c:strCache>
            </c:strRef>
          </c:tx>
          <c:spPr>
            <a:ln w="44450"/>
          </c:spPr>
          <c:marker>
            <c:symbol val="none"/>
          </c:marker>
          <c:trendline>
            <c:spPr>
              <a:ln w="25400">
                <a:solidFill>
                  <a:srgbClr val="CD9DB7"/>
                </a:solidFill>
                <a:prstDash val="dash"/>
              </a:ln>
            </c:spPr>
            <c:trendlineType val="linear"/>
          </c:trendline>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données!$AK$254:$CL$254</c:f>
              <c:numCache>
                <c:formatCode>0\.0</c:formatCode>
                <c:ptCount val="54"/>
                <c:pt idx="19">
                  <c:v>0.610267120480315</c:v>
                </c:pt>
                <c:pt idx="20">
                  <c:v>-3.886365437411047</c:v>
                </c:pt>
                <c:pt idx="21">
                  <c:v>-3.353865214368058</c:v>
                </c:pt>
                <c:pt idx="22">
                  <c:v>0.756198302873859</c:v>
                </c:pt>
                <c:pt idx="23">
                  <c:v>0.297499112101104</c:v>
                </c:pt>
                <c:pt idx="24">
                  <c:v>-2.444331557933565</c:v>
                </c:pt>
                <c:pt idx="25">
                  <c:v>-1.590358016198549</c:v>
                </c:pt>
                <c:pt idx="26">
                  <c:v>-0.589557807397781</c:v>
                </c:pt>
                <c:pt idx="27">
                  <c:v>2.72898472284467</c:v>
                </c:pt>
                <c:pt idx="28">
                  <c:v>0.190700212004056</c:v>
                </c:pt>
                <c:pt idx="29">
                  <c:v>0.447676028195108</c:v>
                </c:pt>
                <c:pt idx="30">
                  <c:v>-0.450489910778037</c:v>
                </c:pt>
                <c:pt idx="31">
                  <c:v>0.471169121926827</c:v>
                </c:pt>
                <c:pt idx="32">
                  <c:v>2.147455649379846</c:v>
                </c:pt>
                <c:pt idx="33">
                  <c:v>3.443002351433504</c:v>
                </c:pt>
                <c:pt idx="34">
                  <c:v>4.297351718375252</c:v>
                </c:pt>
                <c:pt idx="35">
                  <c:v>2.225927132904234</c:v>
                </c:pt>
                <c:pt idx="36">
                  <c:v>2.932588393032583</c:v>
                </c:pt>
                <c:pt idx="37">
                  <c:v>1.462978182506889</c:v>
                </c:pt>
                <c:pt idx="38">
                  <c:v>1.01919761290908</c:v>
                </c:pt>
                <c:pt idx="39">
                  <c:v>0.141399109342971</c:v>
                </c:pt>
                <c:pt idx="40">
                  <c:v>-1.801094162101535</c:v>
                </c:pt>
                <c:pt idx="41">
                  <c:v>-3.351607730206841</c:v>
                </c:pt>
                <c:pt idx="42">
                  <c:v>-2.951611809906268</c:v>
                </c:pt>
                <c:pt idx="43">
                  <c:v>-0.999981941513684</c:v>
                </c:pt>
                <c:pt idx="44">
                  <c:v>1.03175915916528</c:v>
                </c:pt>
                <c:pt idx="45">
                  <c:v>2.724415673685166</c:v>
                </c:pt>
                <c:pt idx="46">
                  <c:v>-0.0635061938472629</c:v>
                </c:pt>
                <c:pt idx="47">
                  <c:v>-0.543377277856583</c:v>
                </c:pt>
                <c:pt idx="48">
                  <c:v>-0.984358164510941</c:v>
                </c:pt>
                <c:pt idx="49">
                  <c:v>-2.768454315489591</c:v>
                </c:pt>
                <c:pt idx="50">
                  <c:v>3.111306508173842</c:v>
                </c:pt>
                <c:pt idx="51">
                  <c:v>4.730099171302723</c:v>
                </c:pt>
                <c:pt idx="52">
                  <c:v>2.697032164419944</c:v>
                </c:pt>
                <c:pt idx="53">
                  <c:v>2.453432378961514</c:v>
                </c:pt>
              </c:numCache>
            </c:numRef>
          </c:val>
          <c:smooth val="1"/>
        </c:ser>
        <c:ser>
          <c:idx val="1"/>
          <c:order val="3"/>
          <c:tx>
            <c:strRef>
              <c:f>données!$X$255</c:f>
              <c:strCache>
                <c:ptCount val="1"/>
                <c:pt idx="0">
                  <c:v>total public</c:v>
                </c:pt>
              </c:strCache>
            </c:strRef>
          </c:tx>
          <c:spPr>
            <a:ln w="44450">
              <a:solidFill>
                <a:sysClr val="windowText" lastClr="000000">
                  <a:alpha val="20000"/>
                </a:sysClr>
              </a:solidFill>
            </a:ln>
          </c:spPr>
          <c:marker>
            <c:symbol val="none"/>
          </c:marker>
          <c:trendline>
            <c:spPr>
              <a:ln w="25400">
                <a:solidFill>
                  <a:sysClr val="windowText" lastClr="000000">
                    <a:shade val="95000"/>
                    <a:satMod val="105000"/>
                    <a:alpha val="20000"/>
                  </a:sysClr>
                </a:solidFill>
                <a:prstDash val="dash"/>
              </a:ln>
            </c:spPr>
            <c:trendlineType val="linear"/>
          </c:trendline>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données!$AK$255:$CL$255</c:f>
              <c:numCache>
                <c:formatCode>0\.0</c:formatCode>
                <c:ptCount val="54"/>
                <c:pt idx="0">
                  <c:v>-3.871383205065881</c:v>
                </c:pt>
                <c:pt idx="1">
                  <c:v>-3.025614129698944</c:v>
                </c:pt>
                <c:pt idx="2">
                  <c:v>-2.87969802065346</c:v>
                </c:pt>
                <c:pt idx="3">
                  <c:v>-0.326133771190079</c:v>
                </c:pt>
                <c:pt idx="4">
                  <c:v>-0.896075223072034</c:v>
                </c:pt>
                <c:pt idx="5">
                  <c:v>-2.158099960502336</c:v>
                </c:pt>
                <c:pt idx="6">
                  <c:v>-1.444684260006442</c:v>
                </c:pt>
                <c:pt idx="7">
                  <c:v>-0.639873776968841</c:v>
                </c:pt>
                <c:pt idx="8">
                  <c:v>1.200346597804611</c:v>
                </c:pt>
                <c:pt idx="9">
                  <c:v>3.353741233069793</c:v>
                </c:pt>
                <c:pt idx="10">
                  <c:v>0.0792152771485151</c:v>
                </c:pt>
                <c:pt idx="11">
                  <c:v>-0.242274998443827</c:v>
                </c:pt>
                <c:pt idx="12">
                  <c:v>0.391308927606913</c:v>
                </c:pt>
                <c:pt idx="13">
                  <c:v>-0.880961409054293</c:v>
                </c:pt>
                <c:pt idx="14">
                  <c:v>-0.136286954293472</c:v>
                </c:pt>
                <c:pt idx="15">
                  <c:v>-0.534123692670276</c:v>
                </c:pt>
                <c:pt idx="16">
                  <c:v>6.720009041188428</c:v>
                </c:pt>
                <c:pt idx="17">
                  <c:v>3.464604689408562</c:v>
                </c:pt>
                <c:pt idx="18">
                  <c:v>2.405061311675382</c:v>
                </c:pt>
                <c:pt idx="19">
                  <c:v>4.019683553805185</c:v>
                </c:pt>
                <c:pt idx="20">
                  <c:v>0.80295807880643</c:v>
                </c:pt>
                <c:pt idx="21">
                  <c:v>0.583056691436734</c:v>
                </c:pt>
                <c:pt idx="22">
                  <c:v>5.174020054016984</c:v>
                </c:pt>
                <c:pt idx="23">
                  <c:v>6.193089656507563</c:v>
                </c:pt>
                <c:pt idx="24">
                  <c:v>5.403125290276937</c:v>
                </c:pt>
                <c:pt idx="25">
                  <c:v>5.783479611512475</c:v>
                </c:pt>
                <c:pt idx="26">
                  <c:v>6.305335855790597</c:v>
                </c:pt>
                <c:pt idx="27">
                  <c:v>6.881919026597125</c:v>
                </c:pt>
                <c:pt idx="28">
                  <c:v>4.375928996278644</c:v>
                </c:pt>
                <c:pt idx="29">
                  <c:v>5.699124052643754</c:v>
                </c:pt>
                <c:pt idx="30">
                  <c:v>4.04641895917204</c:v>
                </c:pt>
                <c:pt idx="31">
                  <c:v>5.254890221644993</c:v>
                </c:pt>
                <c:pt idx="32">
                  <c:v>6.253962991132058</c:v>
                </c:pt>
                <c:pt idx="33">
                  <c:v>9.713928829138757</c:v>
                </c:pt>
                <c:pt idx="34">
                  <c:v>13.37338409641038</c:v>
                </c:pt>
                <c:pt idx="35">
                  <c:v>11.24613911177724</c:v>
                </c:pt>
                <c:pt idx="36">
                  <c:v>11.16603674289542</c:v>
                </c:pt>
                <c:pt idx="37">
                  <c:v>7.981189337932727</c:v>
                </c:pt>
                <c:pt idx="38">
                  <c:v>6.509127433773828</c:v>
                </c:pt>
                <c:pt idx="39">
                  <c:v>5.246003128642784</c:v>
                </c:pt>
                <c:pt idx="40">
                  <c:v>3.562480853323532</c:v>
                </c:pt>
                <c:pt idx="41">
                  <c:v>3.037672119175614</c:v>
                </c:pt>
                <c:pt idx="42">
                  <c:v>3.308731212470066</c:v>
                </c:pt>
                <c:pt idx="43">
                  <c:v>6.626255882656244</c:v>
                </c:pt>
                <c:pt idx="44">
                  <c:v>8.295268403413416</c:v>
                </c:pt>
                <c:pt idx="45">
                  <c:v>7.285905153129951</c:v>
                </c:pt>
                <c:pt idx="46">
                  <c:v>5.861171868601868</c:v>
                </c:pt>
                <c:pt idx="47">
                  <c:v>4.695990503824849</c:v>
                </c:pt>
                <c:pt idx="48">
                  <c:v>5.516985155890443</c:v>
                </c:pt>
                <c:pt idx="49">
                  <c:v>6.694116428423451</c:v>
                </c:pt>
                <c:pt idx="50">
                  <c:v>15.37035739879628</c:v>
                </c:pt>
                <c:pt idx="51">
                  <c:v>14.33091573180276</c:v>
                </c:pt>
                <c:pt idx="52">
                  <c:v>10.45333396533659</c:v>
                </c:pt>
                <c:pt idx="53">
                  <c:v>9.388552923155282</c:v>
                </c:pt>
              </c:numCache>
            </c:numRef>
          </c:val>
          <c:smooth val="1"/>
        </c:ser>
        <c:marker val="1"/>
        <c:axId val="572554408"/>
        <c:axId val="572557368"/>
      </c:lineChart>
      <c:catAx>
        <c:axId val="572554408"/>
        <c:scaling>
          <c:orientation val="minMax"/>
        </c:scaling>
        <c:axPos val="b"/>
        <c:numFmt formatCode="General" sourceLinked="1"/>
        <c:tickLblPos val="nextTo"/>
        <c:txPr>
          <a:bodyPr/>
          <a:lstStyle/>
          <a:p>
            <a:pPr>
              <a:defRPr sz="1400" b="1" i="0"/>
            </a:pPr>
            <a:endParaRPr lang="fr-FR"/>
          </a:p>
        </c:txPr>
        <c:crossAx val="572557368"/>
        <c:crosses val="autoZero"/>
        <c:auto val="1"/>
        <c:lblAlgn val="ctr"/>
        <c:lblOffset val="100"/>
        <c:tickLblSkip val="4"/>
        <c:tickMarkSkip val="4"/>
      </c:catAx>
      <c:valAx>
        <c:axId val="572557368"/>
        <c:scaling>
          <c:orientation val="minMax"/>
        </c:scaling>
        <c:axPos val="l"/>
        <c:majorGridlines/>
        <c:numFmt formatCode="0" sourceLinked="0"/>
        <c:tickLblPos val="nextTo"/>
        <c:txPr>
          <a:bodyPr/>
          <a:lstStyle/>
          <a:p>
            <a:pPr>
              <a:defRPr sz="1600" b="1" i="0" baseline="0"/>
            </a:pPr>
            <a:endParaRPr lang="fr-FR"/>
          </a:p>
        </c:txPr>
        <c:crossAx val="572554408"/>
        <c:crosses val="autoZero"/>
        <c:crossBetween val="between"/>
      </c:valAx>
    </c:plotArea>
    <c:legend>
      <c:legendPos val="tr"/>
      <c:legendEntry>
        <c:idx val="6"/>
        <c:delete val="1"/>
      </c:legendEntry>
      <c:legendEntry>
        <c:idx val="3"/>
        <c:txPr>
          <a:bodyPr/>
          <a:lstStyle/>
          <a:p>
            <a:pPr>
              <a:defRPr sz="1800" b="1" i="0" baseline="0">
                <a:solidFill>
                  <a:schemeClr val="bg1">
                    <a:lumMod val="50000"/>
                  </a:schemeClr>
                </a:solidFill>
              </a:defRPr>
            </a:pPr>
            <a:endParaRPr lang="fr-FR"/>
          </a:p>
        </c:txPr>
      </c:legendEntry>
      <c:legendEntry>
        <c:idx val="7"/>
        <c:delete val="1"/>
      </c:legendEntry>
      <c:legendEntry>
        <c:idx val="0"/>
        <c:txPr>
          <a:bodyPr/>
          <a:lstStyle/>
          <a:p>
            <a:pPr>
              <a:defRPr sz="1800" b="1" i="0" baseline="0">
                <a:solidFill>
                  <a:srgbClr val="3F6AA1"/>
                </a:solidFill>
              </a:defRPr>
            </a:pPr>
            <a:endParaRPr lang="fr-FR"/>
          </a:p>
        </c:txPr>
      </c:legendEntry>
      <c:legendEntry>
        <c:idx val="4"/>
        <c:delete val="1"/>
      </c:legendEntry>
      <c:legendEntry>
        <c:idx val="1"/>
        <c:txPr>
          <a:bodyPr/>
          <a:lstStyle/>
          <a:p>
            <a:pPr>
              <a:defRPr sz="1800" b="1" i="0" baseline="0">
                <a:solidFill>
                  <a:schemeClr val="accent3">
                    <a:lumMod val="75000"/>
                  </a:schemeClr>
                </a:solidFill>
              </a:defRPr>
            </a:pPr>
            <a:endParaRPr lang="fr-FR"/>
          </a:p>
        </c:txPr>
      </c:legendEntry>
      <c:legendEntry>
        <c:idx val="5"/>
        <c:delete val="1"/>
      </c:legendEntry>
      <c:legendEntry>
        <c:idx val="2"/>
        <c:txPr>
          <a:bodyPr/>
          <a:lstStyle/>
          <a:p>
            <a:pPr>
              <a:defRPr sz="1800" b="1" i="0" baseline="0">
                <a:solidFill>
                  <a:srgbClr val="660066"/>
                </a:solidFill>
              </a:defRPr>
            </a:pPr>
            <a:endParaRPr lang="fr-FR"/>
          </a:p>
        </c:txPr>
      </c:legendEntry>
      <c:layout>
        <c:manualLayout>
          <c:xMode val="edge"/>
          <c:yMode val="edge"/>
          <c:x val="0.354614269223495"/>
          <c:y val="0.192452818751875"/>
          <c:w val="0.242296145409644"/>
          <c:h val="0.251278665798326"/>
        </c:manualLayout>
      </c:layout>
      <c:spPr>
        <a:ln>
          <a:solidFill>
            <a:schemeClr val="tx1"/>
          </a:solidFill>
        </a:ln>
      </c:spPr>
      <c:txPr>
        <a:bodyPr/>
        <a:lstStyle/>
        <a:p>
          <a:pPr>
            <a:defRPr sz="1800" b="1" i="0" baseline="0"/>
          </a:pPr>
          <a:endParaRPr lang="fr-FR"/>
        </a:p>
      </c:txPr>
    </c:legend>
    <c:plotVisOnly val="1"/>
  </c:chart>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895338882644887"/>
          <c:h val="0.877315473046176"/>
        </c:manualLayout>
      </c:layout>
      <c:lineChart>
        <c:grouping val="standard"/>
        <c:ser>
          <c:idx val="0"/>
          <c:order val="0"/>
          <c:tx>
            <c:strRef>
              <c:f>données!$X$250</c:f>
              <c:strCache>
                <c:ptCount val="1"/>
                <c:pt idx="0">
                  <c:v>adm. centrales</c:v>
                </c:pt>
              </c:strCache>
            </c:strRef>
          </c:tx>
          <c:spPr>
            <a:ln w="25400">
              <a:solidFill>
                <a:schemeClr val="accent6">
                  <a:lumMod val="75000"/>
                </a:schemeClr>
              </a:solidFill>
            </a:ln>
          </c:spPr>
          <c:marker>
            <c:symbol val="none"/>
          </c:marker>
          <c:trendline>
            <c:spPr>
              <a:ln w="63500">
                <a:solidFill>
                  <a:schemeClr val="accent6">
                    <a:lumMod val="75000"/>
                  </a:schemeClr>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données!$BD$250:$CL$250</c:f>
              <c:numCache>
                <c:formatCode>0\.0</c:formatCode>
                <c:ptCount val="35"/>
                <c:pt idx="0">
                  <c:v>1.482247596552641</c:v>
                </c:pt>
                <c:pt idx="1">
                  <c:v>-0.455779340027422</c:v>
                </c:pt>
                <c:pt idx="2">
                  <c:v>-0.675210747153193</c:v>
                </c:pt>
                <c:pt idx="3">
                  <c:v>4.161100031334926</c:v>
                </c:pt>
                <c:pt idx="4">
                  <c:v>6.372146269680758</c:v>
                </c:pt>
                <c:pt idx="5">
                  <c:v>8.280090811432666</c:v>
                </c:pt>
                <c:pt idx="6">
                  <c:v>10.31076121096563</c:v>
                </c:pt>
                <c:pt idx="7">
                  <c:v>10.31902951212171</c:v>
                </c:pt>
                <c:pt idx="8">
                  <c:v>8.936960084669522</c:v>
                </c:pt>
                <c:pt idx="9">
                  <c:v>6.665576322230619</c:v>
                </c:pt>
                <c:pt idx="10">
                  <c:v>9.01893212839466</c:v>
                </c:pt>
                <c:pt idx="11">
                  <c:v>6.311260732348705</c:v>
                </c:pt>
                <c:pt idx="12">
                  <c:v>8.718695543377057</c:v>
                </c:pt>
                <c:pt idx="13">
                  <c:v>8.211944569083296</c:v>
                </c:pt>
                <c:pt idx="14">
                  <c:v>15.08690497563808</c:v>
                </c:pt>
                <c:pt idx="15">
                  <c:v>24.67767894072653</c:v>
                </c:pt>
                <c:pt idx="16">
                  <c:v>22.17182831593728</c:v>
                </c:pt>
                <c:pt idx="17">
                  <c:v>21.60648935959864</c:v>
                </c:pt>
                <c:pt idx="18">
                  <c:v>16.82117769507373</c:v>
                </c:pt>
                <c:pt idx="19">
                  <c:v>14.57560548286263</c:v>
                </c:pt>
                <c:pt idx="20">
                  <c:v>13.24954529750535</c:v>
                </c:pt>
                <c:pt idx="21">
                  <c:v>11.32582801596422</c:v>
                </c:pt>
                <c:pt idx="22">
                  <c:v>11.63024304440131</c:v>
                </c:pt>
                <c:pt idx="23">
                  <c:v>11.70305637641493</c:v>
                </c:pt>
                <c:pt idx="24">
                  <c:v>17.94645130174585</c:v>
                </c:pt>
                <c:pt idx="25">
                  <c:v>19.75598823355641</c:v>
                </c:pt>
                <c:pt idx="26">
                  <c:v>13.52867586295315</c:v>
                </c:pt>
                <c:pt idx="27">
                  <c:v>13.66036758335301</c:v>
                </c:pt>
                <c:pt idx="28">
                  <c:v>11.77911058188637</c:v>
                </c:pt>
                <c:pt idx="29">
                  <c:v>13.4800737653454</c:v>
                </c:pt>
                <c:pt idx="30">
                  <c:v>19.24301438983891</c:v>
                </c:pt>
                <c:pt idx="31">
                  <c:v>38.73526593729807</c:v>
                </c:pt>
                <c:pt idx="32">
                  <c:v>31.22655154642032</c:v>
                </c:pt>
                <c:pt idx="33">
                  <c:v>25.48334169678449</c:v>
                </c:pt>
                <c:pt idx="34">
                  <c:v>22.28123726476074</c:v>
                </c:pt>
              </c:numCache>
            </c:numRef>
          </c:val>
        </c:ser>
        <c:ser>
          <c:idx val="1"/>
          <c:order val="1"/>
          <c:tx>
            <c:strRef>
              <c:f>données!$X$255</c:f>
              <c:strCache>
                <c:ptCount val="1"/>
                <c:pt idx="0">
                  <c:v>total public</c:v>
                </c:pt>
              </c:strCache>
            </c:strRef>
          </c:tx>
          <c:spPr>
            <a:ln w="25400">
              <a:solidFill>
                <a:sysClr val="windowText" lastClr="000000">
                  <a:alpha val="25000"/>
                </a:sysClr>
              </a:solidFill>
            </a:ln>
          </c:spPr>
          <c:marker>
            <c:symbol val="none"/>
          </c:marker>
          <c:trendline>
            <c:spPr>
              <a:ln w="114300">
                <a:solidFill>
                  <a:sysClr val="windowText" lastClr="000000">
                    <a:shade val="95000"/>
                    <a:satMod val="105000"/>
                    <a:alpha val="25000"/>
                  </a:sysClr>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données!$BD$255:$CL$255</c:f>
              <c:numCache>
                <c:formatCode>0\.0</c:formatCode>
                <c:ptCount val="35"/>
                <c:pt idx="0">
                  <c:v>4.019683553805185</c:v>
                </c:pt>
                <c:pt idx="1">
                  <c:v>0.80295807880643</c:v>
                </c:pt>
                <c:pt idx="2">
                  <c:v>0.583056691436734</c:v>
                </c:pt>
                <c:pt idx="3">
                  <c:v>5.174020054016984</c:v>
                </c:pt>
                <c:pt idx="4">
                  <c:v>6.193089656507563</c:v>
                </c:pt>
                <c:pt idx="5">
                  <c:v>5.403125290276937</c:v>
                </c:pt>
                <c:pt idx="6">
                  <c:v>5.783479611512475</c:v>
                </c:pt>
                <c:pt idx="7">
                  <c:v>6.305335855790597</c:v>
                </c:pt>
                <c:pt idx="8">
                  <c:v>6.881919026597125</c:v>
                </c:pt>
                <c:pt idx="9">
                  <c:v>4.375928996278644</c:v>
                </c:pt>
                <c:pt idx="10">
                  <c:v>5.699124052643754</c:v>
                </c:pt>
                <c:pt idx="11">
                  <c:v>4.04641895917204</c:v>
                </c:pt>
                <c:pt idx="12">
                  <c:v>5.254890221644993</c:v>
                </c:pt>
                <c:pt idx="13">
                  <c:v>6.253962991132058</c:v>
                </c:pt>
                <c:pt idx="14">
                  <c:v>9.713928829138757</c:v>
                </c:pt>
                <c:pt idx="15">
                  <c:v>13.37338409641038</c:v>
                </c:pt>
                <c:pt idx="16">
                  <c:v>11.24613911177724</c:v>
                </c:pt>
                <c:pt idx="17">
                  <c:v>11.16603674289542</c:v>
                </c:pt>
                <c:pt idx="18">
                  <c:v>7.981189337932727</c:v>
                </c:pt>
                <c:pt idx="19">
                  <c:v>6.509127433773828</c:v>
                </c:pt>
                <c:pt idx="20">
                  <c:v>5.246003128642784</c:v>
                </c:pt>
                <c:pt idx="21">
                  <c:v>3.562480853323532</c:v>
                </c:pt>
                <c:pt idx="22">
                  <c:v>3.037672119175614</c:v>
                </c:pt>
                <c:pt idx="23">
                  <c:v>3.308731212470066</c:v>
                </c:pt>
                <c:pt idx="24">
                  <c:v>6.626255882656244</c:v>
                </c:pt>
                <c:pt idx="25">
                  <c:v>8.295268403413416</c:v>
                </c:pt>
                <c:pt idx="26">
                  <c:v>7.285905153129951</c:v>
                </c:pt>
                <c:pt idx="27">
                  <c:v>5.861171868601868</c:v>
                </c:pt>
                <c:pt idx="28">
                  <c:v>4.695990503824849</c:v>
                </c:pt>
                <c:pt idx="29">
                  <c:v>5.516985155890443</c:v>
                </c:pt>
                <c:pt idx="30">
                  <c:v>6.694116428423451</c:v>
                </c:pt>
                <c:pt idx="31">
                  <c:v>15.37035739879628</c:v>
                </c:pt>
                <c:pt idx="32">
                  <c:v>14.33091573180276</c:v>
                </c:pt>
                <c:pt idx="33">
                  <c:v>10.45333396533659</c:v>
                </c:pt>
                <c:pt idx="34">
                  <c:v>9.388552923155282</c:v>
                </c:pt>
              </c:numCache>
            </c:numRef>
          </c:val>
        </c:ser>
        <c:ser>
          <c:idx val="2"/>
          <c:order val="2"/>
          <c:tx>
            <c:strRef>
              <c:f>données!$X$253</c:f>
              <c:strCache>
                <c:ptCount val="1"/>
                <c:pt idx="0">
                  <c:v>Collectivités locales</c:v>
                </c:pt>
              </c:strCache>
            </c:strRef>
          </c:tx>
          <c:spPr>
            <a:ln w="25400">
              <a:solidFill>
                <a:schemeClr val="accent3">
                  <a:lumMod val="75000"/>
                </a:schemeClr>
              </a:solidFill>
            </a:ln>
          </c:spPr>
          <c:marker>
            <c:symbol val="none"/>
          </c:marker>
          <c:trendline>
            <c:spPr>
              <a:ln w="63500">
                <a:solidFill>
                  <a:schemeClr val="accent3">
                    <a:lumMod val="75000"/>
                  </a:schemeClr>
                </a:solidFill>
                <a:prstDash val="sysDash"/>
              </a:ln>
            </c:spPr>
            <c:trendlineType val="poly"/>
            <c:order val="2"/>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données!$BD$253:$CL$253</c:f>
              <c:numCache>
                <c:formatCode>0\.0</c:formatCode>
                <c:ptCount val="35"/>
                <c:pt idx="0">
                  <c:v>19.68260969315617</c:v>
                </c:pt>
                <c:pt idx="1">
                  <c:v>18.6819146781201</c:v>
                </c:pt>
                <c:pt idx="2">
                  <c:v>16.24636187968265</c:v>
                </c:pt>
                <c:pt idx="3">
                  <c:v>17.98997535834322</c:v>
                </c:pt>
                <c:pt idx="4">
                  <c:v>18.79445250611636</c:v>
                </c:pt>
                <c:pt idx="5">
                  <c:v>15.88683310631206</c:v>
                </c:pt>
                <c:pt idx="6">
                  <c:v>10.06961314296139</c:v>
                </c:pt>
                <c:pt idx="7">
                  <c:v>9.98143288134239</c:v>
                </c:pt>
                <c:pt idx="8">
                  <c:v>8.10762908016576</c:v>
                </c:pt>
                <c:pt idx="9">
                  <c:v>6.544465020044489</c:v>
                </c:pt>
                <c:pt idx="10">
                  <c:v>7.253444519944706</c:v>
                </c:pt>
                <c:pt idx="11">
                  <c:v>7.44351709145755</c:v>
                </c:pt>
                <c:pt idx="12">
                  <c:v>5.914082376761374</c:v>
                </c:pt>
                <c:pt idx="13">
                  <c:v>8.518312440887515</c:v>
                </c:pt>
                <c:pt idx="14">
                  <c:v>7.834407928886416</c:v>
                </c:pt>
                <c:pt idx="15">
                  <c:v>3.73125537397503</c:v>
                </c:pt>
                <c:pt idx="16">
                  <c:v>3.909823448532755</c:v>
                </c:pt>
                <c:pt idx="17">
                  <c:v>3.229420415914452</c:v>
                </c:pt>
                <c:pt idx="18">
                  <c:v>0.633175556744439</c:v>
                </c:pt>
                <c:pt idx="19">
                  <c:v>-1.318104409651069</c:v>
                </c:pt>
                <c:pt idx="20">
                  <c:v>-2.186336616933392</c:v>
                </c:pt>
                <c:pt idx="21">
                  <c:v>-2.26359627633513</c:v>
                </c:pt>
                <c:pt idx="22">
                  <c:v>-0.948624137478996</c:v>
                </c:pt>
                <c:pt idx="23">
                  <c:v>-0.797332808633955</c:v>
                </c:pt>
                <c:pt idx="24">
                  <c:v>-1.094847865390147</c:v>
                </c:pt>
                <c:pt idx="25">
                  <c:v>-0.400973189616133</c:v>
                </c:pt>
                <c:pt idx="26">
                  <c:v>1.409349833038696</c:v>
                </c:pt>
                <c:pt idx="27">
                  <c:v>1.644771145273001</c:v>
                </c:pt>
                <c:pt idx="28">
                  <c:v>1.783240624439261</c:v>
                </c:pt>
                <c:pt idx="29">
                  <c:v>3.74774019696224</c:v>
                </c:pt>
                <c:pt idx="30">
                  <c:v>4.427666577455994</c:v>
                </c:pt>
                <c:pt idx="31">
                  <c:v>2.652689315097862</c:v>
                </c:pt>
                <c:pt idx="32">
                  <c:v>0.596465972033251</c:v>
                </c:pt>
                <c:pt idx="33">
                  <c:v>0.636871842907797</c:v>
                </c:pt>
                <c:pt idx="34">
                  <c:v>1.294138779465886</c:v>
                </c:pt>
              </c:numCache>
            </c:numRef>
          </c:val>
        </c:ser>
        <c:ser>
          <c:idx val="3"/>
          <c:order val="3"/>
          <c:tx>
            <c:strRef>
              <c:f>données!$X$254</c:f>
              <c:strCache>
                <c:ptCount val="1"/>
                <c:pt idx="0">
                  <c:v>Sécurité sociale</c:v>
                </c:pt>
              </c:strCache>
            </c:strRef>
          </c:tx>
          <c:spPr>
            <a:ln w="25400">
              <a:solidFill>
                <a:srgbClr val="CD89AD"/>
              </a:solidFill>
            </a:ln>
          </c:spPr>
          <c:marker>
            <c:symbol val="none"/>
          </c:marker>
          <c:trendline>
            <c:spPr>
              <a:ln w="63500">
                <a:solidFill>
                  <a:srgbClr val="CD9DB7"/>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données!$BD$254:$CL$254</c:f>
              <c:numCache>
                <c:formatCode>0\.0</c:formatCode>
                <c:ptCount val="35"/>
                <c:pt idx="0">
                  <c:v>0.610267120480315</c:v>
                </c:pt>
                <c:pt idx="1">
                  <c:v>-3.886365437411047</c:v>
                </c:pt>
                <c:pt idx="2">
                  <c:v>-3.353865214368058</c:v>
                </c:pt>
                <c:pt idx="3">
                  <c:v>0.756198302873859</c:v>
                </c:pt>
                <c:pt idx="4">
                  <c:v>0.297499112101104</c:v>
                </c:pt>
                <c:pt idx="5">
                  <c:v>-2.444331557933565</c:v>
                </c:pt>
                <c:pt idx="6">
                  <c:v>-1.590358016198549</c:v>
                </c:pt>
                <c:pt idx="7">
                  <c:v>-0.589557807397781</c:v>
                </c:pt>
                <c:pt idx="8">
                  <c:v>2.72898472284467</c:v>
                </c:pt>
                <c:pt idx="9">
                  <c:v>0.190700212004056</c:v>
                </c:pt>
                <c:pt idx="10">
                  <c:v>0.447676028195108</c:v>
                </c:pt>
                <c:pt idx="11">
                  <c:v>-0.450489910778037</c:v>
                </c:pt>
                <c:pt idx="12">
                  <c:v>0.471169121926827</c:v>
                </c:pt>
                <c:pt idx="13">
                  <c:v>2.147455649379846</c:v>
                </c:pt>
                <c:pt idx="14">
                  <c:v>3.443002351433504</c:v>
                </c:pt>
                <c:pt idx="15">
                  <c:v>4.297351718375252</c:v>
                </c:pt>
                <c:pt idx="16">
                  <c:v>2.225927132904234</c:v>
                </c:pt>
                <c:pt idx="17">
                  <c:v>2.932588393032583</c:v>
                </c:pt>
                <c:pt idx="18">
                  <c:v>1.462978182506889</c:v>
                </c:pt>
                <c:pt idx="19">
                  <c:v>1.01919761290908</c:v>
                </c:pt>
                <c:pt idx="20">
                  <c:v>0.141399109342971</c:v>
                </c:pt>
                <c:pt idx="21">
                  <c:v>-1.801094162101535</c:v>
                </c:pt>
                <c:pt idx="22">
                  <c:v>-3.351607730206841</c:v>
                </c:pt>
                <c:pt idx="23">
                  <c:v>-2.951611809906268</c:v>
                </c:pt>
                <c:pt idx="24">
                  <c:v>-0.999981941513684</c:v>
                </c:pt>
                <c:pt idx="25">
                  <c:v>1.03175915916528</c:v>
                </c:pt>
                <c:pt idx="26">
                  <c:v>2.724415673685166</c:v>
                </c:pt>
                <c:pt idx="27">
                  <c:v>-0.0635061938472629</c:v>
                </c:pt>
                <c:pt idx="28">
                  <c:v>-0.543377277856583</c:v>
                </c:pt>
                <c:pt idx="29">
                  <c:v>-0.984358164510941</c:v>
                </c:pt>
                <c:pt idx="30">
                  <c:v>-2.768454315489591</c:v>
                </c:pt>
                <c:pt idx="31">
                  <c:v>3.111306508173842</c:v>
                </c:pt>
                <c:pt idx="32">
                  <c:v>4.730099171302723</c:v>
                </c:pt>
                <c:pt idx="33">
                  <c:v>2.697032164419944</c:v>
                </c:pt>
                <c:pt idx="34">
                  <c:v>2.453432378961514</c:v>
                </c:pt>
              </c:numCache>
            </c:numRef>
          </c:val>
        </c:ser>
        <c:marker val="1"/>
        <c:axId val="572654760"/>
        <c:axId val="572658104"/>
      </c:lineChart>
      <c:catAx>
        <c:axId val="572654760"/>
        <c:scaling>
          <c:orientation val="minMax"/>
        </c:scaling>
        <c:axPos val="b"/>
        <c:numFmt formatCode="General" sourceLinked="1"/>
        <c:tickLblPos val="nextTo"/>
        <c:txPr>
          <a:bodyPr/>
          <a:lstStyle/>
          <a:p>
            <a:pPr>
              <a:defRPr sz="1400" b="1" i="0"/>
            </a:pPr>
            <a:endParaRPr lang="fr-FR"/>
          </a:p>
        </c:txPr>
        <c:crossAx val="572658104"/>
        <c:crosses val="autoZero"/>
        <c:auto val="1"/>
        <c:lblAlgn val="ctr"/>
        <c:lblOffset val="100"/>
        <c:tickLblSkip val="4"/>
        <c:tickMarkSkip val="4"/>
      </c:catAx>
      <c:valAx>
        <c:axId val="572658104"/>
        <c:scaling>
          <c:orientation val="minMax"/>
          <c:max val="40.0"/>
          <c:min val="-5.0"/>
        </c:scaling>
        <c:axPos val="l"/>
        <c:majorGridlines/>
        <c:numFmt formatCode="0" sourceLinked="0"/>
        <c:tickLblPos val="nextTo"/>
        <c:txPr>
          <a:bodyPr/>
          <a:lstStyle/>
          <a:p>
            <a:pPr>
              <a:defRPr sz="1600" b="1" i="0" baseline="0"/>
            </a:pPr>
            <a:endParaRPr lang="fr-FR"/>
          </a:p>
        </c:txPr>
        <c:crossAx val="572654760"/>
        <c:crosses val="autoZero"/>
        <c:crossBetween val="between"/>
        <c:majorUnit val="5.0"/>
      </c:valAx>
    </c:plotArea>
    <c:legend>
      <c:legendPos val="tr"/>
      <c:legendEntry>
        <c:idx val="0"/>
        <c:txPr>
          <a:bodyPr/>
          <a:lstStyle/>
          <a:p>
            <a:pPr>
              <a:defRPr sz="1800" b="1" i="0" baseline="0">
                <a:solidFill>
                  <a:schemeClr val="accent6">
                    <a:lumMod val="75000"/>
                  </a:schemeClr>
                </a:solidFill>
              </a:defRPr>
            </a:pPr>
            <a:endParaRPr lang="fr-FR"/>
          </a:p>
        </c:txPr>
      </c:legendEntry>
      <c:legendEntry>
        <c:idx val="4"/>
        <c:delete val="1"/>
      </c:legendEntry>
      <c:legendEntry>
        <c:idx val="1"/>
        <c:txPr>
          <a:bodyPr/>
          <a:lstStyle/>
          <a:p>
            <a:pPr>
              <a:defRPr sz="1800" b="1" i="0" baseline="0">
                <a:solidFill>
                  <a:schemeClr val="bg1">
                    <a:lumMod val="50000"/>
                  </a:schemeClr>
                </a:solidFill>
              </a:defRPr>
            </a:pPr>
            <a:endParaRPr lang="fr-FR"/>
          </a:p>
        </c:txPr>
      </c:legendEntry>
      <c:legendEntry>
        <c:idx val="5"/>
        <c:delete val="1"/>
      </c:legendEntry>
      <c:legendEntry>
        <c:idx val="2"/>
        <c:txPr>
          <a:bodyPr/>
          <a:lstStyle/>
          <a:p>
            <a:pPr>
              <a:defRPr sz="1800" b="1" i="0" baseline="0">
                <a:solidFill>
                  <a:schemeClr val="accent3">
                    <a:lumMod val="75000"/>
                  </a:schemeClr>
                </a:solidFill>
              </a:defRPr>
            </a:pPr>
            <a:endParaRPr lang="fr-FR"/>
          </a:p>
        </c:txPr>
      </c:legendEntry>
      <c:legendEntry>
        <c:idx val="6"/>
        <c:delete val="1"/>
      </c:legendEntry>
      <c:legendEntry>
        <c:idx val="3"/>
        <c:txPr>
          <a:bodyPr/>
          <a:lstStyle/>
          <a:p>
            <a:pPr>
              <a:defRPr sz="1800" b="1" i="0" baseline="0">
                <a:solidFill>
                  <a:srgbClr val="CD89AD"/>
                </a:solidFill>
              </a:defRPr>
            </a:pPr>
            <a:endParaRPr lang="fr-FR"/>
          </a:p>
        </c:txPr>
      </c:legendEntry>
      <c:legendEntry>
        <c:idx val="7"/>
        <c:delete val="1"/>
      </c:legendEntry>
      <c:layout>
        <c:manualLayout>
          <c:xMode val="edge"/>
          <c:yMode val="edge"/>
          <c:x val="0.139265038685035"/>
          <c:y val="0.156226405810346"/>
          <c:w val="0.250578808122662"/>
          <c:h val="0.239957911754098"/>
        </c:manualLayout>
      </c:layout>
      <c:spPr>
        <a:ln>
          <a:solidFill>
            <a:schemeClr val="tx1"/>
          </a:solidFill>
        </a:ln>
      </c:spPr>
      <c:txPr>
        <a:bodyPr/>
        <a:lstStyle/>
        <a:p>
          <a:pPr>
            <a:defRPr sz="1800" b="1" i="0" baseline="0"/>
          </a:pPr>
          <a:endParaRPr lang="fr-FR"/>
        </a:p>
      </c:txPr>
    </c:legend>
    <c:plotVisOnly val="1"/>
  </c:chart>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929834009133474"/>
          <c:y val="0.080820462517134"/>
          <c:w val="0.863890638670166"/>
          <c:h val="0.898148148148148"/>
        </c:manualLayout>
      </c:layout>
      <c:lineChart>
        <c:grouping val="standard"/>
        <c:ser>
          <c:idx val="2"/>
          <c:order val="0"/>
          <c:tx>
            <c:v>cadeaux fiscaux minimum</c:v>
          </c:tx>
          <c:spPr>
            <a:ln w="44450"/>
          </c:spPr>
          <c:trendline>
            <c:spPr>
              <a:ln w="38100">
                <a:solidFill>
                  <a:schemeClr val="accent3"/>
                </a:solidFill>
                <a:prstDash val="dash"/>
              </a:ln>
            </c:spPr>
            <c:trendlineType val="linear"/>
            <c:forward val="3.0"/>
            <c:dispRSqr val="1"/>
            <c:dispEq val="1"/>
            <c:trendlineLbl>
              <c:layout>
                <c:manualLayout>
                  <c:x val="0.035916818043077"/>
                  <c:y val="-0.110157067466954"/>
                </c:manualLayout>
              </c:layout>
              <c:numFmt formatCode="General" sourceLinked="0"/>
              <c:txPr>
                <a:bodyPr/>
                <a:lstStyle/>
                <a:p>
                  <a:pPr>
                    <a:defRPr sz="1400" b="1" i="0">
                      <a:solidFill>
                        <a:schemeClr val="accent3">
                          <a:lumMod val="75000"/>
                        </a:schemeClr>
                      </a:solidFill>
                    </a:defRPr>
                  </a:pPr>
                  <a:endParaRPr lang="fr-FR"/>
                </a:p>
              </c:txPr>
            </c:trendlineLbl>
          </c:trendline>
          <c:cat>
            <c:numRef>
              <c:f>données!$BZ$40:$CI$40</c:f>
              <c:numCache>
                <c:formatCode>General</c:formatCode>
                <c:ptCount val="10"/>
                <c:pt idx="0">
                  <c:v>2000.0</c:v>
                </c:pt>
                <c:pt idx="1">
                  <c:v>2001.0</c:v>
                </c:pt>
                <c:pt idx="2">
                  <c:v>2002.0</c:v>
                </c:pt>
                <c:pt idx="3">
                  <c:v>2003.0</c:v>
                </c:pt>
                <c:pt idx="4">
                  <c:v>2004.0</c:v>
                </c:pt>
                <c:pt idx="5">
                  <c:v>2005.0</c:v>
                </c:pt>
                <c:pt idx="6">
                  <c:v>2006.0</c:v>
                </c:pt>
                <c:pt idx="7">
                  <c:v>2007.0</c:v>
                </c:pt>
                <c:pt idx="8">
                  <c:v>2008.0</c:v>
                </c:pt>
                <c:pt idx="9">
                  <c:v>2009.0</c:v>
                </c:pt>
              </c:numCache>
            </c:numRef>
          </c:cat>
          <c:val>
            <c:numRef>
              <c:f>données!$BZ$433:$CI$433</c:f>
              <c:numCache>
                <c:formatCode>General</c:formatCode>
                <c:ptCount val="10"/>
                <c:pt idx="0">
                  <c:v>-7.9</c:v>
                </c:pt>
                <c:pt idx="1">
                  <c:v>-19.8</c:v>
                </c:pt>
                <c:pt idx="2">
                  <c:v>-25.2</c:v>
                </c:pt>
                <c:pt idx="3">
                  <c:v>-30.2</c:v>
                </c:pt>
                <c:pt idx="4">
                  <c:v>-32.5</c:v>
                </c:pt>
                <c:pt idx="5">
                  <c:v>-33.9</c:v>
                </c:pt>
                <c:pt idx="6">
                  <c:v>-41.6</c:v>
                </c:pt>
                <c:pt idx="7">
                  <c:v>-53.5</c:v>
                </c:pt>
                <c:pt idx="8">
                  <c:v>-61.7</c:v>
                </c:pt>
                <c:pt idx="9">
                  <c:v>-68.3</c:v>
                </c:pt>
              </c:numCache>
            </c:numRef>
          </c:val>
        </c:ser>
        <c:ser>
          <c:idx val="1"/>
          <c:order val="1"/>
          <c:tx>
            <c:v>cadeaux fiscaux maximum</c:v>
          </c:tx>
          <c:spPr>
            <a:ln w="44450"/>
          </c:spPr>
          <c:trendline>
            <c:spPr>
              <a:ln w="38100">
                <a:solidFill>
                  <a:schemeClr val="accent2"/>
                </a:solidFill>
                <a:prstDash val="dash"/>
              </a:ln>
            </c:spPr>
            <c:trendlineType val="linear"/>
            <c:forward val="3.0"/>
            <c:dispRSqr val="1"/>
            <c:dispEq val="1"/>
            <c:trendlineLbl>
              <c:layout>
                <c:manualLayout>
                  <c:x val="-0.0810528311177455"/>
                  <c:y val="-0.0581085964224667"/>
                </c:manualLayout>
              </c:layout>
              <c:numFmt formatCode="General" sourceLinked="0"/>
              <c:txPr>
                <a:bodyPr/>
                <a:lstStyle/>
                <a:p>
                  <a:pPr>
                    <a:defRPr sz="1400" b="1" i="0">
                      <a:solidFill>
                        <a:schemeClr val="accent2">
                          <a:lumMod val="75000"/>
                        </a:schemeClr>
                      </a:solidFill>
                    </a:defRPr>
                  </a:pPr>
                  <a:endParaRPr lang="fr-FR"/>
                </a:p>
              </c:txPr>
            </c:trendlineLbl>
          </c:trendline>
          <c:cat>
            <c:numRef>
              <c:f>données!$BZ$40:$CI$40</c:f>
              <c:numCache>
                <c:formatCode>General</c:formatCode>
                <c:ptCount val="10"/>
                <c:pt idx="0">
                  <c:v>2000.0</c:v>
                </c:pt>
                <c:pt idx="1">
                  <c:v>2001.0</c:v>
                </c:pt>
                <c:pt idx="2">
                  <c:v>2002.0</c:v>
                </c:pt>
                <c:pt idx="3">
                  <c:v>2003.0</c:v>
                </c:pt>
                <c:pt idx="4">
                  <c:v>2004.0</c:v>
                </c:pt>
                <c:pt idx="5">
                  <c:v>2005.0</c:v>
                </c:pt>
                <c:pt idx="6">
                  <c:v>2006.0</c:v>
                </c:pt>
                <c:pt idx="7">
                  <c:v>2007.0</c:v>
                </c:pt>
                <c:pt idx="8">
                  <c:v>2008.0</c:v>
                </c:pt>
                <c:pt idx="9">
                  <c:v>2009.0</c:v>
                </c:pt>
              </c:numCache>
            </c:numRef>
          </c:cat>
          <c:val>
            <c:numRef>
              <c:f>données!$BZ$432:$CI$432</c:f>
              <c:numCache>
                <c:formatCode>General</c:formatCode>
                <c:ptCount val="10"/>
                <c:pt idx="0">
                  <c:v>-7.9</c:v>
                </c:pt>
                <c:pt idx="1">
                  <c:v>-20.4</c:v>
                </c:pt>
                <c:pt idx="2">
                  <c:v>-25.9</c:v>
                </c:pt>
                <c:pt idx="3">
                  <c:v>-31.8</c:v>
                </c:pt>
                <c:pt idx="4">
                  <c:v>-36.2</c:v>
                </c:pt>
                <c:pt idx="5">
                  <c:v>-40.0</c:v>
                </c:pt>
                <c:pt idx="6">
                  <c:v>-50.5</c:v>
                </c:pt>
                <c:pt idx="7">
                  <c:v>-65.6</c:v>
                </c:pt>
                <c:pt idx="8">
                  <c:v>-77.8</c:v>
                </c:pt>
                <c:pt idx="9">
                  <c:v>-77.7</c:v>
                </c:pt>
              </c:numCache>
            </c:numRef>
          </c:val>
        </c:ser>
        <c:marker val="1"/>
        <c:axId val="572796632"/>
        <c:axId val="572616808"/>
      </c:lineChart>
      <c:catAx>
        <c:axId val="572796632"/>
        <c:scaling>
          <c:orientation val="minMax"/>
        </c:scaling>
        <c:axPos val="b"/>
        <c:numFmt formatCode="General" sourceLinked="1"/>
        <c:tickLblPos val="high"/>
        <c:txPr>
          <a:bodyPr/>
          <a:lstStyle/>
          <a:p>
            <a:pPr>
              <a:defRPr sz="1400" b="1" i="0"/>
            </a:pPr>
            <a:endParaRPr lang="fr-FR"/>
          </a:p>
        </c:txPr>
        <c:crossAx val="572616808"/>
        <c:crosses val="autoZero"/>
        <c:auto val="1"/>
        <c:lblAlgn val="ctr"/>
        <c:lblOffset val="100"/>
      </c:catAx>
      <c:valAx>
        <c:axId val="572616808"/>
        <c:scaling>
          <c:orientation val="minMax"/>
        </c:scaling>
        <c:axPos val="l"/>
        <c:majorGridlines/>
        <c:numFmt formatCode="General" sourceLinked="1"/>
        <c:tickLblPos val="nextTo"/>
        <c:txPr>
          <a:bodyPr/>
          <a:lstStyle/>
          <a:p>
            <a:pPr>
              <a:defRPr sz="1400" b="1" i="0"/>
            </a:pPr>
            <a:endParaRPr lang="fr-FR"/>
          </a:p>
        </c:txPr>
        <c:crossAx val="572796632"/>
        <c:crosses val="autoZero"/>
        <c:crossBetween val="between"/>
      </c:valAx>
    </c:plotArea>
    <c:legend>
      <c:legendPos val="r"/>
      <c:legendEntry>
        <c:idx val="0"/>
        <c:txPr>
          <a:bodyPr/>
          <a:lstStyle/>
          <a:p>
            <a:pPr>
              <a:defRPr sz="1400" b="1" i="0">
                <a:solidFill>
                  <a:schemeClr val="accent3"/>
                </a:solidFill>
              </a:defRPr>
            </a:pPr>
            <a:endParaRPr lang="fr-FR"/>
          </a:p>
        </c:txPr>
      </c:legendEntry>
      <c:legendEntry>
        <c:idx val="2"/>
        <c:delete val="1"/>
      </c:legendEntry>
      <c:legendEntry>
        <c:idx val="1"/>
        <c:txPr>
          <a:bodyPr/>
          <a:lstStyle/>
          <a:p>
            <a:pPr>
              <a:defRPr sz="1400" b="1" i="0">
                <a:solidFill>
                  <a:schemeClr val="accent2"/>
                </a:solidFill>
              </a:defRPr>
            </a:pPr>
            <a:endParaRPr lang="fr-FR"/>
          </a:p>
        </c:txPr>
      </c:legendEntry>
      <c:legendEntry>
        <c:idx val="3"/>
        <c:delete val="1"/>
      </c:legendEntry>
      <c:layout>
        <c:manualLayout>
          <c:xMode val="edge"/>
          <c:yMode val="edge"/>
          <c:x val="0.59099994585497"/>
          <c:y val="0.158088928312049"/>
          <c:w val="0.287665354330709"/>
          <c:h val="0.141790359993996"/>
        </c:manualLayout>
      </c:layout>
      <c:spPr>
        <a:ln>
          <a:solidFill>
            <a:schemeClr val="tx1"/>
          </a:solidFill>
        </a:ln>
      </c:spPr>
      <c:txPr>
        <a:bodyPr/>
        <a:lstStyle/>
        <a:p>
          <a:pPr>
            <a:defRPr sz="1400" b="1" i="0"/>
          </a:pPr>
          <a:endParaRPr lang="fr-FR"/>
        </a:p>
      </c:txPr>
    </c:legend>
    <c:plotVisOnly val="1"/>
  </c:chart>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929834009133474"/>
          <c:y val="0.080820462517134"/>
          <c:w val="0.863890638670166"/>
          <c:h val="0.898148148148148"/>
        </c:manualLayout>
      </c:layout>
      <c:lineChart>
        <c:grouping val="standard"/>
        <c:ser>
          <c:idx val="2"/>
          <c:order val="0"/>
          <c:tx>
            <c:v>cadeaux fiscaux minimum</c:v>
          </c:tx>
          <c:spPr>
            <a:ln w="44450"/>
          </c:spPr>
          <c:trendline>
            <c:spPr>
              <a:ln w="38100">
                <a:solidFill>
                  <a:schemeClr val="accent3"/>
                </a:solidFill>
                <a:prstDash val="dash"/>
              </a:ln>
            </c:spPr>
            <c:trendlineType val="linear"/>
            <c:forward val="3.0"/>
            <c:dispRSqr val="1"/>
            <c:dispEq val="1"/>
            <c:trendlineLbl>
              <c:layout>
                <c:manualLayout>
                  <c:x val="0.035916818043077"/>
                  <c:y val="-0.110157067466954"/>
                </c:manualLayout>
              </c:layout>
              <c:numFmt formatCode="General" sourceLinked="0"/>
              <c:txPr>
                <a:bodyPr/>
                <a:lstStyle/>
                <a:p>
                  <a:pPr>
                    <a:defRPr sz="1400" b="1" i="0">
                      <a:solidFill>
                        <a:schemeClr val="accent3">
                          <a:lumMod val="75000"/>
                        </a:schemeClr>
                      </a:solidFill>
                    </a:defRPr>
                  </a:pPr>
                  <a:endParaRPr lang="fr-FR"/>
                </a:p>
              </c:txPr>
            </c:trendlineLbl>
          </c:trendline>
          <c:cat>
            <c:numRef>
              <c:f>données!$BZ$40:$CI$40</c:f>
              <c:numCache>
                <c:formatCode>General</c:formatCode>
                <c:ptCount val="10"/>
                <c:pt idx="0">
                  <c:v>2000.0</c:v>
                </c:pt>
                <c:pt idx="1">
                  <c:v>2001.0</c:v>
                </c:pt>
                <c:pt idx="2">
                  <c:v>2002.0</c:v>
                </c:pt>
                <c:pt idx="3">
                  <c:v>2003.0</c:v>
                </c:pt>
                <c:pt idx="4">
                  <c:v>2004.0</c:v>
                </c:pt>
                <c:pt idx="5">
                  <c:v>2005.0</c:v>
                </c:pt>
                <c:pt idx="6">
                  <c:v>2006.0</c:v>
                </c:pt>
                <c:pt idx="7">
                  <c:v>2007.0</c:v>
                </c:pt>
                <c:pt idx="8">
                  <c:v>2008.0</c:v>
                </c:pt>
                <c:pt idx="9">
                  <c:v>2009.0</c:v>
                </c:pt>
              </c:numCache>
            </c:numRef>
          </c:cat>
          <c:val>
            <c:numRef>
              <c:f>données!$BZ$436:$CI$436</c:f>
              <c:numCache>
                <c:formatCode>#.##0\.0</c:formatCode>
                <c:ptCount val="10"/>
                <c:pt idx="0">
                  <c:v>-9.782120943192501</c:v>
                </c:pt>
                <c:pt idx="1">
                  <c:v>-24.03321729258421</c:v>
                </c:pt>
                <c:pt idx="2">
                  <c:v>-29.92394430940891</c:v>
                </c:pt>
                <c:pt idx="3">
                  <c:v>-35.1589689511982</c:v>
                </c:pt>
                <c:pt idx="4">
                  <c:v>-37.21358735586622</c:v>
                </c:pt>
                <c:pt idx="5">
                  <c:v>-38.0882998308301</c:v>
                </c:pt>
                <c:pt idx="6">
                  <c:v>-45.76001328690678</c:v>
                </c:pt>
                <c:pt idx="7">
                  <c:v>-57.36579209239537</c:v>
                </c:pt>
                <c:pt idx="8">
                  <c:v>-64.51820547732786</c:v>
                </c:pt>
                <c:pt idx="9">
                  <c:v>-70.91190257675046</c:v>
                </c:pt>
              </c:numCache>
            </c:numRef>
          </c:val>
        </c:ser>
        <c:ser>
          <c:idx val="1"/>
          <c:order val="1"/>
          <c:tx>
            <c:v>cadeaux fiscaux maximum</c:v>
          </c:tx>
          <c:spPr>
            <a:ln w="44450"/>
          </c:spPr>
          <c:trendline>
            <c:spPr>
              <a:ln w="38100">
                <a:solidFill>
                  <a:schemeClr val="accent2"/>
                </a:solidFill>
                <a:prstDash val="dash"/>
              </a:ln>
            </c:spPr>
            <c:trendlineType val="linear"/>
            <c:forward val="3.0"/>
            <c:dispRSqr val="1"/>
            <c:dispEq val="1"/>
            <c:trendlineLbl>
              <c:layout>
                <c:manualLayout>
                  <c:x val="-0.0810528311177455"/>
                  <c:y val="-0.0581085964224667"/>
                </c:manualLayout>
              </c:layout>
              <c:numFmt formatCode="General" sourceLinked="0"/>
              <c:txPr>
                <a:bodyPr/>
                <a:lstStyle/>
                <a:p>
                  <a:pPr>
                    <a:defRPr sz="1400" b="1" i="0">
                      <a:solidFill>
                        <a:schemeClr val="accent2">
                          <a:lumMod val="75000"/>
                        </a:schemeClr>
                      </a:solidFill>
                    </a:defRPr>
                  </a:pPr>
                  <a:endParaRPr lang="fr-FR"/>
                </a:p>
              </c:txPr>
            </c:trendlineLbl>
          </c:trendline>
          <c:cat>
            <c:numRef>
              <c:f>données!$BZ$40:$CI$40</c:f>
              <c:numCache>
                <c:formatCode>General</c:formatCode>
                <c:ptCount val="10"/>
                <c:pt idx="0">
                  <c:v>2000.0</c:v>
                </c:pt>
                <c:pt idx="1">
                  <c:v>2001.0</c:v>
                </c:pt>
                <c:pt idx="2">
                  <c:v>2002.0</c:v>
                </c:pt>
                <c:pt idx="3">
                  <c:v>2003.0</c:v>
                </c:pt>
                <c:pt idx="4">
                  <c:v>2004.0</c:v>
                </c:pt>
                <c:pt idx="5">
                  <c:v>2005.0</c:v>
                </c:pt>
                <c:pt idx="6">
                  <c:v>2006.0</c:v>
                </c:pt>
                <c:pt idx="7">
                  <c:v>2007.0</c:v>
                </c:pt>
                <c:pt idx="8">
                  <c:v>2008.0</c:v>
                </c:pt>
                <c:pt idx="9">
                  <c:v>2009.0</c:v>
                </c:pt>
              </c:numCache>
            </c:numRef>
          </c:cat>
          <c:val>
            <c:numRef>
              <c:f>données!$BZ$435:$CI$435</c:f>
              <c:numCache>
                <c:formatCode>#.##0\.0</c:formatCode>
                <c:ptCount val="10"/>
                <c:pt idx="0">
                  <c:v>-9.782120943192501</c:v>
                </c:pt>
                <c:pt idx="1">
                  <c:v>-24.7614966044807</c:v>
                </c:pt>
                <c:pt idx="2">
                  <c:v>-30.75516498467027</c:v>
                </c:pt>
                <c:pt idx="3">
                  <c:v>-37.02169578304975</c:v>
                </c:pt>
                <c:pt idx="4">
                  <c:v>-41.45021114714946</c:v>
                </c:pt>
                <c:pt idx="5">
                  <c:v>-44.94194670304437</c:v>
                </c:pt>
                <c:pt idx="6">
                  <c:v>-55.55001612953829</c:v>
                </c:pt>
                <c:pt idx="7">
                  <c:v>-70.3401114254418</c:v>
                </c:pt>
                <c:pt idx="8">
                  <c:v>-81.35358810593367</c:v>
                </c:pt>
                <c:pt idx="9">
                  <c:v>-80.67137379521978</c:v>
                </c:pt>
              </c:numCache>
            </c:numRef>
          </c:val>
        </c:ser>
        <c:marker val="1"/>
        <c:axId val="572738968"/>
        <c:axId val="572858568"/>
      </c:lineChart>
      <c:catAx>
        <c:axId val="572738968"/>
        <c:scaling>
          <c:orientation val="minMax"/>
        </c:scaling>
        <c:axPos val="b"/>
        <c:numFmt formatCode="General" sourceLinked="1"/>
        <c:tickLblPos val="high"/>
        <c:txPr>
          <a:bodyPr/>
          <a:lstStyle/>
          <a:p>
            <a:pPr>
              <a:defRPr sz="1400" b="1" i="0"/>
            </a:pPr>
            <a:endParaRPr lang="fr-FR"/>
          </a:p>
        </c:txPr>
        <c:crossAx val="572858568"/>
        <c:crosses val="autoZero"/>
        <c:auto val="1"/>
        <c:lblAlgn val="ctr"/>
        <c:lblOffset val="100"/>
      </c:catAx>
      <c:valAx>
        <c:axId val="572858568"/>
        <c:scaling>
          <c:orientation val="minMax"/>
        </c:scaling>
        <c:axPos val="l"/>
        <c:majorGridlines/>
        <c:numFmt formatCode="#.##0\.0" sourceLinked="1"/>
        <c:tickLblPos val="nextTo"/>
        <c:txPr>
          <a:bodyPr/>
          <a:lstStyle/>
          <a:p>
            <a:pPr>
              <a:defRPr sz="1400" b="1" i="0"/>
            </a:pPr>
            <a:endParaRPr lang="fr-FR"/>
          </a:p>
        </c:txPr>
        <c:crossAx val="572738968"/>
        <c:crosses val="autoZero"/>
        <c:crossBetween val="between"/>
      </c:valAx>
    </c:plotArea>
    <c:legend>
      <c:legendPos val="r"/>
      <c:legendEntry>
        <c:idx val="0"/>
        <c:txPr>
          <a:bodyPr/>
          <a:lstStyle/>
          <a:p>
            <a:pPr>
              <a:defRPr sz="1400" b="1" i="0">
                <a:solidFill>
                  <a:schemeClr val="accent3"/>
                </a:solidFill>
              </a:defRPr>
            </a:pPr>
            <a:endParaRPr lang="fr-FR"/>
          </a:p>
        </c:txPr>
      </c:legendEntry>
      <c:legendEntry>
        <c:idx val="2"/>
        <c:delete val="1"/>
      </c:legendEntry>
      <c:legendEntry>
        <c:idx val="1"/>
        <c:txPr>
          <a:bodyPr/>
          <a:lstStyle/>
          <a:p>
            <a:pPr>
              <a:defRPr sz="1400" b="1" i="0">
                <a:solidFill>
                  <a:schemeClr val="accent2"/>
                </a:solidFill>
              </a:defRPr>
            </a:pPr>
            <a:endParaRPr lang="fr-FR"/>
          </a:p>
        </c:txPr>
      </c:legendEntry>
      <c:legendEntry>
        <c:idx val="3"/>
        <c:delete val="1"/>
      </c:legendEntry>
      <c:layout>
        <c:manualLayout>
          <c:xMode val="edge"/>
          <c:yMode val="edge"/>
          <c:x val="0.158295436333529"/>
          <c:y val="0.605262802232704"/>
          <c:w val="0.287665354330709"/>
          <c:h val="0.141790359993996"/>
        </c:manualLayout>
      </c:layout>
      <c:spPr>
        <a:ln>
          <a:solidFill>
            <a:schemeClr val="tx1"/>
          </a:solidFill>
        </a:ln>
      </c:spPr>
      <c:txPr>
        <a:bodyPr/>
        <a:lstStyle/>
        <a:p>
          <a:pPr>
            <a:defRPr sz="1400" b="1" i="0"/>
          </a:pPr>
          <a:endParaRPr lang="fr-FR"/>
        </a:p>
      </c:txPr>
    </c:legend>
    <c:plotVisOnly val="1"/>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3"/>
          <c:order val="0"/>
          <c:tx>
            <c:v>PIB en € 2012</c:v>
          </c:tx>
          <c:spPr>
            <a:ln w="63500">
              <a:solidFill>
                <a:sysClr val="window" lastClr="FFFFFF">
                  <a:lumMod val="50000"/>
                  <a:alpha val="15000"/>
                </a:sys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2"/>
          <c:order val="2"/>
          <c:tx>
            <c:v>dette publique en € 2012</c:v>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0"/>
          <c:order val="3"/>
          <c:tx>
            <c:v>dette publique en € courants</c:v>
          </c:tx>
          <c:spPr>
            <a:ln>
              <a:solidFill>
                <a:srgbClr val="0000FF"/>
              </a:solidFill>
            </a:ln>
          </c:spPr>
          <c:marker>
            <c:symbol val="none"/>
          </c:marker>
          <c:dPt>
            <c:idx val="3"/>
            <c:spPr>
              <a:ln>
                <a:solidFill>
                  <a:srgbClr val="0000FF"/>
                </a:solidFill>
              </a:ln>
              <a:effectLst/>
            </c:spPr>
          </c:dPt>
          <c:dPt>
            <c:idx val="4"/>
            <c:spPr>
              <a:ln>
                <a:solidFill>
                  <a:srgbClr val="0000FF"/>
                </a:solidFill>
              </a:ln>
              <a:effectLst/>
            </c:spPr>
          </c:dPt>
          <c:dPt>
            <c:idx val="5"/>
            <c:spPr>
              <a:ln>
                <a:solidFill>
                  <a:srgbClr val="0000FF"/>
                </a:solidFill>
              </a:ln>
              <a:effectLst/>
            </c:spPr>
          </c:dPt>
          <c:dPt>
            <c:idx val="6"/>
            <c:spPr>
              <a:ln>
                <a:solidFill>
                  <a:srgbClr val="0000FF"/>
                </a:solidFill>
              </a:ln>
              <a:effectLst/>
            </c:spPr>
          </c:dPt>
          <c:dPt>
            <c:idx val="7"/>
            <c:spPr>
              <a:ln>
                <a:solidFill>
                  <a:srgbClr val="0000FF"/>
                </a:solidFill>
              </a:ln>
              <a:effectLst/>
            </c:spPr>
          </c:dPt>
          <c:dPt>
            <c:idx val="10"/>
            <c:spPr>
              <a:ln>
                <a:solidFill>
                  <a:srgbClr val="0000FF"/>
                </a:solidFill>
              </a:ln>
              <a:effectLst/>
            </c:spPr>
          </c:dPt>
          <c:dPt>
            <c:idx val="11"/>
            <c:spPr>
              <a:ln>
                <a:solidFill>
                  <a:srgbClr val="0000FF"/>
                </a:solidFill>
              </a:ln>
              <a:effectLst/>
            </c:spPr>
          </c:dPt>
          <c:dPt>
            <c:idx val="12"/>
            <c:spPr>
              <a:ln>
                <a:solidFill>
                  <a:srgbClr val="0000FF"/>
                </a:solidFill>
              </a:ln>
              <a:effectLst/>
            </c:spPr>
          </c:dPt>
          <c:dPt>
            <c:idx val="13"/>
            <c:spPr>
              <a:ln>
                <a:solidFill>
                  <a:srgbClr val="0000FF"/>
                </a:solidFill>
              </a:ln>
              <a:effectLst/>
            </c:spPr>
          </c:dPt>
          <c:dPt>
            <c:idx val="14"/>
            <c:spPr>
              <a:ln>
                <a:solidFill>
                  <a:srgbClr val="0000FF"/>
                </a:solidFill>
              </a:ln>
              <a:effectLst/>
            </c:spPr>
          </c:dPt>
          <c:dPt>
            <c:idx val="19"/>
            <c:spPr>
              <a:ln>
                <a:solidFill>
                  <a:srgbClr val="0000FF"/>
                </a:solidFill>
              </a:ln>
              <a:effectLst/>
            </c:spPr>
          </c:dPt>
          <c:dPt>
            <c:idx val="20"/>
            <c:spPr>
              <a:ln>
                <a:solidFill>
                  <a:srgbClr val="0000FF"/>
                </a:solidFill>
              </a:ln>
              <a:effectLst/>
            </c:spPr>
          </c:dPt>
          <c:dPt>
            <c:idx val="21"/>
            <c:spPr>
              <a:ln>
                <a:solidFill>
                  <a:srgbClr val="0000FF"/>
                </a:solidFill>
              </a:ln>
              <a:effectLst/>
            </c:spPr>
          </c:dPt>
          <c:dPt>
            <c:idx val="22"/>
            <c:spPr>
              <a:ln>
                <a:solidFill>
                  <a:srgbClr val="0000FF"/>
                </a:solidFill>
              </a:ln>
              <a:effectLst/>
            </c:spPr>
          </c:dPt>
          <c:dPt>
            <c:idx val="23"/>
            <c:spPr>
              <a:ln>
                <a:solidFill>
                  <a:srgbClr val="0000FF"/>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marker val="1"/>
        <c:axId val="568413208"/>
        <c:axId val="568416872"/>
      </c:lineChart>
      <c:lineChart>
        <c:grouping val="standard"/>
        <c:ser>
          <c:idx val="1"/>
          <c:order val="1"/>
          <c:tx>
            <c:strRef>
              <c:f>données!$Y$79</c:f>
              <c:strCache>
                <c:ptCount val="1"/>
                <c:pt idx="0">
                  <c:v>inflation (valeur en € courants de 100 € 2012)</c:v>
                </c:pt>
              </c:strCache>
            </c:strRef>
          </c:tx>
          <c:spPr>
            <a:ln w="60325">
              <a:solidFill>
                <a:srgbClr val="F79646">
                  <a:lumMod val="75000"/>
                  <a:alpha val="15000"/>
                </a:srgbClr>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données!$BD$79:$CL$79</c:f>
              <c:numCache>
                <c:formatCode>0\.000</c:formatCode>
                <c:ptCount val="35"/>
                <c:pt idx="0">
                  <c:v>31.19203328000202</c:v>
                </c:pt>
                <c:pt idx="1">
                  <c:v>34.39135408942142</c:v>
                </c:pt>
                <c:pt idx="2">
                  <c:v>38.34625900880113</c:v>
                </c:pt>
                <c:pt idx="3">
                  <c:v>42.81784203799404</c:v>
                </c:pt>
                <c:pt idx="4">
                  <c:v>47.99879554012536</c:v>
                </c:pt>
                <c:pt idx="5">
                  <c:v>52.66596510979773</c:v>
                </c:pt>
                <c:pt idx="6">
                  <c:v>56.40212213314367</c:v>
                </c:pt>
                <c:pt idx="7">
                  <c:v>59.45537878880403</c:v>
                </c:pt>
                <c:pt idx="8">
                  <c:v>62.55287384143513</c:v>
                </c:pt>
                <c:pt idx="9">
                  <c:v>64.1561056046631</c:v>
                </c:pt>
                <c:pt idx="10">
                  <c:v>66.25688453857008</c:v>
                </c:pt>
                <c:pt idx="11">
                  <c:v>68.5085991893634</c:v>
                </c:pt>
                <c:pt idx="12">
                  <c:v>70.39672532405238</c:v>
                </c:pt>
                <c:pt idx="13">
                  <c:v>72.26264189576152</c:v>
                </c:pt>
                <c:pt idx="14">
                  <c:v>73.65737904316887</c:v>
                </c:pt>
                <c:pt idx="15">
                  <c:v>74.94515595019586</c:v>
                </c:pt>
                <c:pt idx="16">
                  <c:v>75.78831274645628</c:v>
                </c:pt>
                <c:pt idx="17">
                  <c:v>76.72438214449325</c:v>
                </c:pt>
                <c:pt idx="18">
                  <c:v>77.84490171189459</c:v>
                </c:pt>
                <c:pt idx="19">
                  <c:v>78.55596166741641</c:v>
                </c:pt>
                <c:pt idx="20">
                  <c:v>79.36884888382872</c:v>
                </c:pt>
                <c:pt idx="21">
                  <c:v>79.50906819807972</c:v>
                </c:pt>
                <c:pt idx="22">
                  <c:v>80.75958215889479</c:v>
                </c:pt>
                <c:pt idx="23">
                  <c:v>82.38597337573097</c:v>
                </c:pt>
                <c:pt idx="24">
                  <c:v>84.21349718952801</c:v>
                </c:pt>
                <c:pt idx="25">
                  <c:v>85.8955791391909</c:v>
                </c:pt>
                <c:pt idx="26">
                  <c:v>87.33369263545835</c:v>
                </c:pt>
                <c:pt idx="27">
                  <c:v>89.00371019595909</c:v>
                </c:pt>
                <c:pt idx="28">
                  <c:v>90.90906451266902</c:v>
                </c:pt>
                <c:pt idx="29">
                  <c:v>93.26115451143951</c:v>
                </c:pt>
                <c:pt idx="30">
                  <c:v>95.63192209628613</c:v>
                </c:pt>
                <c:pt idx="31">
                  <c:v>96.31669369761513</c:v>
                </c:pt>
                <c:pt idx="32">
                  <c:v>97.24214994353727</c:v>
                </c:pt>
                <c:pt idx="33" formatCode="0.00">
                  <c:v>98.49327817682378</c:v>
                </c:pt>
                <c:pt idx="34" formatCode="0.00">
                  <c:v>100.0</c:v>
                </c:pt>
              </c:numCache>
            </c:numRef>
          </c:val>
        </c:ser>
        <c:ser>
          <c:idx val="4"/>
          <c:order val="4"/>
          <c:tx>
            <c:v>dette publique en % du PIB</c:v>
          </c:tx>
          <c:spPr>
            <a:ln>
              <a:solidFill>
                <a:schemeClr val="tx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8420728"/>
        <c:axId val="562748984"/>
      </c:lineChart>
      <c:catAx>
        <c:axId val="56841320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8416872"/>
        <c:crosses val="autoZero"/>
        <c:auto val="1"/>
        <c:lblAlgn val="ctr"/>
        <c:lblOffset val="100"/>
        <c:tickLblSkip val="4"/>
        <c:tickMarkSkip val="4"/>
      </c:catAx>
      <c:valAx>
        <c:axId val="568416872"/>
        <c:scaling>
          <c:orientation val="minMax"/>
          <c:max val="20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8413208"/>
        <c:crosses val="autoZero"/>
        <c:crossBetween val="between"/>
        <c:majorUnit val="400.0"/>
      </c:valAx>
      <c:valAx>
        <c:axId val="562748984"/>
        <c:scaling>
          <c:orientation val="minMax"/>
          <c:max val="104.0"/>
          <c:min val="0.0"/>
        </c:scaling>
        <c:axPos val="r"/>
        <c:numFmt formatCode="0" sourceLinked="0"/>
        <c:tickLblPos val="nextTo"/>
        <c:txPr>
          <a:bodyPr/>
          <a:lstStyle/>
          <a:p>
            <a:pPr>
              <a:defRPr sz="1400" b="1" i="0"/>
            </a:pPr>
            <a:endParaRPr lang="fr-FR"/>
          </a:p>
        </c:txPr>
        <c:crossAx val="568420728"/>
        <c:crosses val="max"/>
        <c:crossBetween val="between"/>
        <c:majorUnit val="20.0"/>
      </c:valAx>
      <c:catAx>
        <c:axId val="568420728"/>
        <c:scaling>
          <c:orientation val="minMax"/>
        </c:scaling>
        <c:delete val="1"/>
        <c:axPos val="b"/>
        <c:numFmt formatCode="General" sourceLinked="1"/>
        <c:tickLblPos val="nextTo"/>
        <c:crossAx val="562748984"/>
        <c:crosses val="autoZero"/>
        <c:auto val="1"/>
        <c:lblAlgn val="ctr"/>
        <c:lblOffset val="100"/>
      </c:catAx>
      <c:spPr>
        <a:solidFill>
          <a:srgbClr val="FFFFFF"/>
        </a:solidFill>
        <a:ln w="25400">
          <a:noFill/>
        </a:ln>
      </c:spPr>
    </c:plotArea>
    <c:legend>
      <c:legendPos val="tr"/>
      <c:legendEntry>
        <c:idx val="0"/>
        <c:txPr>
          <a:bodyPr/>
          <a:lstStyle/>
          <a:p>
            <a:pPr>
              <a:defRPr sz="1400" b="1" i="0">
                <a:solidFill>
                  <a:schemeClr val="bg1">
                    <a:lumMod val="75000"/>
                  </a:schemeClr>
                </a:solidFill>
              </a:defRPr>
            </a:pPr>
            <a:endParaRPr lang="fr-FR"/>
          </a:p>
        </c:txPr>
      </c:legendEntry>
      <c:legendEntry>
        <c:idx val="1"/>
        <c:txPr>
          <a:bodyPr/>
          <a:lstStyle/>
          <a:p>
            <a:pPr>
              <a:defRPr sz="1400" b="1" i="0">
                <a:solidFill>
                  <a:srgbClr val="FF0000"/>
                </a:solidFill>
              </a:defRPr>
            </a:pPr>
            <a:endParaRPr lang="fr-FR"/>
          </a:p>
        </c:txPr>
      </c:legendEntry>
      <c:legendEntry>
        <c:idx val="2"/>
        <c:txPr>
          <a:bodyPr/>
          <a:lstStyle/>
          <a:p>
            <a:pPr>
              <a:defRPr sz="1400" b="1" i="0">
                <a:solidFill>
                  <a:srgbClr val="0000FF"/>
                </a:solidFill>
              </a:defRPr>
            </a:pPr>
            <a:endParaRPr lang="fr-FR"/>
          </a:p>
        </c:txPr>
      </c:legendEntry>
      <c:legendEntry>
        <c:idx val="3"/>
        <c:txPr>
          <a:bodyPr/>
          <a:lstStyle/>
          <a:p>
            <a:pPr>
              <a:defRPr sz="1400" b="1" i="0">
                <a:solidFill>
                  <a:schemeClr val="accent6">
                    <a:lumMod val="40000"/>
                    <a:lumOff val="60000"/>
                  </a:schemeClr>
                </a:solidFill>
              </a:defRPr>
            </a:pPr>
            <a:endParaRPr lang="fr-FR"/>
          </a:p>
        </c:txPr>
      </c:legendEntry>
      <c:layout>
        <c:manualLayout>
          <c:xMode val="edge"/>
          <c:yMode val="edge"/>
          <c:x val="0.525920737808326"/>
          <c:y val="0.655328798185941"/>
          <c:w val="0.412062578848915"/>
          <c:h val="0.231292517006803"/>
        </c:manualLayout>
      </c:layout>
      <c:spPr>
        <a:ln>
          <a:solidFill>
            <a:schemeClr val="tx1"/>
          </a:solidFill>
        </a:ln>
      </c:spPr>
      <c:txPr>
        <a:bodyPr/>
        <a:lstStyle/>
        <a:p>
          <a:pPr>
            <a:defRPr sz="14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927089089711455"/>
          <c:h val="0.877315473046176"/>
        </c:manualLayout>
      </c:layout>
      <c:lineChart>
        <c:grouping val="standard"/>
        <c:ser>
          <c:idx val="4"/>
          <c:order val="0"/>
          <c:tx>
            <c:strRef>
              <c:f>données!$Y$237</c:f>
              <c:strCache>
                <c:ptCount val="1"/>
                <c:pt idx="0">
                  <c:v>avec cadeaux fiscaux</c:v>
                </c:pt>
              </c:strCache>
            </c:strRef>
          </c:tx>
          <c:spPr>
            <a:ln w="63500">
              <a:solidFill>
                <a:srgbClr val="0000FF"/>
              </a:solidFill>
            </a:ln>
          </c:spPr>
          <c:marker>
            <c:symbol val="none"/>
          </c:marker>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données!$BZ$237:$CL$237</c:f>
              <c:numCache>
                <c:formatCode>0\.0</c:formatCode>
                <c:ptCount val="13"/>
                <c:pt idx="0">
                  <c:v>42.2591339475388</c:v>
                </c:pt>
                <c:pt idx="1">
                  <c:v>43.10721661080927</c:v>
                </c:pt>
                <c:pt idx="2">
                  <c:v>67.86869315184691</c:v>
                </c:pt>
                <c:pt idx="3">
                  <c:v>70.90225202546281</c:v>
                </c:pt>
                <c:pt idx="4">
                  <c:v>59.72734969278244</c:v>
                </c:pt>
                <c:pt idx="5">
                  <c:v>57.81545498126468</c:v>
                </c:pt>
                <c:pt idx="6">
                  <c:v>53.20720244927741</c:v>
                </c:pt>
                <c:pt idx="7">
                  <c:v>42.81061092279602</c:v>
                </c:pt>
                <c:pt idx="8">
                  <c:v>66.47675651232034</c:v>
                </c:pt>
                <c:pt idx="9">
                  <c:v>121.5313727104176</c:v>
                </c:pt>
                <c:pt idx="10">
                  <c:v>125.2101070067836</c:v>
                </c:pt>
                <c:pt idx="11">
                  <c:v>89.06090001646523</c:v>
                </c:pt>
                <c:pt idx="12">
                  <c:v>80.02200000000001</c:v>
                </c:pt>
              </c:numCache>
            </c:numRef>
          </c:val>
        </c:ser>
        <c:ser>
          <c:idx val="7"/>
          <c:order val="1"/>
          <c:tx>
            <c:strRef>
              <c:f>données!$Y$448</c:f>
              <c:strCache>
                <c:ptCount val="1"/>
                <c:pt idx="0">
                  <c:v>sans cadeaux fiscaux</c:v>
                </c:pt>
              </c:strCache>
            </c:strRef>
          </c:tx>
          <c:spPr>
            <a:ln w="63500">
              <a:solidFill>
                <a:srgbClr val="FF50BE"/>
              </a:solidFill>
            </a:ln>
          </c:spPr>
          <c:marker>
            <c:symbol val="none"/>
          </c:marker>
          <c:dPt>
            <c:idx val="6"/>
            <c:marker>
              <c:symbol val="diamond"/>
              <c:size val="20"/>
              <c:spPr>
                <a:solidFill>
                  <a:srgbClr val="FFFF00"/>
                </a:solidFill>
              </c:spPr>
            </c:marker>
          </c:dPt>
          <c:dPt>
            <c:idx val="7"/>
            <c:marker>
              <c:symbol val="diamond"/>
              <c:size val="20"/>
              <c:spPr>
                <a:solidFill>
                  <a:srgbClr val="FFFF00"/>
                </a:solidFill>
              </c:spPr>
            </c:marker>
          </c:dPt>
          <c:dPt>
            <c:idx val="8"/>
            <c:marker>
              <c:symbol val="diamond"/>
              <c:size val="20"/>
              <c:spPr>
                <a:solidFill>
                  <a:srgbClr val="FFFF00"/>
                </a:solidFill>
              </c:spPr>
            </c:marker>
          </c:dPt>
          <c:dPt>
            <c:idx val="11"/>
            <c:marker>
              <c:symbol val="diamond"/>
              <c:size val="20"/>
              <c:spPr>
                <a:solidFill>
                  <a:srgbClr val="FFFF00"/>
                </a:solidFill>
              </c:spPr>
            </c:marker>
          </c:dPt>
          <c:dPt>
            <c:idx val="12"/>
            <c:marker>
              <c:symbol val="diamond"/>
              <c:size val="20"/>
              <c:spPr>
                <a:solidFill>
                  <a:srgbClr val="FFFF00"/>
                </a:solidFill>
              </c:spPr>
            </c:marker>
          </c:dPt>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données!$BZ$448:$CL$448</c:f>
              <c:numCache>
                <c:formatCode>#.##0\.0</c:formatCode>
                <c:ptCount val="13"/>
                <c:pt idx="0">
                  <c:v>32.47701300434632</c:v>
                </c:pt>
                <c:pt idx="1">
                  <c:v>18.70985966227681</c:v>
                </c:pt>
                <c:pt idx="2">
                  <c:v>37.52913850480733</c:v>
                </c:pt>
                <c:pt idx="3">
                  <c:v>34.81191965833885</c:v>
                </c:pt>
                <c:pt idx="4">
                  <c:v>20.3954504412746</c:v>
                </c:pt>
                <c:pt idx="5">
                  <c:v>16.30033171432743</c:v>
                </c:pt>
                <c:pt idx="6">
                  <c:v>2.552187741054873</c:v>
                </c:pt>
                <c:pt idx="7">
                  <c:v>-21.04234083612257</c:v>
                </c:pt>
                <c:pt idx="8">
                  <c:v>-6.45914027931044</c:v>
                </c:pt>
                <c:pt idx="9">
                  <c:v>45.73973452443253</c:v>
                </c:pt>
                <c:pt idx="10">
                  <c:v>44.18181830095927</c:v>
                </c:pt>
                <c:pt idx="11">
                  <c:v>1.978155297564715</c:v>
                </c:pt>
                <c:pt idx="12">
                  <c:v>-12.72565</c:v>
                </c:pt>
              </c:numCache>
            </c:numRef>
          </c:val>
        </c:ser>
        <c:marker val="1"/>
        <c:axId val="572940488"/>
        <c:axId val="572943928"/>
      </c:lineChart>
      <c:catAx>
        <c:axId val="572940488"/>
        <c:scaling>
          <c:orientation val="minMax"/>
        </c:scaling>
        <c:axPos val="b"/>
        <c:numFmt formatCode="General" sourceLinked="1"/>
        <c:tickLblPos val="nextTo"/>
        <c:txPr>
          <a:bodyPr/>
          <a:lstStyle/>
          <a:p>
            <a:pPr>
              <a:defRPr sz="1400" b="1" i="0"/>
            </a:pPr>
            <a:endParaRPr lang="fr-FR"/>
          </a:p>
        </c:txPr>
        <c:crossAx val="572943928"/>
        <c:crossesAt val="0.0"/>
        <c:auto val="1"/>
        <c:lblAlgn val="ctr"/>
        <c:lblOffset val="500"/>
        <c:tickLblSkip val="2"/>
        <c:tickMarkSkip val="2"/>
      </c:catAx>
      <c:valAx>
        <c:axId val="572943928"/>
        <c:scaling>
          <c:orientation val="minMax"/>
          <c:max val="150.0"/>
          <c:min val="-50.0"/>
        </c:scaling>
        <c:axPos val="l"/>
        <c:majorGridlines/>
        <c:numFmt formatCode="0" sourceLinked="0"/>
        <c:tickLblPos val="nextTo"/>
        <c:spPr>
          <a:ln>
            <a:solidFill>
              <a:schemeClr val="tx1"/>
            </a:solidFill>
          </a:ln>
        </c:spPr>
        <c:txPr>
          <a:bodyPr/>
          <a:lstStyle/>
          <a:p>
            <a:pPr>
              <a:defRPr sz="1600" b="1" i="0" baseline="0">
                <a:solidFill>
                  <a:schemeClr val="tx1"/>
                </a:solidFill>
              </a:defRPr>
            </a:pPr>
            <a:endParaRPr lang="fr-FR"/>
          </a:p>
        </c:txPr>
        <c:crossAx val="572940488"/>
        <c:crosses val="autoZero"/>
        <c:crossBetween val="between"/>
        <c:majorUnit val="50.0"/>
      </c:valAx>
    </c:plotArea>
    <c:legend>
      <c:legendPos val="r"/>
      <c:legendEntry>
        <c:idx val="0"/>
        <c:txPr>
          <a:bodyPr/>
          <a:lstStyle/>
          <a:p>
            <a:pPr>
              <a:defRPr sz="1800" b="1" i="0" baseline="0">
                <a:solidFill>
                  <a:srgbClr val="0000FF"/>
                </a:solidFill>
              </a:defRPr>
            </a:pPr>
            <a:endParaRPr lang="fr-FR"/>
          </a:p>
        </c:txPr>
      </c:legendEntry>
      <c:legendEntry>
        <c:idx val="1"/>
        <c:txPr>
          <a:bodyPr/>
          <a:lstStyle/>
          <a:p>
            <a:pPr>
              <a:defRPr sz="1800" b="1" i="0" baseline="0">
                <a:solidFill>
                  <a:srgbClr val="FF50BE"/>
                </a:solidFill>
              </a:defRPr>
            </a:pPr>
            <a:endParaRPr lang="fr-FR"/>
          </a:p>
        </c:txPr>
      </c:legendEntry>
      <c:layout>
        <c:manualLayout>
          <c:xMode val="edge"/>
          <c:yMode val="edge"/>
          <c:x val="0.0711581814664009"/>
          <c:y val="0.257360317494558"/>
          <c:w val="0.352099361517575"/>
          <c:h val="0.0973567019844479"/>
        </c:manualLayout>
      </c:layout>
      <c:spPr>
        <a:solidFill>
          <a:sysClr val="window" lastClr="FFFFFF">
            <a:alpha val="76000"/>
          </a:sysClr>
        </a:solidFill>
        <a:ln>
          <a:solidFill>
            <a:schemeClr val="tx1"/>
          </a:solidFill>
        </a:ln>
      </c:spPr>
      <c:txPr>
        <a:bodyPr/>
        <a:lstStyle/>
        <a:p>
          <a:pPr>
            <a:defRPr sz="1800" b="1" i="0" baseline="0"/>
          </a:pPr>
          <a:endParaRPr lang="fr-FR"/>
        </a:p>
      </c:txPr>
    </c:legend>
    <c:plotVisOnly val="1"/>
  </c:chart>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927089089711455"/>
          <c:h val="0.877315473046176"/>
        </c:manualLayout>
      </c:layout>
      <c:lineChart>
        <c:grouping val="standard"/>
        <c:ser>
          <c:idx val="4"/>
          <c:order val="0"/>
          <c:tx>
            <c:strRef>
              <c:f>données!$Y$237</c:f>
              <c:strCache>
                <c:ptCount val="1"/>
                <c:pt idx="0">
                  <c:v>avec cadeaux fiscaux</c:v>
                </c:pt>
              </c:strCache>
            </c:strRef>
          </c:tx>
          <c:spPr>
            <a:ln w="63500">
              <a:solidFill>
                <a:srgbClr val="0000FF"/>
              </a:solidFill>
            </a:ln>
          </c:spPr>
          <c:marker>
            <c:symbol val="none"/>
          </c:marker>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données!$BZ$244:$CL$244</c:f>
              <c:numCache>
                <c:formatCode>0.0</c:formatCode>
                <c:ptCount val="13"/>
                <c:pt idx="0">
                  <c:v>2.370673756397074</c:v>
                </c:pt>
                <c:pt idx="1">
                  <c:v>2.374659122882657</c:v>
                </c:pt>
                <c:pt idx="2">
                  <c:v>3.704293971404892</c:v>
                </c:pt>
                <c:pt idx="3">
                  <c:v>3.835367484126545</c:v>
                </c:pt>
                <c:pt idx="4">
                  <c:v>3.150700338179273</c:v>
                </c:pt>
                <c:pt idx="5">
                  <c:v>2.995138899559919</c:v>
                </c:pt>
                <c:pt idx="6">
                  <c:v>2.690047952591789</c:v>
                </c:pt>
                <c:pt idx="7">
                  <c:v>2.116060928133639</c:v>
                </c:pt>
                <c:pt idx="8">
                  <c:v>3.288493918099312</c:v>
                </c:pt>
                <c:pt idx="9">
                  <c:v>6.207301765916502</c:v>
                </c:pt>
                <c:pt idx="10">
                  <c:v>6.286763187244413</c:v>
                </c:pt>
                <c:pt idx="11">
                  <c:v>4.382886362432659</c:v>
                </c:pt>
                <c:pt idx="12">
                  <c:v>3.937515348397628</c:v>
                </c:pt>
              </c:numCache>
            </c:numRef>
          </c:val>
        </c:ser>
        <c:ser>
          <c:idx val="7"/>
          <c:order val="1"/>
          <c:tx>
            <c:strRef>
              <c:f>données!$Y$448</c:f>
              <c:strCache>
                <c:ptCount val="1"/>
                <c:pt idx="0">
                  <c:v>sans cadeaux fiscaux</c:v>
                </c:pt>
              </c:strCache>
            </c:strRef>
          </c:tx>
          <c:spPr>
            <a:ln w="63500">
              <a:solidFill>
                <a:srgbClr val="FF50BE"/>
              </a:solidFill>
            </a:ln>
          </c:spPr>
          <c:marker>
            <c:symbol val="none"/>
          </c:marker>
          <c:dPt>
            <c:idx val="6"/>
            <c:marker>
              <c:symbol val="diamond"/>
              <c:size val="20"/>
              <c:spPr>
                <a:solidFill>
                  <a:srgbClr val="FFFF00"/>
                </a:solidFill>
              </c:spPr>
            </c:marker>
          </c:dPt>
          <c:dPt>
            <c:idx val="7"/>
            <c:marker>
              <c:symbol val="diamond"/>
              <c:size val="20"/>
              <c:spPr>
                <a:solidFill>
                  <a:srgbClr val="FFFF00"/>
                </a:solidFill>
              </c:spPr>
            </c:marker>
          </c:dPt>
          <c:dPt>
            <c:idx val="8"/>
            <c:marker>
              <c:symbol val="diamond"/>
              <c:size val="20"/>
              <c:spPr>
                <a:solidFill>
                  <a:srgbClr val="FFFF00"/>
                </a:solidFill>
              </c:spPr>
            </c:marker>
          </c:dPt>
          <c:dPt>
            <c:idx val="10"/>
            <c:marker>
              <c:symbol val="circle"/>
              <c:size val="5"/>
              <c:spPr>
                <a:solidFill>
                  <a:schemeClr val="accent2">
                    <a:lumMod val="20000"/>
                    <a:lumOff val="80000"/>
                  </a:schemeClr>
                </a:solidFill>
                <a:ln>
                  <a:solidFill>
                    <a:schemeClr val="accent2">
                      <a:lumMod val="20000"/>
                      <a:lumOff val="80000"/>
                    </a:schemeClr>
                  </a:solidFill>
                </a:ln>
                <a:effectLst/>
              </c:spPr>
            </c:marker>
            <c:spPr>
              <a:ln w="63500">
                <a:solidFill>
                  <a:srgbClr val="FF50BE"/>
                </a:solidFill>
              </a:ln>
              <a:effectLst/>
            </c:spPr>
          </c:dPt>
          <c:dPt>
            <c:idx val="11"/>
            <c:marker>
              <c:symbol val="diamond"/>
              <c:size val="20"/>
              <c:spPr>
                <a:solidFill>
                  <a:schemeClr val="accent2">
                    <a:lumMod val="20000"/>
                    <a:lumOff val="80000"/>
                  </a:schemeClr>
                </a:solidFill>
                <a:ln>
                  <a:solidFill>
                    <a:schemeClr val="accent2">
                      <a:lumMod val="20000"/>
                      <a:lumOff val="80000"/>
                    </a:schemeClr>
                  </a:solidFill>
                </a:ln>
              </c:spPr>
            </c:marker>
          </c:dPt>
          <c:dPt>
            <c:idx val="12"/>
            <c:marker>
              <c:symbol val="diamond"/>
              <c:size val="20"/>
              <c:spPr>
                <a:solidFill>
                  <a:schemeClr val="accent2">
                    <a:lumMod val="20000"/>
                    <a:lumOff val="80000"/>
                  </a:schemeClr>
                </a:solidFill>
                <a:ln>
                  <a:solidFill>
                    <a:schemeClr val="accent2">
                      <a:lumMod val="20000"/>
                      <a:lumOff val="80000"/>
                    </a:schemeClr>
                  </a:solidFill>
                </a:ln>
              </c:spPr>
            </c:marker>
          </c:dPt>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données!$BZ$449:$CL$449</c:f>
              <c:numCache>
                <c:formatCode>#\ ##0.0</c:formatCode>
                <c:ptCount val="13"/>
                <c:pt idx="0">
                  <c:v>2.034674875815115</c:v>
                </c:pt>
                <c:pt idx="1">
                  <c:v>1.147649954367396</c:v>
                </c:pt>
                <c:pt idx="2">
                  <c:v>2.278536005686283</c:v>
                </c:pt>
                <c:pt idx="3">
                  <c:v>2.093943020918212</c:v>
                </c:pt>
                <c:pt idx="4">
                  <c:v>1.198865754980999</c:v>
                </c:pt>
                <c:pt idx="5">
                  <c:v>0.94214166094979</c:v>
                </c:pt>
                <c:pt idx="6">
                  <c:v>0.144445633128301</c:v>
                </c:pt>
                <c:pt idx="7">
                  <c:v>-1.16131903550975</c:v>
                </c:pt>
                <c:pt idx="8">
                  <c:v>-0.356007049827155</c:v>
                </c:pt>
                <c:pt idx="9">
                  <c:v>2.589622953190498</c:v>
                </c:pt>
                <c:pt idx="10">
                  <c:v>2.467809646132616</c:v>
                </c:pt>
                <c:pt idx="11">
                  <c:v>0.108618268106877</c:v>
                </c:pt>
                <c:pt idx="12">
                  <c:v>-0.69886594541161</c:v>
                </c:pt>
              </c:numCache>
            </c:numRef>
          </c:val>
        </c:ser>
        <c:marker val="1"/>
        <c:axId val="572977000"/>
        <c:axId val="573065752"/>
      </c:lineChart>
      <c:catAx>
        <c:axId val="572977000"/>
        <c:scaling>
          <c:orientation val="minMax"/>
        </c:scaling>
        <c:axPos val="b"/>
        <c:numFmt formatCode="General" sourceLinked="1"/>
        <c:tickLblPos val="nextTo"/>
        <c:txPr>
          <a:bodyPr/>
          <a:lstStyle/>
          <a:p>
            <a:pPr>
              <a:defRPr sz="1400" b="1" i="0"/>
            </a:pPr>
            <a:endParaRPr lang="fr-FR"/>
          </a:p>
        </c:txPr>
        <c:crossAx val="573065752"/>
        <c:crossesAt val="0.0"/>
        <c:auto val="1"/>
        <c:lblAlgn val="ctr"/>
        <c:lblOffset val="500"/>
        <c:tickLblSkip val="2"/>
        <c:tickMarkSkip val="2"/>
      </c:catAx>
      <c:valAx>
        <c:axId val="573065752"/>
        <c:scaling>
          <c:orientation val="minMax"/>
          <c:max val="7.0"/>
          <c:min val="-3.0"/>
        </c:scaling>
        <c:axPos val="l"/>
        <c:majorGridlines/>
        <c:numFmt formatCode="0" sourceLinked="0"/>
        <c:tickLblPos val="nextTo"/>
        <c:spPr>
          <a:ln>
            <a:solidFill>
              <a:schemeClr val="tx1"/>
            </a:solidFill>
          </a:ln>
        </c:spPr>
        <c:txPr>
          <a:bodyPr/>
          <a:lstStyle/>
          <a:p>
            <a:pPr>
              <a:defRPr sz="1600" b="1" i="0" baseline="0">
                <a:solidFill>
                  <a:schemeClr val="tx1"/>
                </a:solidFill>
              </a:defRPr>
            </a:pPr>
            <a:endParaRPr lang="fr-FR"/>
          </a:p>
        </c:txPr>
        <c:crossAx val="572977000"/>
        <c:crosses val="autoZero"/>
        <c:crossBetween val="between"/>
        <c:majorUnit val="3.0"/>
      </c:valAx>
    </c:plotArea>
    <c:legend>
      <c:legendPos val="r"/>
      <c:legendEntry>
        <c:idx val="1"/>
        <c:txPr>
          <a:bodyPr/>
          <a:lstStyle/>
          <a:p>
            <a:pPr>
              <a:defRPr sz="1800" b="1" i="0" baseline="0">
                <a:solidFill>
                  <a:srgbClr val="FF50BE"/>
                </a:solidFill>
              </a:defRPr>
            </a:pPr>
            <a:endParaRPr lang="fr-FR"/>
          </a:p>
        </c:txPr>
      </c:legendEntry>
      <c:legendEntry>
        <c:idx val="0"/>
        <c:txPr>
          <a:bodyPr/>
          <a:lstStyle/>
          <a:p>
            <a:pPr>
              <a:defRPr sz="1800" b="1" i="0" baseline="0">
                <a:solidFill>
                  <a:srgbClr val="0000FF"/>
                </a:solidFill>
              </a:defRPr>
            </a:pPr>
            <a:endParaRPr lang="fr-FR"/>
          </a:p>
        </c:txPr>
      </c:legendEntry>
      <c:layout>
        <c:manualLayout>
          <c:xMode val="edge"/>
          <c:yMode val="edge"/>
          <c:x val="0.0725386252519038"/>
          <c:y val="0.782643305146736"/>
          <c:w val="0.352099361517575"/>
          <c:h val="0.108677456028676"/>
        </c:manualLayout>
      </c:layout>
      <c:spPr>
        <a:solidFill>
          <a:sysClr val="window" lastClr="FFFFFF">
            <a:alpha val="76000"/>
          </a:sysClr>
        </a:solidFill>
        <a:ln>
          <a:solidFill>
            <a:schemeClr val="tx1"/>
          </a:solidFill>
        </a:ln>
      </c:spPr>
      <c:txPr>
        <a:bodyPr/>
        <a:lstStyle/>
        <a:p>
          <a:pPr>
            <a:defRPr sz="1800" b="1" i="0" baseline="0"/>
          </a:pPr>
          <a:endParaRPr lang="fr-FR"/>
        </a:p>
      </c:txPr>
    </c:legend>
    <c:plotVisOnly val="1"/>
  </c:chart>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927089089711455"/>
          <c:h val="0.877315473046176"/>
        </c:manualLayout>
      </c:layout>
      <c:lineChart>
        <c:grouping val="standard"/>
        <c:ser>
          <c:idx val="4"/>
          <c:order val="0"/>
          <c:tx>
            <c:strRef>
              <c:f>données!$Y$237</c:f>
              <c:strCache>
                <c:ptCount val="1"/>
                <c:pt idx="0">
                  <c:v>avec cadeaux fiscaux</c:v>
                </c:pt>
              </c:strCache>
            </c:strRef>
          </c:tx>
          <c:spPr>
            <a:ln w="63500">
              <a:solidFill>
                <a:srgbClr val="0000FF"/>
              </a:solidFill>
            </a:ln>
          </c:spPr>
          <c:marker>
            <c:symbol val="none"/>
          </c:marker>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données!$BZ$244:$CL$244</c:f>
              <c:numCache>
                <c:formatCode>0.0</c:formatCode>
                <c:ptCount val="13"/>
                <c:pt idx="0">
                  <c:v>2.370673756397074</c:v>
                </c:pt>
                <c:pt idx="1">
                  <c:v>2.374659122882657</c:v>
                </c:pt>
                <c:pt idx="2">
                  <c:v>3.704293971404892</c:v>
                </c:pt>
                <c:pt idx="3">
                  <c:v>3.835367484126545</c:v>
                </c:pt>
                <c:pt idx="4">
                  <c:v>3.150700338179273</c:v>
                </c:pt>
                <c:pt idx="5">
                  <c:v>2.995138899559919</c:v>
                </c:pt>
                <c:pt idx="6">
                  <c:v>2.690047952591789</c:v>
                </c:pt>
                <c:pt idx="7">
                  <c:v>2.116060928133639</c:v>
                </c:pt>
                <c:pt idx="8">
                  <c:v>3.288493918099312</c:v>
                </c:pt>
                <c:pt idx="9">
                  <c:v>6.207301765916502</c:v>
                </c:pt>
                <c:pt idx="10">
                  <c:v>6.286763187244413</c:v>
                </c:pt>
                <c:pt idx="11">
                  <c:v>4.382886362432659</c:v>
                </c:pt>
                <c:pt idx="12">
                  <c:v>3.937515348397628</c:v>
                </c:pt>
              </c:numCache>
            </c:numRef>
          </c:val>
        </c:ser>
        <c:ser>
          <c:idx val="7"/>
          <c:order val="1"/>
          <c:tx>
            <c:strRef>
              <c:f>données!$Y$448</c:f>
              <c:strCache>
                <c:ptCount val="1"/>
                <c:pt idx="0">
                  <c:v>sans cadeaux fiscaux</c:v>
                </c:pt>
              </c:strCache>
            </c:strRef>
          </c:tx>
          <c:spPr>
            <a:ln w="63500">
              <a:solidFill>
                <a:schemeClr val="tx1">
                  <a:lumMod val="50000"/>
                  <a:lumOff val="50000"/>
                </a:schemeClr>
              </a:solidFill>
              <a:prstDash val="sysDash"/>
            </a:ln>
          </c:spPr>
          <c:marker>
            <c:symbol val="none"/>
          </c:marker>
          <c:dPt>
            <c:idx val="6"/>
            <c:marker>
              <c:symbol val="diamond"/>
              <c:size val="20"/>
              <c:spPr>
                <a:solidFill>
                  <a:srgbClr val="FFFF00"/>
                </a:solidFill>
              </c:spPr>
            </c:marker>
          </c:dPt>
          <c:dPt>
            <c:idx val="7"/>
            <c:marker>
              <c:symbol val="diamond"/>
              <c:size val="20"/>
              <c:spPr>
                <a:solidFill>
                  <a:srgbClr val="FFFF00"/>
                </a:solidFill>
              </c:spPr>
            </c:marker>
          </c:dPt>
          <c:dPt>
            <c:idx val="8"/>
            <c:marker>
              <c:symbol val="diamond"/>
              <c:size val="20"/>
              <c:spPr>
                <a:solidFill>
                  <a:srgbClr val="FFFF00"/>
                </a:solidFill>
              </c:spPr>
            </c:marker>
          </c:dPt>
          <c:dPt>
            <c:idx val="10"/>
            <c:marker>
              <c:symbol val="circle"/>
              <c:size val="5"/>
              <c:spPr>
                <a:solidFill>
                  <a:schemeClr val="accent2">
                    <a:lumMod val="20000"/>
                    <a:lumOff val="80000"/>
                  </a:schemeClr>
                </a:solidFill>
                <a:ln>
                  <a:solidFill>
                    <a:schemeClr val="accent2">
                      <a:lumMod val="20000"/>
                      <a:lumOff val="80000"/>
                    </a:schemeClr>
                  </a:solidFill>
                </a:ln>
                <a:effectLst/>
              </c:spPr>
            </c:marker>
            <c:spPr>
              <a:ln w="63500">
                <a:solidFill>
                  <a:schemeClr val="tx1">
                    <a:lumMod val="50000"/>
                    <a:lumOff val="50000"/>
                  </a:schemeClr>
                </a:solidFill>
                <a:prstDash val="sysDash"/>
              </a:ln>
              <a:effectLst/>
            </c:spPr>
          </c:dPt>
          <c:dPt>
            <c:idx val="11"/>
            <c:marker>
              <c:symbol val="diamond"/>
              <c:size val="20"/>
              <c:spPr>
                <a:solidFill>
                  <a:schemeClr val="accent2">
                    <a:lumMod val="20000"/>
                    <a:lumOff val="80000"/>
                  </a:schemeClr>
                </a:solidFill>
                <a:ln>
                  <a:solidFill>
                    <a:schemeClr val="accent2">
                      <a:lumMod val="20000"/>
                      <a:lumOff val="80000"/>
                    </a:schemeClr>
                  </a:solidFill>
                </a:ln>
              </c:spPr>
            </c:marker>
          </c:dPt>
          <c:dPt>
            <c:idx val="12"/>
            <c:marker>
              <c:symbol val="diamond"/>
              <c:size val="20"/>
              <c:spPr>
                <a:solidFill>
                  <a:schemeClr val="accent2">
                    <a:lumMod val="20000"/>
                    <a:lumOff val="80000"/>
                  </a:schemeClr>
                </a:solidFill>
                <a:ln>
                  <a:solidFill>
                    <a:schemeClr val="accent2">
                      <a:lumMod val="20000"/>
                      <a:lumOff val="80000"/>
                    </a:schemeClr>
                  </a:solidFill>
                </a:ln>
              </c:spPr>
            </c:marker>
          </c:dPt>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données!$BZ$449:$CL$449</c:f>
              <c:numCache>
                <c:formatCode>#\ ##0.0</c:formatCode>
                <c:ptCount val="13"/>
                <c:pt idx="0">
                  <c:v>2.034674875815115</c:v>
                </c:pt>
                <c:pt idx="1">
                  <c:v>1.147649954367396</c:v>
                </c:pt>
                <c:pt idx="2">
                  <c:v>2.278536005686283</c:v>
                </c:pt>
                <c:pt idx="3">
                  <c:v>2.093943020918212</c:v>
                </c:pt>
                <c:pt idx="4">
                  <c:v>1.198865754980999</c:v>
                </c:pt>
                <c:pt idx="5">
                  <c:v>0.94214166094979</c:v>
                </c:pt>
                <c:pt idx="6">
                  <c:v>0.144445633128301</c:v>
                </c:pt>
                <c:pt idx="7">
                  <c:v>-1.16131903550975</c:v>
                </c:pt>
                <c:pt idx="8">
                  <c:v>-0.356007049827155</c:v>
                </c:pt>
                <c:pt idx="9">
                  <c:v>2.589622953190498</c:v>
                </c:pt>
                <c:pt idx="10">
                  <c:v>2.467809646132616</c:v>
                </c:pt>
                <c:pt idx="11">
                  <c:v>0.108618268106877</c:v>
                </c:pt>
                <c:pt idx="12">
                  <c:v>-0.69886594541161</c:v>
                </c:pt>
              </c:numCache>
            </c:numRef>
          </c:val>
        </c:ser>
        <c:marker val="1"/>
        <c:axId val="602447048"/>
        <c:axId val="602450200"/>
      </c:lineChart>
      <c:catAx>
        <c:axId val="602447048"/>
        <c:scaling>
          <c:orientation val="minMax"/>
        </c:scaling>
        <c:axPos val="b"/>
        <c:numFmt formatCode="General" sourceLinked="1"/>
        <c:tickLblPos val="nextTo"/>
        <c:txPr>
          <a:bodyPr/>
          <a:lstStyle/>
          <a:p>
            <a:pPr>
              <a:defRPr sz="1400" b="1" i="0"/>
            </a:pPr>
            <a:endParaRPr lang="fr-FR"/>
          </a:p>
        </c:txPr>
        <c:crossAx val="602450200"/>
        <c:crossesAt val="0.0"/>
        <c:auto val="1"/>
        <c:lblAlgn val="ctr"/>
        <c:lblOffset val="500"/>
        <c:tickLblSkip val="2"/>
        <c:tickMarkSkip val="2"/>
      </c:catAx>
      <c:valAx>
        <c:axId val="602450200"/>
        <c:scaling>
          <c:orientation val="minMax"/>
          <c:max val="7.0"/>
          <c:min val="-3.0"/>
        </c:scaling>
        <c:axPos val="l"/>
        <c:majorGridlines/>
        <c:numFmt formatCode="0" sourceLinked="0"/>
        <c:tickLblPos val="nextTo"/>
        <c:spPr>
          <a:ln>
            <a:solidFill>
              <a:schemeClr val="tx1"/>
            </a:solidFill>
          </a:ln>
        </c:spPr>
        <c:txPr>
          <a:bodyPr/>
          <a:lstStyle/>
          <a:p>
            <a:pPr>
              <a:defRPr sz="1600" b="1" i="0" baseline="0">
                <a:solidFill>
                  <a:schemeClr val="tx1"/>
                </a:solidFill>
              </a:defRPr>
            </a:pPr>
            <a:endParaRPr lang="fr-FR"/>
          </a:p>
        </c:txPr>
        <c:crossAx val="602447048"/>
        <c:crosses val="autoZero"/>
        <c:crossBetween val="between"/>
        <c:majorUnit val="3.0"/>
      </c:valAx>
    </c:plotArea>
    <c:legend>
      <c:legendPos val="r"/>
      <c:legendEntry>
        <c:idx val="0"/>
        <c:txPr>
          <a:bodyPr/>
          <a:lstStyle/>
          <a:p>
            <a:pPr>
              <a:defRPr sz="1800" b="1" i="0" baseline="0">
                <a:solidFill>
                  <a:srgbClr val="0000FF"/>
                </a:solidFill>
              </a:defRPr>
            </a:pPr>
            <a:endParaRPr lang="fr-FR"/>
          </a:p>
        </c:txPr>
      </c:legendEntry>
      <c:legendEntry>
        <c:idx val="1"/>
        <c:txPr>
          <a:bodyPr/>
          <a:lstStyle/>
          <a:p>
            <a:pPr>
              <a:defRPr sz="1800" b="1" i="0" baseline="0">
                <a:solidFill>
                  <a:schemeClr val="tx1">
                    <a:lumMod val="50000"/>
                    <a:lumOff val="50000"/>
                  </a:schemeClr>
                </a:solidFill>
              </a:defRPr>
            </a:pPr>
            <a:endParaRPr lang="fr-FR"/>
          </a:p>
        </c:txPr>
      </c:legendEntry>
      <c:layout>
        <c:manualLayout>
          <c:xMode val="edge"/>
          <c:yMode val="edge"/>
          <c:x val="0.0725386252519038"/>
          <c:y val="0.782643305146736"/>
          <c:w val="0.352099361517575"/>
          <c:h val="0.108677456028676"/>
        </c:manualLayout>
      </c:layout>
      <c:spPr>
        <a:solidFill>
          <a:sysClr val="window" lastClr="FFFFFF">
            <a:alpha val="76000"/>
          </a:sysClr>
        </a:solidFill>
        <a:ln>
          <a:solidFill>
            <a:schemeClr val="tx1"/>
          </a:solidFill>
        </a:ln>
      </c:spPr>
      <c:txPr>
        <a:bodyPr/>
        <a:lstStyle/>
        <a:p>
          <a:pPr>
            <a:defRPr sz="1800" b="1" i="0" baseline="0"/>
          </a:pPr>
          <a:endParaRPr lang="fr-FR"/>
        </a:p>
      </c:txPr>
    </c:legend>
    <c:plotVisOnly val="1"/>
  </c:chart>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927089089711455"/>
          <c:h val="0.877315473046176"/>
        </c:manualLayout>
      </c:layout>
      <c:lineChart>
        <c:grouping val="standard"/>
        <c:ser>
          <c:idx val="4"/>
          <c:order val="0"/>
          <c:tx>
            <c:strRef>
              <c:f>données!$Y$237</c:f>
              <c:strCache>
                <c:ptCount val="1"/>
                <c:pt idx="0">
                  <c:v>avec cadeaux fiscaux</c:v>
                </c:pt>
              </c:strCache>
            </c:strRef>
          </c:tx>
          <c:spPr>
            <a:ln w="63500">
              <a:solidFill>
                <a:srgbClr val="0000FF"/>
              </a:solidFill>
            </a:ln>
          </c:spPr>
          <c:marker>
            <c:symbol val="none"/>
          </c:marker>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données!$BZ$244:$CL$244</c:f>
              <c:numCache>
                <c:formatCode>0.0</c:formatCode>
                <c:ptCount val="13"/>
                <c:pt idx="0">
                  <c:v>2.370673756397074</c:v>
                </c:pt>
                <c:pt idx="1">
                  <c:v>2.374659122882657</c:v>
                </c:pt>
                <c:pt idx="2">
                  <c:v>3.704293971404892</c:v>
                </c:pt>
                <c:pt idx="3">
                  <c:v>3.835367484126545</c:v>
                </c:pt>
                <c:pt idx="4">
                  <c:v>3.150700338179273</c:v>
                </c:pt>
                <c:pt idx="5">
                  <c:v>2.995138899559919</c:v>
                </c:pt>
                <c:pt idx="6">
                  <c:v>2.690047952591789</c:v>
                </c:pt>
                <c:pt idx="7">
                  <c:v>2.116060928133639</c:v>
                </c:pt>
                <c:pt idx="8">
                  <c:v>3.288493918099312</c:v>
                </c:pt>
                <c:pt idx="9">
                  <c:v>6.207301765916502</c:v>
                </c:pt>
                <c:pt idx="10">
                  <c:v>6.286763187244413</c:v>
                </c:pt>
                <c:pt idx="11">
                  <c:v>4.382886362432659</c:v>
                </c:pt>
                <c:pt idx="12">
                  <c:v>3.937515348397628</c:v>
                </c:pt>
              </c:numCache>
            </c:numRef>
          </c:val>
        </c:ser>
        <c:ser>
          <c:idx val="7"/>
          <c:order val="1"/>
          <c:tx>
            <c:strRef>
              <c:f>données!$Y$448</c:f>
              <c:strCache>
                <c:ptCount val="1"/>
                <c:pt idx="0">
                  <c:v>sans cadeaux fiscaux</c:v>
                </c:pt>
              </c:strCache>
            </c:strRef>
          </c:tx>
          <c:spPr>
            <a:ln w="63500">
              <a:solidFill>
                <a:srgbClr val="FF50BE">
                  <a:alpha val="0"/>
                </a:srgbClr>
              </a:solidFill>
            </a:ln>
          </c:spPr>
          <c:marker>
            <c:symbol val="none"/>
          </c:marker>
          <c:cat>
            <c:numRef>
              <c:f>données!$BZ$40:$CL$40</c:f>
              <c:numCache>
                <c:formatCode>General</c:formatCode>
                <c:ptCount val="13"/>
                <c:pt idx="0">
                  <c:v>2000.0</c:v>
                </c:pt>
                <c:pt idx="1">
                  <c:v>2001.0</c:v>
                </c:pt>
                <c:pt idx="2">
                  <c:v>2002.0</c:v>
                </c:pt>
                <c:pt idx="3">
                  <c:v>2003.0</c:v>
                </c:pt>
                <c:pt idx="4">
                  <c:v>2004.0</c:v>
                </c:pt>
                <c:pt idx="5">
                  <c:v>2005.0</c:v>
                </c:pt>
                <c:pt idx="6">
                  <c:v>2006.0</c:v>
                </c:pt>
                <c:pt idx="7">
                  <c:v>2007.0</c:v>
                </c:pt>
                <c:pt idx="8">
                  <c:v>2008.0</c:v>
                </c:pt>
                <c:pt idx="9">
                  <c:v>2009.0</c:v>
                </c:pt>
                <c:pt idx="10">
                  <c:v>2010.0</c:v>
                </c:pt>
                <c:pt idx="11" formatCode="0">
                  <c:v>2011.0</c:v>
                </c:pt>
                <c:pt idx="12">
                  <c:v>2012.0</c:v>
                </c:pt>
              </c:numCache>
            </c:numRef>
          </c:cat>
          <c:val>
            <c:numRef>
              <c:f>données!$BZ$449:$CL$449</c:f>
              <c:numCache>
                <c:formatCode>#\ ##0.0</c:formatCode>
                <c:ptCount val="13"/>
                <c:pt idx="0">
                  <c:v>2.034674875815115</c:v>
                </c:pt>
                <c:pt idx="1">
                  <c:v>1.147649954367396</c:v>
                </c:pt>
                <c:pt idx="2">
                  <c:v>2.278536005686283</c:v>
                </c:pt>
                <c:pt idx="3">
                  <c:v>2.093943020918212</c:v>
                </c:pt>
                <c:pt idx="4">
                  <c:v>1.198865754980999</c:v>
                </c:pt>
                <c:pt idx="5">
                  <c:v>0.94214166094979</c:v>
                </c:pt>
                <c:pt idx="6">
                  <c:v>0.144445633128301</c:v>
                </c:pt>
                <c:pt idx="7">
                  <c:v>-1.16131903550975</c:v>
                </c:pt>
                <c:pt idx="8">
                  <c:v>-0.356007049827155</c:v>
                </c:pt>
                <c:pt idx="9">
                  <c:v>2.589622953190498</c:v>
                </c:pt>
                <c:pt idx="10">
                  <c:v>2.467809646132616</c:v>
                </c:pt>
                <c:pt idx="11">
                  <c:v>0.108618268106877</c:v>
                </c:pt>
                <c:pt idx="12">
                  <c:v>-0.69886594541161</c:v>
                </c:pt>
              </c:numCache>
            </c:numRef>
          </c:val>
        </c:ser>
        <c:marker val="1"/>
        <c:axId val="572843032"/>
        <c:axId val="572581672"/>
      </c:lineChart>
      <c:catAx>
        <c:axId val="572843032"/>
        <c:scaling>
          <c:orientation val="minMax"/>
        </c:scaling>
        <c:axPos val="b"/>
        <c:numFmt formatCode="General" sourceLinked="1"/>
        <c:tickLblPos val="nextTo"/>
        <c:txPr>
          <a:bodyPr/>
          <a:lstStyle/>
          <a:p>
            <a:pPr>
              <a:defRPr sz="1400" b="1" i="0"/>
            </a:pPr>
            <a:endParaRPr lang="fr-FR"/>
          </a:p>
        </c:txPr>
        <c:crossAx val="572581672"/>
        <c:crossesAt val="0.0"/>
        <c:auto val="1"/>
        <c:lblAlgn val="ctr"/>
        <c:lblOffset val="500"/>
        <c:tickLblSkip val="2"/>
        <c:tickMarkSkip val="2"/>
      </c:catAx>
      <c:valAx>
        <c:axId val="572581672"/>
        <c:scaling>
          <c:orientation val="minMax"/>
          <c:max val="7.0"/>
          <c:min val="-3.0"/>
        </c:scaling>
        <c:axPos val="l"/>
        <c:majorGridlines/>
        <c:numFmt formatCode="0" sourceLinked="0"/>
        <c:tickLblPos val="nextTo"/>
        <c:spPr>
          <a:ln>
            <a:solidFill>
              <a:schemeClr val="tx1"/>
            </a:solidFill>
          </a:ln>
        </c:spPr>
        <c:txPr>
          <a:bodyPr/>
          <a:lstStyle/>
          <a:p>
            <a:pPr>
              <a:defRPr sz="1600" b="1" i="0" baseline="0">
                <a:solidFill>
                  <a:schemeClr val="tx1"/>
                </a:solidFill>
              </a:defRPr>
            </a:pPr>
            <a:endParaRPr lang="fr-FR"/>
          </a:p>
        </c:txPr>
        <c:crossAx val="572843032"/>
        <c:crosses val="autoZero"/>
        <c:crossBetween val="between"/>
        <c:majorUnit val="3.0"/>
      </c:valAx>
    </c:plotArea>
    <c:legend>
      <c:legendPos val="r"/>
      <c:legendEntry>
        <c:idx val="0"/>
        <c:txPr>
          <a:bodyPr/>
          <a:lstStyle/>
          <a:p>
            <a:pPr>
              <a:defRPr sz="1800" b="1" i="0" baseline="0">
                <a:solidFill>
                  <a:srgbClr val="0000FF"/>
                </a:solidFill>
              </a:defRPr>
            </a:pPr>
            <a:endParaRPr lang="fr-FR"/>
          </a:p>
        </c:txPr>
      </c:legendEntry>
      <c:legendEntry>
        <c:idx val="1"/>
        <c:txPr>
          <a:bodyPr/>
          <a:lstStyle/>
          <a:p>
            <a:pPr>
              <a:defRPr sz="1800" b="1" i="0" baseline="0">
                <a:solidFill>
                  <a:schemeClr val="bg1"/>
                </a:solidFill>
              </a:defRPr>
            </a:pPr>
            <a:endParaRPr lang="fr-FR"/>
          </a:p>
        </c:txPr>
      </c:legendEntry>
      <c:layout>
        <c:manualLayout>
          <c:xMode val="edge"/>
          <c:yMode val="edge"/>
          <c:x val="0.0725386252519038"/>
          <c:y val="0.180379189993808"/>
          <c:w val="0.352099361517575"/>
          <c:h val="0.108677456028676"/>
        </c:manualLayout>
      </c:layout>
      <c:spPr>
        <a:solidFill>
          <a:sysClr val="window" lastClr="FFFFFF">
            <a:alpha val="76000"/>
          </a:sysClr>
        </a:solidFill>
        <a:ln>
          <a:solidFill>
            <a:schemeClr val="tx1"/>
          </a:solidFill>
        </a:ln>
      </c:spPr>
      <c:txPr>
        <a:bodyPr/>
        <a:lstStyle/>
        <a:p>
          <a:pPr>
            <a:defRPr sz="1800" b="1" i="0" baseline="0"/>
          </a:pPr>
          <a:endParaRPr lang="fr-FR"/>
        </a:p>
      </c:txPr>
    </c:legend>
    <c:plotVisOnly val="1"/>
  </c:chart>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données!$X$279</c:f>
              <c:strCache>
                <c:ptCount val="1"/>
                <c:pt idx="0">
                  <c:v>recettes</c:v>
                </c:pt>
              </c:strCache>
            </c:strRef>
          </c:tx>
          <c:spPr>
            <a:gradFill rotWithShape="0">
              <a:gsLst>
                <a:gs pos="0">
                  <a:srgbClr val="9BC1FF"/>
                </a:gs>
                <a:gs pos="100000">
                  <a:srgbClr val="3F80CD"/>
                </a:gs>
              </a:gsLst>
              <a:lin ang="5400000"/>
            </a:gradFill>
            <a:ln w="25400">
              <a:noFill/>
            </a:ln>
            <a:effectLst/>
          </c:spP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données!$AK$279:$CL$279</c:f>
              <c:numCache>
                <c:formatCode>#.##0\.0</c:formatCode>
                <c:ptCount val="54"/>
                <c:pt idx="0">
                  <c:v>163.0311746652749</c:v>
                </c:pt>
                <c:pt idx="1">
                  <c:v>170.0785517374794</c:v>
                </c:pt>
                <c:pt idx="2">
                  <c:v>184.727207101776</c:v>
                </c:pt>
                <c:pt idx="3">
                  <c:v>198.1845473134088</c:v>
                </c:pt>
                <c:pt idx="4">
                  <c:v>215.8508985405357</c:v>
                </c:pt>
                <c:pt idx="5">
                  <c:v>234.3854590360224</c:v>
                </c:pt>
                <c:pt idx="6">
                  <c:v>248.0992246183889</c:v>
                </c:pt>
                <c:pt idx="7">
                  <c:v>258.9107516549866</c:v>
                </c:pt>
                <c:pt idx="8">
                  <c:v>272.0906841710646</c:v>
                </c:pt>
                <c:pt idx="9">
                  <c:v>291.5068259733205</c:v>
                </c:pt>
                <c:pt idx="10">
                  <c:v>314.7529755134436</c:v>
                </c:pt>
                <c:pt idx="11">
                  <c:v>328.7162181811922</c:v>
                </c:pt>
                <c:pt idx="12">
                  <c:v>341.1993790137333</c:v>
                </c:pt>
                <c:pt idx="13">
                  <c:v>359.2751361637653</c:v>
                </c:pt>
                <c:pt idx="14">
                  <c:v>377.2513467097688</c:v>
                </c:pt>
                <c:pt idx="15">
                  <c:v>401.4605439377613</c:v>
                </c:pt>
                <c:pt idx="16">
                  <c:v>414.6450111923498</c:v>
                </c:pt>
                <c:pt idx="17">
                  <c:v>450.9066203878493</c:v>
                </c:pt>
                <c:pt idx="18">
                  <c:v>464.7421627293633</c:v>
                </c:pt>
                <c:pt idx="19">
                  <c:v>474.0947750104172</c:v>
                </c:pt>
                <c:pt idx="20">
                  <c:v>508.4951570830751</c:v>
                </c:pt>
                <c:pt idx="21">
                  <c:v>529.9211585499406</c:v>
                </c:pt>
                <c:pt idx="22">
                  <c:v>540.3800588424979</c:v>
                </c:pt>
                <c:pt idx="23">
                  <c:v>563.2561545716107</c:v>
                </c:pt>
                <c:pt idx="24">
                  <c:v>578.691778199848</c:v>
                </c:pt>
                <c:pt idx="25">
                  <c:v>596.6943215461633</c:v>
                </c:pt>
                <c:pt idx="26">
                  <c:v>611.129568765647</c:v>
                </c:pt>
                <c:pt idx="27">
                  <c:v>614.3413346189808</c:v>
                </c:pt>
                <c:pt idx="28">
                  <c:v>636.9358397750051</c:v>
                </c:pt>
                <c:pt idx="29">
                  <c:v>649.8224795785002</c:v>
                </c:pt>
                <c:pt idx="30">
                  <c:v>672.2736495121727</c:v>
                </c:pt>
                <c:pt idx="31">
                  <c:v>691.1173179724168</c:v>
                </c:pt>
                <c:pt idx="32">
                  <c:v>707.199109516607</c:v>
                </c:pt>
                <c:pt idx="33">
                  <c:v>712.9590365850833</c:v>
                </c:pt>
                <c:pt idx="34">
                  <c:v>721.7413896095662</c:v>
                </c:pt>
                <c:pt idx="35">
                  <c:v>742.5492923726737</c:v>
                </c:pt>
                <c:pt idx="36">
                  <c:v>762.8031450260504</c:v>
                </c:pt>
                <c:pt idx="37">
                  <c:v>795.2938296348355</c:v>
                </c:pt>
                <c:pt idx="38">
                  <c:v>819.097986126356</c:v>
                </c:pt>
                <c:pt idx="39">
                  <c:v>834.4180485335677</c:v>
                </c:pt>
                <c:pt idx="40">
                  <c:v>873.247688264027</c:v>
                </c:pt>
                <c:pt idx="41">
                  <c:v>894.2360531027829</c:v>
                </c:pt>
                <c:pt idx="42">
                  <c:v>907.8038036755358</c:v>
                </c:pt>
                <c:pt idx="43">
                  <c:v>908.5352414210646</c:v>
                </c:pt>
                <c:pt idx="44">
                  <c:v>911.576832995291</c:v>
                </c:pt>
                <c:pt idx="45">
                  <c:v>941.0879984551411</c:v>
                </c:pt>
                <c:pt idx="46">
                  <c:v>976.8069197181309</c:v>
                </c:pt>
                <c:pt idx="47">
                  <c:v>1000.824290599983</c:v>
                </c:pt>
                <c:pt idx="48">
                  <c:v>1008.694300352684</c:v>
                </c:pt>
                <c:pt idx="49">
                  <c:v>1009.49555215255</c:v>
                </c:pt>
                <c:pt idx="50">
                  <c:v>963.4415015462441</c:v>
                </c:pt>
                <c:pt idx="51">
                  <c:v>985.426587705433</c:v>
                </c:pt>
                <c:pt idx="52">
                  <c:v>1028.144274152391</c:v>
                </c:pt>
                <c:pt idx="53">
                  <c:v>1052.356</c:v>
                </c:pt>
              </c:numCache>
            </c:numRef>
          </c:val>
        </c:ser>
        <c:ser>
          <c:idx val="1"/>
          <c:order val="1"/>
          <c:tx>
            <c:v>déficit = emprunt</c:v>
          </c:tx>
          <c:spPr>
            <a:gradFill rotWithShape="0">
              <a:gsLst>
                <a:gs pos="0">
                  <a:srgbClr val="FF9A99"/>
                </a:gs>
                <a:gs pos="100000">
                  <a:srgbClr val="D1403C"/>
                </a:gs>
              </a:gsLst>
              <a:lin ang="5400000"/>
            </a:gradFill>
            <a:ln w="25400">
              <a:noFill/>
            </a:ln>
            <a:effectLst/>
          </c:spP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données!$AK$241:$CL$241</c:f>
              <c:numCache>
                <c:formatCode>0\.0</c:formatCode>
                <c:ptCount val="54"/>
                <c:pt idx="0">
                  <c:v>-6.311561515013073</c:v>
                </c:pt>
                <c:pt idx="1">
                  <c:v>-5.145920692956504</c:v>
                </c:pt>
                <c:pt idx="2">
                  <c:v>-5.319585726518261</c:v>
                </c:pt>
                <c:pt idx="3">
                  <c:v>-0.646346738069206</c:v>
                </c:pt>
                <c:pt idx="4">
                  <c:v>-1.934186420600096</c:v>
                </c:pt>
                <c:pt idx="5">
                  <c:v>-5.05827249887962</c:v>
                </c:pt>
                <c:pt idx="6">
                  <c:v>-3.584250447259893</c:v>
                </c:pt>
                <c:pt idx="7">
                  <c:v>-1.656702005593179</c:v>
                </c:pt>
                <c:pt idx="8">
                  <c:v>3.266031270390662</c:v>
                </c:pt>
                <c:pt idx="9">
                  <c:v>9.77638461988026</c:v>
                </c:pt>
                <c:pt idx="10">
                  <c:v>0.249332441886172</c:v>
                </c:pt>
                <c:pt idx="11">
                  <c:v>-0.796397212483091</c:v>
                </c:pt>
                <c:pt idx="12">
                  <c:v>1.335143631020086</c:v>
                </c:pt>
                <c:pt idx="13">
                  <c:v>-3.165075301930036</c:v>
                </c:pt>
                <c:pt idx="14">
                  <c:v>-0.514144370461851</c:v>
                </c:pt>
                <c:pt idx="15">
                  <c:v>-2.144295881894548</c:v>
                </c:pt>
                <c:pt idx="16">
                  <c:v>27.86418224096268</c:v>
                </c:pt>
                <c:pt idx="17">
                  <c:v>15.62213191481109</c:v>
                </c:pt>
                <c:pt idx="18">
                  <c:v>11.17733395484736</c:v>
                </c:pt>
                <c:pt idx="19">
                  <c:v>19.05710970054343</c:v>
                </c:pt>
                <c:pt idx="20">
                  <c:v>4.083002944137998</c:v>
                </c:pt>
                <c:pt idx="21">
                  <c:v>3.089740774264492</c:v>
                </c:pt>
                <c:pt idx="22">
                  <c:v>27.95937261241962</c:v>
                </c:pt>
                <c:pt idx="23">
                  <c:v>34.88295864841668</c:v>
                </c:pt>
                <c:pt idx="24">
                  <c:v>31.2674418206693</c:v>
                </c:pt>
                <c:pt idx="25">
                  <c:v>34.50969442967506</c:v>
                </c:pt>
                <c:pt idx="26">
                  <c:v>38.5337718247188</c:v>
                </c:pt>
                <c:pt idx="27">
                  <c:v>42.27847319539435</c:v>
                </c:pt>
                <c:pt idx="28">
                  <c:v>27.87186010040533</c:v>
                </c:pt>
                <c:pt idx="29">
                  <c:v>37.03418923314435</c:v>
                </c:pt>
                <c:pt idx="30">
                  <c:v>27.20300841137835</c:v>
                </c:pt>
                <c:pt idx="31">
                  <c:v>36.31745636222767</c:v>
                </c:pt>
                <c:pt idx="32">
                  <c:v>44.22797058278407</c:v>
                </c:pt>
                <c:pt idx="33">
                  <c:v>69.25633339478834</c:v>
                </c:pt>
                <c:pt idx="34">
                  <c:v>96.52124821525699</c:v>
                </c:pt>
                <c:pt idx="35">
                  <c:v>83.50812639374834</c:v>
                </c:pt>
                <c:pt idx="36">
                  <c:v>85.17487944957061</c:v>
                </c:pt>
                <c:pt idx="37">
                  <c:v>63.47390633605237</c:v>
                </c:pt>
                <c:pt idx="38">
                  <c:v>53.31613172443959</c:v>
                </c:pt>
                <c:pt idx="39">
                  <c:v>43.77359693203104</c:v>
                </c:pt>
                <c:pt idx="40">
                  <c:v>31.10928169649633</c:v>
                </c:pt>
                <c:pt idx="41">
                  <c:v>27.16395926471968</c:v>
                </c:pt>
                <c:pt idx="42">
                  <c:v>30.03678780020294</c:v>
                </c:pt>
                <c:pt idx="43">
                  <c:v>60.2018698806684</c:v>
                </c:pt>
                <c:pt idx="44">
                  <c:v>75.61774500029504</c:v>
                </c:pt>
                <c:pt idx="45">
                  <c:v>68.56677897493064</c:v>
                </c:pt>
                <c:pt idx="46">
                  <c:v>57.25233238907552</c:v>
                </c:pt>
                <c:pt idx="47">
                  <c:v>46.99861364654757</c:v>
                </c:pt>
                <c:pt idx="48">
                  <c:v>55.64951481877052</c:v>
                </c:pt>
                <c:pt idx="49">
                  <c:v>67.57680760084785</c:v>
                </c:pt>
                <c:pt idx="50">
                  <c:v>148.0844021159871</c:v>
                </c:pt>
                <c:pt idx="51">
                  <c:v>141.2206538828451</c:v>
                </c:pt>
                <c:pt idx="52">
                  <c:v>107.4753546226353</c:v>
                </c:pt>
                <c:pt idx="53">
                  <c:v>98.801</c:v>
                </c:pt>
              </c:numCache>
            </c:numRef>
          </c:val>
        </c:ser>
        <c:gapWidth val="20"/>
        <c:overlap val="100"/>
        <c:axId val="573138664"/>
        <c:axId val="573042744"/>
      </c:barChart>
      <c:lineChart>
        <c:grouping val="standard"/>
        <c:ser>
          <c:idx val="2"/>
          <c:order val="2"/>
          <c:tx>
            <c:strRef>
              <c:f>données!$X$278</c:f>
              <c:strCache>
                <c:ptCount val="1"/>
                <c:pt idx="0">
                  <c:v>intérêts de la dette</c:v>
                </c:pt>
              </c:strCache>
            </c:strRef>
          </c:tx>
          <c:spPr>
            <a:ln>
              <a:noFill/>
            </a:ln>
            <a:effectLst/>
          </c:spPr>
          <c:marker>
            <c:symbol val="dash"/>
            <c:size val="8"/>
            <c:spPr>
              <a:ln>
                <a:solidFill>
                  <a:srgbClr val="CCFFCC"/>
                </a:solidFill>
              </a:ln>
              <a:effectLst/>
            </c:spPr>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données!$AK$278:$CL$278</c:f>
              <c:numCache>
                <c:formatCode>#.##0\.0</c:formatCode>
                <c:ptCount val="54"/>
                <c:pt idx="0">
                  <c:v>5.333742950227942</c:v>
                </c:pt>
                <c:pt idx="1">
                  <c:v>5.244046019406526</c:v>
                </c:pt>
                <c:pt idx="2">
                  <c:v>5.194058164271946</c:v>
                </c:pt>
                <c:pt idx="3">
                  <c:v>5.631584720653646</c:v>
                </c:pt>
                <c:pt idx="4">
                  <c:v>5.032845863028862</c:v>
                </c:pt>
                <c:pt idx="5">
                  <c:v>4.474213163485957</c:v>
                </c:pt>
                <c:pt idx="6">
                  <c:v>4.851955280012762</c:v>
                </c:pt>
                <c:pt idx="7">
                  <c:v>4.574300731459599</c:v>
                </c:pt>
                <c:pt idx="8">
                  <c:v>6.211797130443533</c:v>
                </c:pt>
                <c:pt idx="9">
                  <c:v>7.075444006578232</c:v>
                </c:pt>
                <c:pt idx="10">
                  <c:v>7.41251576252115</c:v>
                </c:pt>
                <c:pt idx="11">
                  <c:v>6.59319683317679</c:v>
                </c:pt>
                <c:pt idx="12">
                  <c:v>5.781650437068622</c:v>
                </c:pt>
                <c:pt idx="13">
                  <c:v>4.651990665066192</c:v>
                </c:pt>
                <c:pt idx="14">
                  <c:v>4.561190235816609</c:v>
                </c:pt>
                <c:pt idx="15">
                  <c:v>5.500756998545469</c:v>
                </c:pt>
                <c:pt idx="16">
                  <c:v>8.497032967270335</c:v>
                </c:pt>
                <c:pt idx="17">
                  <c:v>8.05327555585977</c:v>
                </c:pt>
                <c:pt idx="18">
                  <c:v>9.64969881164652</c:v>
                </c:pt>
                <c:pt idx="19">
                  <c:v>11.31657551245012</c:v>
                </c:pt>
                <c:pt idx="20">
                  <c:v>12.87445672679092</c:v>
                </c:pt>
                <c:pt idx="21">
                  <c:v>14.0164389928269</c:v>
                </c:pt>
                <c:pt idx="22">
                  <c:v>19.77304225768179</c:v>
                </c:pt>
                <c:pt idx="23">
                  <c:v>20.85233574586872</c:v>
                </c:pt>
                <c:pt idx="24">
                  <c:v>26.69287455511701</c:v>
                </c:pt>
                <c:pt idx="25">
                  <c:v>28.58231107323314</c:v>
                </c:pt>
                <c:pt idx="26">
                  <c:v>31.48966566423687</c:v>
                </c:pt>
                <c:pt idx="27">
                  <c:v>32.60852579164574</c:v>
                </c:pt>
                <c:pt idx="28">
                  <c:v>32.28458118644681</c:v>
                </c:pt>
                <c:pt idx="29">
                  <c:v>32.46716194069975</c:v>
                </c:pt>
                <c:pt idx="30">
                  <c:v>34.97197473528234</c:v>
                </c:pt>
                <c:pt idx="31">
                  <c:v>38.91881316053077</c:v>
                </c:pt>
                <c:pt idx="32">
                  <c:v>41.2458902941773</c:v>
                </c:pt>
                <c:pt idx="33">
                  <c:v>44.63471335401669</c:v>
                </c:pt>
                <c:pt idx="34">
                  <c:v>48.35676107483673</c:v>
                </c:pt>
                <c:pt idx="35">
                  <c:v>50.64762442781102</c:v>
                </c:pt>
                <c:pt idx="36">
                  <c:v>53.57449464055438</c:v>
                </c:pt>
                <c:pt idx="37">
                  <c:v>56.30400840149416</c:v>
                </c:pt>
                <c:pt idx="38">
                  <c:v>55.54498866010134</c:v>
                </c:pt>
                <c:pt idx="39">
                  <c:v>55.10071094014631</c:v>
                </c:pt>
                <c:pt idx="40">
                  <c:v>51.43061153493384</c:v>
                </c:pt>
                <c:pt idx="41">
                  <c:v>51.32976037250872</c:v>
                </c:pt>
                <c:pt idx="42">
                  <c:v>54.79330782938568</c:v>
                </c:pt>
                <c:pt idx="43">
                  <c:v>54.10166009073604</c:v>
                </c:pt>
                <c:pt idx="44">
                  <c:v>52.14284652231275</c:v>
                </c:pt>
                <c:pt idx="45">
                  <c:v>52.47734135243974</c:v>
                </c:pt>
                <c:pt idx="46">
                  <c:v>52.14861256661104</c:v>
                </c:pt>
                <c:pt idx="47">
                  <c:v>51.33921490688735</c:v>
                </c:pt>
                <c:pt idx="48">
                  <c:v>54.71614657498235</c:v>
                </c:pt>
                <c:pt idx="49">
                  <c:v>59.19466926849356</c:v>
                </c:pt>
                <c:pt idx="50">
                  <c:v>47.50682175994686</c:v>
                </c:pt>
                <c:pt idx="51">
                  <c:v>48.28667406804968</c:v>
                </c:pt>
                <c:pt idx="52">
                  <c:v>53.41176674570146</c:v>
                </c:pt>
                <c:pt idx="53">
                  <c:v>52.069</c:v>
                </c:pt>
              </c:numCache>
            </c:numRef>
          </c:val>
        </c:ser>
        <c:marker val="1"/>
        <c:axId val="573138664"/>
        <c:axId val="573042744"/>
      </c:lineChart>
      <c:catAx>
        <c:axId val="57313866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042744"/>
        <c:crosses val="autoZero"/>
        <c:auto val="1"/>
        <c:lblAlgn val="ctr"/>
        <c:lblOffset val="100"/>
        <c:tickLblSkip val="5"/>
        <c:tickMarkSkip val="5"/>
      </c:catAx>
      <c:valAx>
        <c:axId val="573042744"/>
        <c:scaling>
          <c:orientation val="minMax"/>
          <c:max val="1150.0"/>
          <c:min val="-10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138664"/>
        <c:crosses val="autoZero"/>
        <c:crossBetween val="between"/>
        <c:majorUnit val="200.0"/>
      </c:valAx>
      <c:spPr>
        <a:solidFill>
          <a:srgbClr val="FFFFFF"/>
        </a:solidFill>
        <a:ln w="25400">
          <a:noFill/>
        </a:ln>
      </c:spPr>
    </c:plotArea>
    <c:legend>
      <c:legendPos val="r"/>
      <c:legendEntry>
        <c:idx val="1"/>
        <c:txPr>
          <a:bodyPr/>
          <a:lstStyle/>
          <a:p>
            <a:pPr>
              <a:defRPr sz="1600" b="1" i="0">
                <a:solidFill>
                  <a:schemeClr val="tx2">
                    <a:lumMod val="60000"/>
                    <a:lumOff val="40000"/>
                  </a:schemeClr>
                </a:solidFill>
              </a:defRPr>
            </a:pPr>
            <a:endParaRPr lang="fr-FR"/>
          </a:p>
        </c:txPr>
      </c:legendEntry>
      <c:legendEntry>
        <c:idx val="0"/>
        <c:txPr>
          <a:bodyPr/>
          <a:lstStyle/>
          <a:p>
            <a:pPr>
              <a:defRPr sz="1600" b="1" i="0">
                <a:solidFill>
                  <a:srgbClr val="E75552"/>
                </a:solidFill>
              </a:defRPr>
            </a:pPr>
            <a:endParaRPr lang="fr-FR"/>
          </a:p>
        </c:txPr>
      </c:legendEntry>
      <c:legendEntry>
        <c:idx val="2"/>
        <c:txPr>
          <a:bodyPr/>
          <a:lstStyle/>
          <a:p>
            <a:pPr>
              <a:defRPr sz="1600" b="1" i="0">
                <a:solidFill>
                  <a:srgbClr val="86A786"/>
                </a:solidFill>
              </a:defRPr>
            </a:pPr>
            <a:endParaRPr lang="fr-FR"/>
          </a:p>
        </c:txPr>
      </c:legendEntry>
      <c:layout>
        <c:manualLayout>
          <c:xMode val="edge"/>
          <c:yMode val="edge"/>
          <c:x val="0.0804217601252882"/>
          <c:y val="0.382124020211759"/>
          <c:w val="0.211043959629356"/>
          <c:h val="0.183936829324906"/>
        </c:manualLayout>
      </c:layout>
      <c:spPr>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données!$X$285</c:f>
              <c:strCache>
                <c:ptCount val="1"/>
                <c:pt idx="0">
                  <c:v>recettes</c:v>
                </c:pt>
              </c:strCache>
            </c:strRef>
          </c:tx>
          <c:spPr>
            <a:gradFill rotWithShape="0">
              <a:gsLst>
                <a:gs pos="0">
                  <a:srgbClr val="9BC1FF"/>
                </a:gs>
                <a:gs pos="100000">
                  <a:srgbClr val="3F80CD"/>
                </a:gs>
              </a:gsLst>
              <a:lin ang="5400000"/>
            </a:gradFill>
            <a:ln w="25400">
              <a:noFill/>
            </a:ln>
            <a:effectLst/>
          </c:spP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données!$AK$285:$CL$285</c:f>
              <c:numCache>
                <c:formatCode>#.##0\.0</c:formatCode>
                <c:ptCount val="54"/>
                <c:pt idx="0">
                  <c:v>38.00288873106969</c:v>
                </c:pt>
                <c:pt idx="1">
                  <c:v>36.62012288395037</c:v>
                </c:pt>
                <c:pt idx="2">
                  <c:v>37.95066518767077</c:v>
                </c:pt>
                <c:pt idx="3">
                  <c:v>38.09729576602034</c:v>
                </c:pt>
                <c:pt idx="4">
                  <c:v>39.07088005636687</c:v>
                </c:pt>
                <c:pt idx="5">
                  <c:v>39.86387245491743</c:v>
                </c:pt>
                <c:pt idx="6">
                  <c:v>40.26041653541635</c:v>
                </c:pt>
                <c:pt idx="7">
                  <c:v>39.93386137882035</c:v>
                </c:pt>
                <c:pt idx="8">
                  <c:v>40.00778056782541</c:v>
                </c:pt>
                <c:pt idx="9">
                  <c:v>41.03647709347133</c:v>
                </c:pt>
                <c:pt idx="10">
                  <c:v>41.36613481756736</c:v>
                </c:pt>
                <c:pt idx="11">
                  <c:v>40.6789741225244</c:v>
                </c:pt>
                <c:pt idx="12">
                  <c:v>40.08669129507941</c:v>
                </c:pt>
                <c:pt idx="13">
                  <c:v>40.37800025828072</c:v>
                </c:pt>
                <c:pt idx="14">
                  <c:v>39.76931585255982</c:v>
                </c:pt>
                <c:pt idx="15">
                  <c:v>40.4249130490141</c:v>
                </c:pt>
                <c:pt idx="16">
                  <c:v>42.2269928845673</c:v>
                </c:pt>
                <c:pt idx="17">
                  <c:v>43.9903271547003</c:v>
                </c:pt>
                <c:pt idx="18">
                  <c:v>43.77611259462721</c:v>
                </c:pt>
                <c:pt idx="19">
                  <c:v>42.98269121771862</c:v>
                </c:pt>
                <c:pt idx="20">
                  <c:v>44.56435440204518</c:v>
                </c:pt>
                <c:pt idx="21">
                  <c:v>45.69421017611406</c:v>
                </c:pt>
                <c:pt idx="22">
                  <c:v>46.14427712363137</c:v>
                </c:pt>
                <c:pt idx="23">
                  <c:v>46.96242796204389</c:v>
                </c:pt>
                <c:pt idx="24">
                  <c:v>47.66224590249818</c:v>
                </c:pt>
                <c:pt idx="25">
                  <c:v>48.42125602697044</c:v>
                </c:pt>
                <c:pt idx="26">
                  <c:v>48.80675448449318</c:v>
                </c:pt>
                <c:pt idx="27">
                  <c:v>47.98081806881182</c:v>
                </c:pt>
                <c:pt idx="28">
                  <c:v>48.58505223954595</c:v>
                </c:pt>
                <c:pt idx="29">
                  <c:v>47.35754666353406</c:v>
                </c:pt>
                <c:pt idx="30">
                  <c:v>47.02445384573366</c:v>
                </c:pt>
                <c:pt idx="31">
                  <c:v>47.10820779186575</c:v>
                </c:pt>
                <c:pt idx="32">
                  <c:v>47.70851321789167</c:v>
                </c:pt>
                <c:pt idx="33">
                  <c:v>47.39659197429278</c:v>
                </c:pt>
                <c:pt idx="34">
                  <c:v>48.30276969050824</c:v>
                </c:pt>
                <c:pt idx="35">
                  <c:v>48.60304592534658</c:v>
                </c:pt>
                <c:pt idx="36">
                  <c:v>48.92706410111183</c:v>
                </c:pt>
                <c:pt idx="37">
                  <c:v>50.47220495689248</c:v>
                </c:pt>
                <c:pt idx="38">
                  <c:v>50.8719420715548</c:v>
                </c:pt>
                <c:pt idx="39">
                  <c:v>50.1299103363211</c:v>
                </c:pt>
                <c:pt idx="40">
                  <c:v>50.7906885762719</c:v>
                </c:pt>
                <c:pt idx="41">
                  <c:v>50.16529552514253</c:v>
                </c:pt>
                <c:pt idx="42">
                  <c:v>50.0084383468436</c:v>
                </c:pt>
                <c:pt idx="43">
                  <c:v>49.58813056964473</c:v>
                </c:pt>
                <c:pt idx="44">
                  <c:v>49.31059373540921</c:v>
                </c:pt>
                <c:pt idx="45">
                  <c:v>49.64369405708579</c:v>
                </c:pt>
                <c:pt idx="46">
                  <c:v>50.60363882901471</c:v>
                </c:pt>
                <c:pt idx="47">
                  <c:v>50.59964083620368</c:v>
                </c:pt>
                <c:pt idx="48">
                  <c:v>49.85816720197384</c:v>
                </c:pt>
                <c:pt idx="49">
                  <c:v>49.93805591262133</c:v>
                </c:pt>
                <c:pt idx="50">
                  <c:v>49.20846362984108</c:v>
                </c:pt>
                <c:pt idx="51">
                  <c:v>49.47798339460531</c:v>
                </c:pt>
                <c:pt idx="52">
                  <c:v>50.59728249953282</c:v>
                </c:pt>
                <c:pt idx="53">
                  <c:v>51.7816088323003</c:v>
                </c:pt>
              </c:numCache>
            </c:numRef>
          </c:val>
        </c:ser>
        <c:ser>
          <c:idx val="1"/>
          <c:order val="1"/>
          <c:tx>
            <c:v>déficit = emprunt</c:v>
          </c:tx>
          <c:spPr>
            <a:gradFill rotWithShape="0">
              <a:gsLst>
                <a:gs pos="0">
                  <a:srgbClr val="FF9A99"/>
                </a:gs>
                <a:gs pos="100000">
                  <a:srgbClr val="D1403C"/>
                </a:gs>
              </a:gsLst>
              <a:lin ang="5400000"/>
            </a:gradFill>
            <a:ln w="25400">
              <a:noFill/>
            </a:ln>
            <a:effectLst/>
          </c:spP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données!$AK$248:$CL$248</c:f>
              <c:numCache>
                <c:formatCode>0\.0</c:formatCode>
                <c:ptCount val="54"/>
                <c:pt idx="0">
                  <c:v>-1.471237451774506</c:v>
                </c:pt>
                <c:pt idx="1">
                  <c:v>-1.107983612289919</c:v>
                </c:pt>
                <c:pt idx="2">
                  <c:v>-1.092864554234177</c:v>
                </c:pt>
                <c:pt idx="3">
                  <c:v>-0.12424814740316</c:v>
                </c:pt>
                <c:pt idx="4">
                  <c:v>-0.350104475621296</c:v>
                </c:pt>
                <c:pt idx="5">
                  <c:v>-0.860302215704275</c:v>
                </c:pt>
                <c:pt idx="6">
                  <c:v>-0.581635900700191</c:v>
                </c:pt>
                <c:pt idx="7">
                  <c:v>-0.255526307094159</c:v>
                </c:pt>
                <c:pt idx="8">
                  <c:v>0.480232032903026</c:v>
                </c:pt>
                <c:pt idx="9">
                  <c:v>1.376257252882989</c:v>
                </c:pt>
                <c:pt idx="10">
                  <c:v>0.0327682983413644</c:v>
                </c:pt>
                <c:pt idx="11">
                  <c:v>-0.0985549839223109</c:v>
                </c:pt>
                <c:pt idx="12">
                  <c:v>0.156862801819869</c:v>
                </c:pt>
                <c:pt idx="13">
                  <c:v>-0.355714600023296</c:v>
                </c:pt>
                <c:pt idx="14">
                  <c:v>-0.0542003893188048</c:v>
                </c:pt>
                <c:pt idx="15">
                  <c:v>-0.215919038336142</c:v>
                </c:pt>
                <c:pt idx="16">
                  <c:v>2.837657739664916</c:v>
                </c:pt>
                <c:pt idx="17">
                  <c:v>1.524090937487914</c:v>
                </c:pt>
                <c:pt idx="18">
                  <c:v>1.052842347768833</c:v>
                </c:pt>
                <c:pt idx="19">
                  <c:v>1.727768169861501</c:v>
                </c:pt>
                <c:pt idx="20">
                  <c:v>0.357833083939151</c:v>
                </c:pt>
                <c:pt idx="21">
                  <c:v>0.266423150030998</c:v>
                </c:pt>
                <c:pt idx="22">
                  <c:v>2.387514152157858</c:v>
                </c:pt>
                <c:pt idx="23">
                  <c:v>2.908425268562156</c:v>
                </c:pt>
                <c:pt idx="24">
                  <c:v>2.575250862271862</c:v>
                </c:pt>
                <c:pt idx="25">
                  <c:v>2.800433469958091</c:v>
                </c:pt>
                <c:pt idx="26">
                  <c:v>3.077429790558434</c:v>
                </c:pt>
                <c:pt idx="27">
                  <c:v>3.302001047794512</c:v>
                </c:pt>
                <c:pt idx="28">
                  <c:v>2.126047388807418</c:v>
                </c:pt>
                <c:pt idx="29">
                  <c:v>2.698965332643459</c:v>
                </c:pt>
                <c:pt idx="30">
                  <c:v>1.902806415860872</c:v>
                </c:pt>
                <c:pt idx="31">
                  <c:v>2.475484604846958</c:v>
                </c:pt>
                <c:pt idx="32">
                  <c:v>2.983672760266292</c:v>
                </c:pt>
                <c:pt idx="33">
                  <c:v>4.604071211820091</c:v>
                </c:pt>
                <c:pt idx="34">
                  <c:v>6.459714919916161</c:v>
                </c:pt>
                <c:pt idx="35">
                  <c:v>5.465966157325455</c:v>
                </c:pt>
                <c:pt idx="36">
                  <c:v>5.46321395475014</c:v>
                </c:pt>
                <c:pt idx="37">
                  <c:v>4.028282240639056</c:v>
                </c:pt>
                <c:pt idx="38">
                  <c:v>3.311319537473103</c:v>
                </c:pt>
                <c:pt idx="39">
                  <c:v>2.629816664629228</c:v>
                </c:pt>
                <c:pt idx="40">
                  <c:v>1.809408555800869</c:v>
                </c:pt>
                <c:pt idx="41">
                  <c:v>1.523857195669307</c:v>
                </c:pt>
                <c:pt idx="42">
                  <c:v>1.654644808450863</c:v>
                </c:pt>
                <c:pt idx="43">
                  <c:v>3.285836418970342</c:v>
                </c:pt>
                <c:pt idx="44">
                  <c:v>4.090446101668956</c:v>
                </c:pt>
                <c:pt idx="45">
                  <c:v>3.61699246350928</c:v>
                </c:pt>
                <c:pt idx="46">
                  <c:v>2.965966243535102</c:v>
                </c:pt>
                <c:pt idx="47">
                  <c:v>2.376154328637605</c:v>
                </c:pt>
                <c:pt idx="48">
                  <c:v>2.750667683531934</c:v>
                </c:pt>
                <c:pt idx="49">
                  <c:v>3.342911604882074</c:v>
                </c:pt>
                <c:pt idx="50">
                  <c:v>7.563516730363254</c:v>
                </c:pt>
                <c:pt idx="51">
                  <c:v>7.090648106076252</c:v>
                </c:pt>
                <c:pt idx="52">
                  <c:v>5.289102917060974</c:v>
                </c:pt>
                <c:pt idx="53">
                  <c:v>4.861543749681763</c:v>
                </c:pt>
              </c:numCache>
            </c:numRef>
          </c:val>
        </c:ser>
        <c:gapWidth val="20"/>
        <c:overlap val="100"/>
        <c:axId val="573112664"/>
        <c:axId val="573387304"/>
      </c:barChart>
      <c:lineChart>
        <c:grouping val="standard"/>
        <c:ser>
          <c:idx val="2"/>
          <c:order val="2"/>
          <c:tx>
            <c:strRef>
              <c:f>données!$X$284</c:f>
              <c:strCache>
                <c:ptCount val="1"/>
                <c:pt idx="0">
                  <c:v>intérêts de la dette</c:v>
                </c:pt>
              </c:strCache>
            </c:strRef>
          </c:tx>
          <c:spPr>
            <a:ln>
              <a:noFill/>
            </a:ln>
            <a:effectLst/>
          </c:spPr>
          <c:marker>
            <c:symbol val="dash"/>
            <c:size val="8"/>
            <c:spPr>
              <a:ln>
                <a:solidFill>
                  <a:srgbClr val="CCFFCC"/>
                </a:solidFill>
              </a:ln>
              <a:effectLst/>
            </c:spPr>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données!$AK$284:$CL$284</c:f>
              <c:numCache>
                <c:formatCode>#.##0\.0</c:formatCode>
                <c:ptCount val="54"/>
                <c:pt idx="0">
                  <c:v>1.243306013551124</c:v>
                </c:pt>
                <c:pt idx="1">
                  <c:v>1.129111270515596</c:v>
                </c:pt>
                <c:pt idx="2">
                  <c:v>1.067075962713872</c:v>
                </c:pt>
                <c:pt idx="3">
                  <c:v>1.082567493997687</c:v>
                </c:pt>
                <c:pt idx="4">
                  <c:v>0.910988642558999</c:v>
                </c:pt>
                <c:pt idx="5">
                  <c:v>0.760966416683319</c:v>
                </c:pt>
                <c:pt idx="6">
                  <c:v>0.787353289334093</c:v>
                </c:pt>
                <c:pt idx="7">
                  <c:v>0.705530728822578</c:v>
                </c:pt>
                <c:pt idx="8">
                  <c:v>0.913372750279045</c:v>
                </c:pt>
                <c:pt idx="9">
                  <c:v>0.996036010246499</c:v>
                </c:pt>
                <c:pt idx="10">
                  <c:v>0.974183408018954</c:v>
                </c:pt>
                <c:pt idx="11">
                  <c:v>0.815914970199831</c:v>
                </c:pt>
                <c:pt idx="12">
                  <c:v>0.679272151422943</c:v>
                </c:pt>
                <c:pt idx="13">
                  <c:v>0.522825159239357</c:v>
                </c:pt>
                <c:pt idx="14">
                  <c:v>0.48083437404229</c:v>
                </c:pt>
                <c:pt idx="15">
                  <c:v>0.553896582684923</c:v>
                </c:pt>
                <c:pt idx="16">
                  <c:v>0.865328512254576</c:v>
                </c:pt>
                <c:pt idx="17">
                  <c:v>0.78567537124316</c:v>
                </c:pt>
                <c:pt idx="18">
                  <c:v>0.908947660789006</c:v>
                </c:pt>
                <c:pt idx="19">
                  <c:v>1.025990786089029</c:v>
                </c:pt>
                <c:pt idx="20">
                  <c:v>1.12831330704841</c:v>
                </c:pt>
                <c:pt idx="21">
                  <c:v>1.208613958747137</c:v>
                </c:pt>
                <c:pt idx="22">
                  <c:v>1.688464862064199</c:v>
                </c:pt>
                <c:pt idx="23">
                  <c:v>1.738598517490695</c:v>
                </c:pt>
                <c:pt idx="24">
                  <c:v>2.198480087013025</c:v>
                </c:pt>
                <c:pt idx="25">
                  <c:v>2.319431159883195</c:v>
                </c:pt>
                <c:pt idx="26">
                  <c:v>2.514865029321712</c:v>
                </c:pt>
                <c:pt idx="27">
                  <c:v>2.546766195492086</c:v>
                </c:pt>
                <c:pt idx="28">
                  <c:v>2.462646887682539</c:v>
                </c:pt>
                <c:pt idx="29">
                  <c:v>2.366131035719985</c:v>
                </c:pt>
                <c:pt idx="30">
                  <c:v>2.44623303773216</c:v>
                </c:pt>
                <c:pt idx="31">
                  <c:v>2.652799300063633</c:v>
                </c:pt>
                <c:pt idx="32">
                  <c:v>2.782497992154583</c:v>
                </c:pt>
                <c:pt idx="33">
                  <c:v>2.967257848168647</c:v>
                </c:pt>
                <c:pt idx="34">
                  <c:v>3.236291456750637</c:v>
                </c:pt>
                <c:pt idx="35">
                  <c:v>3.315104924831242</c:v>
                </c:pt>
                <c:pt idx="36">
                  <c:v>3.436329216201066</c:v>
                </c:pt>
                <c:pt idx="37">
                  <c:v>3.573254746914904</c:v>
                </c:pt>
                <c:pt idx="38">
                  <c:v>3.449747763201004</c:v>
                </c:pt>
                <c:pt idx="39">
                  <c:v>3.310323528777269</c:v>
                </c:pt>
                <c:pt idx="40">
                  <c:v>2.991357674190879</c:v>
                </c:pt>
                <c:pt idx="41">
                  <c:v>2.879522235082244</c:v>
                </c:pt>
                <c:pt idx="42">
                  <c:v>3.018414050823722</c:v>
                </c:pt>
                <c:pt idx="43">
                  <c:v>2.952885108141447</c:v>
                </c:pt>
                <c:pt idx="44">
                  <c:v>2.820601213197837</c:v>
                </c:pt>
                <c:pt idx="45">
                  <c:v>2.768252366735453</c:v>
                </c:pt>
                <c:pt idx="46">
                  <c:v>2.701567221203235</c:v>
                </c:pt>
                <c:pt idx="47">
                  <c:v>2.595606301225818</c:v>
                </c:pt>
                <c:pt idx="48">
                  <c:v>2.704532764415674</c:v>
                </c:pt>
                <c:pt idx="49">
                  <c:v>2.928261246278828</c:v>
                </c:pt>
                <c:pt idx="50">
                  <c:v>2.42644489259785</c:v>
                </c:pt>
                <c:pt idx="51">
                  <c:v>2.424459911603123</c:v>
                </c:pt>
                <c:pt idx="52">
                  <c:v>2.628512669643919</c:v>
                </c:pt>
                <c:pt idx="53">
                  <c:v>2.56207651240554</c:v>
                </c:pt>
              </c:numCache>
            </c:numRef>
          </c:val>
        </c:ser>
        <c:marker val="1"/>
        <c:axId val="573112664"/>
        <c:axId val="573387304"/>
      </c:lineChart>
      <c:catAx>
        <c:axId val="57311266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387304"/>
        <c:crosses val="autoZero"/>
        <c:auto val="1"/>
        <c:lblAlgn val="ctr"/>
        <c:lblOffset val="100"/>
        <c:tickLblSkip val="5"/>
        <c:tickMarkSkip val="5"/>
      </c:catAx>
      <c:valAx>
        <c:axId val="573387304"/>
        <c:scaling>
          <c:orientation val="minMax"/>
          <c:max val="60.0"/>
          <c:min val="-1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112664"/>
        <c:crosses val="autoZero"/>
        <c:crossBetween val="between"/>
        <c:majorUnit val="10.0"/>
      </c:valAx>
      <c:spPr>
        <a:solidFill>
          <a:srgbClr val="FFFFFF"/>
        </a:solidFill>
        <a:ln w="25400">
          <a:noFill/>
        </a:ln>
      </c:spPr>
    </c:plotArea>
    <c:legend>
      <c:legendPos val="r"/>
      <c:legendEntry>
        <c:idx val="1"/>
        <c:txPr>
          <a:bodyPr/>
          <a:lstStyle/>
          <a:p>
            <a:pPr>
              <a:defRPr sz="1600" b="1" i="0">
                <a:solidFill>
                  <a:schemeClr val="tx2">
                    <a:lumMod val="60000"/>
                    <a:lumOff val="40000"/>
                  </a:schemeClr>
                </a:solidFill>
              </a:defRPr>
            </a:pPr>
            <a:endParaRPr lang="fr-FR"/>
          </a:p>
        </c:txPr>
      </c:legendEntry>
      <c:legendEntry>
        <c:idx val="0"/>
        <c:txPr>
          <a:bodyPr/>
          <a:lstStyle/>
          <a:p>
            <a:pPr>
              <a:defRPr sz="1600" b="1" i="0">
                <a:solidFill>
                  <a:srgbClr val="E75552"/>
                </a:solidFill>
              </a:defRPr>
            </a:pPr>
            <a:endParaRPr lang="fr-FR"/>
          </a:p>
        </c:txPr>
      </c:legendEntry>
      <c:legendEntry>
        <c:idx val="2"/>
        <c:txPr>
          <a:bodyPr/>
          <a:lstStyle/>
          <a:p>
            <a:pPr>
              <a:defRPr sz="1600" b="1" i="0">
                <a:solidFill>
                  <a:srgbClr val="86A786"/>
                </a:solidFill>
              </a:defRPr>
            </a:pPr>
            <a:endParaRPr lang="fr-FR"/>
          </a:p>
        </c:txPr>
      </c:legendEntry>
      <c:layout>
        <c:manualLayout>
          <c:xMode val="edge"/>
          <c:yMode val="edge"/>
          <c:x val="0.703349936920868"/>
          <c:y val="0.30275894084668"/>
          <c:w val="0.216568821507809"/>
          <c:h val="0.174866534540325"/>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strRef>
              <c:f>données!$X$283</c:f>
              <c:strCache>
                <c:ptCount val="1"/>
                <c:pt idx="0">
                  <c:v>dépenses</c:v>
                </c:pt>
              </c:strCache>
            </c:strRef>
          </c:tx>
          <c:spPr>
            <a:ln>
              <a:solidFill>
                <a:sysClr val="windowText" lastClr="000000">
                  <a:alpha val="0"/>
                </a:sysClr>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données!$AK$283:$CL$283</c:f>
              <c:numCache>
                <c:formatCode>#.##0\.0</c:formatCode>
                <c:ptCount val="54"/>
                <c:pt idx="0">
                  <c:v>36.53141135146547</c:v>
                </c:pt>
                <c:pt idx="1">
                  <c:v>35.51192341668047</c:v>
                </c:pt>
                <c:pt idx="2">
                  <c:v>36.85740155928862</c:v>
                </c:pt>
                <c:pt idx="3">
                  <c:v>37.97286961267533</c:v>
                </c:pt>
                <c:pt idx="4">
                  <c:v>38.72045802566566</c:v>
                </c:pt>
                <c:pt idx="5">
                  <c:v>39.00342702259659</c:v>
                </c:pt>
                <c:pt idx="6">
                  <c:v>39.67878063471617</c:v>
                </c:pt>
                <c:pt idx="7">
                  <c:v>39.67821269322663</c:v>
                </c:pt>
                <c:pt idx="8">
                  <c:v>40.48789939185694</c:v>
                </c:pt>
                <c:pt idx="9">
                  <c:v>42.41273434635432</c:v>
                </c:pt>
                <c:pt idx="10">
                  <c:v>41.39908365749738</c:v>
                </c:pt>
                <c:pt idx="11">
                  <c:v>40.58033848804242</c:v>
                </c:pt>
                <c:pt idx="12">
                  <c:v>40.24362641723207</c:v>
                </c:pt>
                <c:pt idx="13">
                  <c:v>40.02228565825743</c:v>
                </c:pt>
                <c:pt idx="14">
                  <c:v>39.71511546324103</c:v>
                </c:pt>
                <c:pt idx="15">
                  <c:v>40.20899401067797</c:v>
                </c:pt>
                <c:pt idx="16">
                  <c:v>45.06456458637038</c:v>
                </c:pt>
                <c:pt idx="17">
                  <c:v>45.51449246529726</c:v>
                </c:pt>
                <c:pt idx="18">
                  <c:v>44.82895494239605</c:v>
                </c:pt>
                <c:pt idx="19">
                  <c:v>44.71054658547574</c:v>
                </c:pt>
                <c:pt idx="20">
                  <c:v>44.92223845209797</c:v>
                </c:pt>
                <c:pt idx="21">
                  <c:v>45.96065581290654</c:v>
                </c:pt>
                <c:pt idx="22">
                  <c:v>48.53179127578923</c:v>
                </c:pt>
                <c:pt idx="23">
                  <c:v>49.87085323060605</c:v>
                </c:pt>
                <c:pt idx="24">
                  <c:v>50.23749676477005</c:v>
                </c:pt>
                <c:pt idx="25">
                  <c:v>51.22170388454</c:v>
                </c:pt>
                <c:pt idx="26">
                  <c:v>51.88419770750932</c:v>
                </c:pt>
                <c:pt idx="27">
                  <c:v>51.2827941453358</c:v>
                </c:pt>
                <c:pt idx="28">
                  <c:v>50.71106395940969</c:v>
                </c:pt>
                <c:pt idx="29">
                  <c:v>50.0564789983986</c:v>
                </c:pt>
                <c:pt idx="30">
                  <c:v>48.927229631112</c:v>
                </c:pt>
                <c:pt idx="31">
                  <c:v>49.58369239671271</c:v>
                </c:pt>
                <c:pt idx="32">
                  <c:v>50.69219531371727</c:v>
                </c:pt>
                <c:pt idx="33">
                  <c:v>52.00066318611287</c:v>
                </c:pt>
                <c:pt idx="34">
                  <c:v>54.76247568051904</c:v>
                </c:pt>
                <c:pt idx="35">
                  <c:v>54.06901208267204</c:v>
                </c:pt>
                <c:pt idx="36">
                  <c:v>54.39027805586196</c:v>
                </c:pt>
                <c:pt idx="37">
                  <c:v>54.50048719753153</c:v>
                </c:pt>
                <c:pt idx="38">
                  <c:v>54.18326951514624</c:v>
                </c:pt>
                <c:pt idx="39">
                  <c:v>52.7597194315207</c:v>
                </c:pt>
                <c:pt idx="40">
                  <c:v>52.60008250154517</c:v>
                </c:pt>
                <c:pt idx="41">
                  <c:v>51.68915966716942</c:v>
                </c:pt>
                <c:pt idx="42">
                  <c:v>51.66308984178166</c:v>
                </c:pt>
                <c:pt idx="43">
                  <c:v>52.87396050743251</c:v>
                </c:pt>
                <c:pt idx="44">
                  <c:v>53.40102724184719</c:v>
                </c:pt>
                <c:pt idx="45">
                  <c:v>53.26068048038515</c:v>
                </c:pt>
                <c:pt idx="46">
                  <c:v>53.56961089311167</c:v>
                </c:pt>
                <c:pt idx="47">
                  <c:v>52.97580461918373</c:v>
                </c:pt>
                <c:pt idx="48">
                  <c:v>52.60880679550021</c:v>
                </c:pt>
                <c:pt idx="49">
                  <c:v>53.28096751750342</c:v>
                </c:pt>
                <c:pt idx="50">
                  <c:v>56.77198036020433</c:v>
                </c:pt>
                <c:pt idx="51">
                  <c:v>56.56997397662025</c:v>
                </c:pt>
                <c:pt idx="52">
                  <c:v>55.8863854165938</c:v>
                </c:pt>
                <c:pt idx="53">
                  <c:v>56.64315258198206</c:v>
                </c:pt>
              </c:numCache>
            </c:numRef>
          </c:val>
        </c:ser>
        <c:ser>
          <c:idx val="2"/>
          <c:order val="1"/>
          <c:tx>
            <c:strRef>
              <c:f>données!$X$287</c:f>
              <c:strCache>
                <c:ptCount val="1"/>
                <c:pt idx="0">
                  <c:v>dépenses hors intérêts</c:v>
                </c:pt>
              </c:strCache>
            </c:strRef>
          </c:tx>
          <c:spPr>
            <a:ln>
              <a:solidFill>
                <a:srgbClr val="FFA786">
                  <a:alpha val="0"/>
                </a:srgbClr>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données!$AK$287:$CL$287</c:f>
              <c:numCache>
                <c:formatCode>#.##0\.0</c:formatCode>
                <c:ptCount val="54"/>
                <c:pt idx="0">
                  <c:v>35.28810533791434</c:v>
                </c:pt>
                <c:pt idx="1">
                  <c:v>34.38281214616487</c:v>
                </c:pt>
                <c:pt idx="2">
                  <c:v>35.79032559657474</c:v>
                </c:pt>
                <c:pt idx="3">
                  <c:v>36.89030211867764</c:v>
                </c:pt>
                <c:pt idx="4">
                  <c:v>37.80946938310666</c:v>
                </c:pt>
                <c:pt idx="5">
                  <c:v>38.24246060591327</c:v>
                </c:pt>
                <c:pt idx="6">
                  <c:v>38.89142734538207</c:v>
                </c:pt>
                <c:pt idx="7">
                  <c:v>38.97268196440405</c:v>
                </c:pt>
                <c:pt idx="8">
                  <c:v>39.5745266415779</c:v>
                </c:pt>
                <c:pt idx="9">
                  <c:v>41.41669833610782</c:v>
                </c:pt>
                <c:pt idx="10">
                  <c:v>40.42490024947842</c:v>
                </c:pt>
                <c:pt idx="11">
                  <c:v>39.76442351784259</c:v>
                </c:pt>
                <c:pt idx="12">
                  <c:v>39.56435426580913</c:v>
                </c:pt>
                <c:pt idx="13">
                  <c:v>39.49946049901808</c:v>
                </c:pt>
                <c:pt idx="14">
                  <c:v>39.23428108919874</c:v>
                </c:pt>
                <c:pt idx="15">
                  <c:v>39.65509742799306</c:v>
                </c:pt>
                <c:pt idx="16">
                  <c:v>44.1992360741158</c:v>
                </c:pt>
                <c:pt idx="17">
                  <c:v>44.7288170940541</c:v>
                </c:pt>
                <c:pt idx="18">
                  <c:v>43.92000728160705</c:v>
                </c:pt>
                <c:pt idx="19">
                  <c:v>43.68455579938671</c:v>
                </c:pt>
                <c:pt idx="20">
                  <c:v>43.79392514504957</c:v>
                </c:pt>
                <c:pt idx="21">
                  <c:v>44.75204185415942</c:v>
                </c:pt>
                <c:pt idx="22">
                  <c:v>46.84332641372504</c:v>
                </c:pt>
                <c:pt idx="23">
                  <c:v>48.13225471311535</c:v>
                </c:pt>
                <c:pt idx="24">
                  <c:v>48.03901667775702</c:v>
                </c:pt>
                <c:pt idx="25">
                  <c:v>48.90227272465679</c:v>
                </c:pt>
                <c:pt idx="26">
                  <c:v>49.3693326781876</c:v>
                </c:pt>
                <c:pt idx="27">
                  <c:v>48.73602794984371</c:v>
                </c:pt>
                <c:pt idx="28">
                  <c:v>48.24841707172715</c:v>
                </c:pt>
                <c:pt idx="29">
                  <c:v>47.69034796267861</c:v>
                </c:pt>
                <c:pt idx="30">
                  <c:v>46.48099659337983</c:v>
                </c:pt>
                <c:pt idx="31">
                  <c:v>46.93089309664908</c:v>
                </c:pt>
                <c:pt idx="32">
                  <c:v>47.90969732156269</c:v>
                </c:pt>
                <c:pt idx="33">
                  <c:v>49.03340533794422</c:v>
                </c:pt>
                <c:pt idx="34">
                  <c:v>51.52618422376841</c:v>
                </c:pt>
                <c:pt idx="35">
                  <c:v>50.75390715784079</c:v>
                </c:pt>
                <c:pt idx="36">
                  <c:v>50.9539488396609</c:v>
                </c:pt>
                <c:pt idx="37">
                  <c:v>50.92723245061662</c:v>
                </c:pt>
                <c:pt idx="38">
                  <c:v>50.73352175194523</c:v>
                </c:pt>
                <c:pt idx="39">
                  <c:v>49.44939590274343</c:v>
                </c:pt>
                <c:pt idx="40">
                  <c:v>49.6087248273543</c:v>
                </c:pt>
                <c:pt idx="41">
                  <c:v>48.80963743208716</c:v>
                </c:pt>
                <c:pt idx="42">
                  <c:v>48.64467579095792</c:v>
                </c:pt>
                <c:pt idx="43">
                  <c:v>49.92107539929107</c:v>
                </c:pt>
                <c:pt idx="44">
                  <c:v>50.58042602864936</c:v>
                </c:pt>
                <c:pt idx="45">
                  <c:v>50.49242811364969</c:v>
                </c:pt>
                <c:pt idx="46">
                  <c:v>50.86804367190842</c:v>
                </c:pt>
                <c:pt idx="47">
                  <c:v>50.38019831795792</c:v>
                </c:pt>
                <c:pt idx="48">
                  <c:v>49.90427403108455</c:v>
                </c:pt>
                <c:pt idx="49">
                  <c:v>50.35270627122458</c:v>
                </c:pt>
                <c:pt idx="50">
                  <c:v>54.34553546760648</c:v>
                </c:pt>
                <c:pt idx="51">
                  <c:v>54.14551406501714</c:v>
                </c:pt>
                <c:pt idx="52">
                  <c:v>53.25787274694988</c:v>
                </c:pt>
                <c:pt idx="53">
                  <c:v>54.08107606957652</c:v>
                </c:pt>
              </c:numCache>
            </c:numRef>
          </c:val>
        </c:ser>
        <c:ser>
          <c:idx val="0"/>
          <c:order val="2"/>
          <c:tx>
            <c:strRef>
              <c:f>données!$X$285</c:f>
              <c:strCache>
                <c:ptCount val="1"/>
                <c:pt idx="0">
                  <c:v>recettes</c:v>
                </c:pt>
              </c:strCache>
            </c:strRef>
          </c:tx>
          <c:spPr>
            <a:ln>
              <a:solidFill>
                <a:schemeClr val="bg1">
                  <a:lumMod val="50000"/>
                </a:schemeClr>
              </a:solidFill>
              <a:prstDash val="sysDash"/>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données!$AK$285:$CL$285</c:f>
              <c:numCache>
                <c:formatCode>#.##0\.0</c:formatCode>
                <c:ptCount val="54"/>
                <c:pt idx="0">
                  <c:v>38.00288873106969</c:v>
                </c:pt>
                <c:pt idx="1">
                  <c:v>36.62012288395037</c:v>
                </c:pt>
                <c:pt idx="2">
                  <c:v>37.95066518767077</c:v>
                </c:pt>
                <c:pt idx="3">
                  <c:v>38.09729576602034</c:v>
                </c:pt>
                <c:pt idx="4">
                  <c:v>39.07088005636687</c:v>
                </c:pt>
                <c:pt idx="5">
                  <c:v>39.86387245491743</c:v>
                </c:pt>
                <c:pt idx="6">
                  <c:v>40.26041653541635</c:v>
                </c:pt>
                <c:pt idx="7">
                  <c:v>39.93386137882035</c:v>
                </c:pt>
                <c:pt idx="8">
                  <c:v>40.00778056782541</c:v>
                </c:pt>
                <c:pt idx="9">
                  <c:v>41.03647709347133</c:v>
                </c:pt>
                <c:pt idx="10">
                  <c:v>41.36613481756736</c:v>
                </c:pt>
                <c:pt idx="11">
                  <c:v>40.6789741225244</c:v>
                </c:pt>
                <c:pt idx="12">
                  <c:v>40.08669129507941</c:v>
                </c:pt>
                <c:pt idx="13">
                  <c:v>40.37800025828072</c:v>
                </c:pt>
                <c:pt idx="14">
                  <c:v>39.76931585255982</c:v>
                </c:pt>
                <c:pt idx="15">
                  <c:v>40.4249130490141</c:v>
                </c:pt>
                <c:pt idx="16">
                  <c:v>42.2269928845673</c:v>
                </c:pt>
                <c:pt idx="17">
                  <c:v>43.9903271547003</c:v>
                </c:pt>
                <c:pt idx="18">
                  <c:v>43.77611259462721</c:v>
                </c:pt>
                <c:pt idx="19">
                  <c:v>42.98269121771862</c:v>
                </c:pt>
                <c:pt idx="20">
                  <c:v>44.56435440204518</c:v>
                </c:pt>
                <c:pt idx="21">
                  <c:v>45.69421017611406</c:v>
                </c:pt>
                <c:pt idx="22">
                  <c:v>46.14427712363137</c:v>
                </c:pt>
                <c:pt idx="23">
                  <c:v>46.96242796204389</c:v>
                </c:pt>
                <c:pt idx="24">
                  <c:v>47.66224590249818</c:v>
                </c:pt>
                <c:pt idx="25">
                  <c:v>48.42125602697044</c:v>
                </c:pt>
                <c:pt idx="26">
                  <c:v>48.80675448449318</c:v>
                </c:pt>
                <c:pt idx="27">
                  <c:v>47.98081806881182</c:v>
                </c:pt>
                <c:pt idx="28">
                  <c:v>48.58505223954595</c:v>
                </c:pt>
                <c:pt idx="29">
                  <c:v>47.35754666353406</c:v>
                </c:pt>
                <c:pt idx="30">
                  <c:v>47.02445384573366</c:v>
                </c:pt>
                <c:pt idx="31">
                  <c:v>47.10820779186575</c:v>
                </c:pt>
                <c:pt idx="32">
                  <c:v>47.70851321789167</c:v>
                </c:pt>
                <c:pt idx="33">
                  <c:v>47.39659197429278</c:v>
                </c:pt>
                <c:pt idx="34">
                  <c:v>48.30276969050824</c:v>
                </c:pt>
                <c:pt idx="35">
                  <c:v>48.60304592534658</c:v>
                </c:pt>
                <c:pt idx="36">
                  <c:v>48.92706410111183</c:v>
                </c:pt>
                <c:pt idx="37">
                  <c:v>50.47220495689248</c:v>
                </c:pt>
                <c:pt idx="38">
                  <c:v>50.8719420715548</c:v>
                </c:pt>
                <c:pt idx="39">
                  <c:v>50.1299103363211</c:v>
                </c:pt>
                <c:pt idx="40">
                  <c:v>50.7906885762719</c:v>
                </c:pt>
                <c:pt idx="41">
                  <c:v>50.16529552514253</c:v>
                </c:pt>
                <c:pt idx="42">
                  <c:v>50.0084383468436</c:v>
                </c:pt>
                <c:pt idx="43">
                  <c:v>49.58813056964473</c:v>
                </c:pt>
                <c:pt idx="44">
                  <c:v>49.31059373540921</c:v>
                </c:pt>
                <c:pt idx="45">
                  <c:v>49.64369405708579</c:v>
                </c:pt>
                <c:pt idx="46">
                  <c:v>50.60363882901471</c:v>
                </c:pt>
                <c:pt idx="47">
                  <c:v>50.59964083620368</c:v>
                </c:pt>
                <c:pt idx="48">
                  <c:v>49.85816720197384</c:v>
                </c:pt>
                <c:pt idx="49">
                  <c:v>49.93805591262133</c:v>
                </c:pt>
                <c:pt idx="50">
                  <c:v>49.20846362984108</c:v>
                </c:pt>
                <c:pt idx="51">
                  <c:v>49.47798339460531</c:v>
                </c:pt>
                <c:pt idx="52">
                  <c:v>50.59728249953282</c:v>
                </c:pt>
                <c:pt idx="53">
                  <c:v>51.7816088323003</c:v>
                </c:pt>
              </c:numCache>
            </c:numRef>
          </c:val>
        </c:ser>
        <c:marker val="1"/>
        <c:axId val="573119976"/>
        <c:axId val="573216280"/>
      </c:lineChart>
      <c:catAx>
        <c:axId val="57311997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216280"/>
        <c:crosses val="autoZero"/>
        <c:auto val="1"/>
        <c:lblAlgn val="ctr"/>
        <c:lblOffset val="100"/>
        <c:tickLblSkip val="5"/>
        <c:tickMarkSkip val="5"/>
      </c:catAx>
      <c:valAx>
        <c:axId val="573216280"/>
        <c:scaling>
          <c:orientation val="minMax"/>
          <c:max val="60.0"/>
          <c:min val="3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119976"/>
        <c:crosses val="autoZero"/>
        <c:crossBetween val="between"/>
        <c:majorUnit val="5.0"/>
      </c:valAx>
      <c:spPr>
        <a:solidFill>
          <a:srgbClr val="FFFFFF"/>
        </a:solidFill>
        <a:ln w="25400">
          <a:noFill/>
        </a:ln>
      </c:spPr>
    </c:plotArea>
    <c:legend>
      <c:legendPos val="r"/>
      <c:legendEntry>
        <c:idx val="0"/>
        <c:txPr>
          <a:bodyPr/>
          <a:lstStyle/>
          <a:p>
            <a:pPr>
              <a:defRPr sz="1600" b="1" i="0">
                <a:solidFill>
                  <a:srgbClr val="FFFFFF"/>
                </a:solidFill>
              </a:defRPr>
            </a:pPr>
            <a:endParaRPr lang="fr-FR"/>
          </a:p>
        </c:txPr>
      </c:legendEntry>
      <c:legendEntry>
        <c:idx val="1"/>
        <c:delete val="1"/>
      </c:legendEntry>
      <c:legendEntry>
        <c:idx val="2"/>
        <c:txPr>
          <a:bodyPr/>
          <a:lstStyle/>
          <a:p>
            <a:pPr>
              <a:defRPr sz="1600" b="1" i="0">
                <a:solidFill>
                  <a:srgbClr val="7F7F7F"/>
                </a:solidFill>
              </a:defRPr>
            </a:pPr>
            <a:endParaRPr lang="fr-FR"/>
          </a:p>
        </c:txPr>
      </c:legendEntry>
      <c:layout>
        <c:manualLayout>
          <c:xMode val="edge"/>
          <c:yMode val="edge"/>
          <c:x val="0.641195240788272"/>
          <c:y val="0.470559394361419"/>
          <c:w val="0.189917127071823"/>
          <c:h val="0.119385076865392"/>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strRef>
              <c:f>données!$X$283</c:f>
              <c:strCache>
                <c:ptCount val="1"/>
                <c:pt idx="0">
                  <c:v>dépenses</c:v>
                </c:pt>
              </c:strCache>
            </c:strRef>
          </c:tx>
          <c:spPr>
            <a:ln>
              <a:solidFill>
                <a:schemeClr val="tx1"/>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données!$AK$283:$CL$283</c:f>
              <c:numCache>
                <c:formatCode>#.##0\.0</c:formatCode>
                <c:ptCount val="54"/>
                <c:pt idx="0">
                  <c:v>36.53141135146547</c:v>
                </c:pt>
                <c:pt idx="1">
                  <c:v>35.51192341668047</c:v>
                </c:pt>
                <c:pt idx="2">
                  <c:v>36.85740155928862</c:v>
                </c:pt>
                <c:pt idx="3">
                  <c:v>37.97286961267533</c:v>
                </c:pt>
                <c:pt idx="4">
                  <c:v>38.72045802566566</c:v>
                </c:pt>
                <c:pt idx="5">
                  <c:v>39.00342702259659</c:v>
                </c:pt>
                <c:pt idx="6">
                  <c:v>39.67878063471617</c:v>
                </c:pt>
                <c:pt idx="7">
                  <c:v>39.67821269322663</c:v>
                </c:pt>
                <c:pt idx="8">
                  <c:v>40.48789939185694</c:v>
                </c:pt>
                <c:pt idx="9">
                  <c:v>42.41273434635432</c:v>
                </c:pt>
                <c:pt idx="10">
                  <c:v>41.39908365749738</c:v>
                </c:pt>
                <c:pt idx="11">
                  <c:v>40.58033848804242</c:v>
                </c:pt>
                <c:pt idx="12">
                  <c:v>40.24362641723207</c:v>
                </c:pt>
                <c:pt idx="13">
                  <c:v>40.02228565825743</c:v>
                </c:pt>
                <c:pt idx="14">
                  <c:v>39.71511546324103</c:v>
                </c:pt>
                <c:pt idx="15">
                  <c:v>40.20899401067797</c:v>
                </c:pt>
                <c:pt idx="16">
                  <c:v>45.06456458637038</c:v>
                </c:pt>
                <c:pt idx="17">
                  <c:v>45.51449246529726</c:v>
                </c:pt>
                <c:pt idx="18">
                  <c:v>44.82895494239605</c:v>
                </c:pt>
                <c:pt idx="19">
                  <c:v>44.71054658547574</c:v>
                </c:pt>
                <c:pt idx="20">
                  <c:v>44.92223845209797</c:v>
                </c:pt>
                <c:pt idx="21">
                  <c:v>45.96065581290654</c:v>
                </c:pt>
                <c:pt idx="22">
                  <c:v>48.53179127578923</c:v>
                </c:pt>
                <c:pt idx="23">
                  <c:v>49.87085323060605</c:v>
                </c:pt>
                <c:pt idx="24">
                  <c:v>50.23749676477005</c:v>
                </c:pt>
                <c:pt idx="25">
                  <c:v>51.22170388454</c:v>
                </c:pt>
                <c:pt idx="26">
                  <c:v>51.88419770750932</c:v>
                </c:pt>
                <c:pt idx="27">
                  <c:v>51.2827941453358</c:v>
                </c:pt>
                <c:pt idx="28">
                  <c:v>50.71106395940969</c:v>
                </c:pt>
                <c:pt idx="29">
                  <c:v>50.0564789983986</c:v>
                </c:pt>
                <c:pt idx="30">
                  <c:v>48.927229631112</c:v>
                </c:pt>
                <c:pt idx="31">
                  <c:v>49.58369239671271</c:v>
                </c:pt>
                <c:pt idx="32">
                  <c:v>50.69219531371727</c:v>
                </c:pt>
                <c:pt idx="33">
                  <c:v>52.00066318611287</c:v>
                </c:pt>
                <c:pt idx="34">
                  <c:v>54.76247568051904</c:v>
                </c:pt>
                <c:pt idx="35">
                  <c:v>54.06901208267204</c:v>
                </c:pt>
                <c:pt idx="36">
                  <c:v>54.39027805586196</c:v>
                </c:pt>
                <c:pt idx="37">
                  <c:v>54.50048719753153</c:v>
                </c:pt>
                <c:pt idx="38">
                  <c:v>54.18326951514624</c:v>
                </c:pt>
                <c:pt idx="39">
                  <c:v>52.7597194315207</c:v>
                </c:pt>
                <c:pt idx="40">
                  <c:v>52.60008250154517</c:v>
                </c:pt>
                <c:pt idx="41">
                  <c:v>51.68915966716942</c:v>
                </c:pt>
                <c:pt idx="42">
                  <c:v>51.66308984178166</c:v>
                </c:pt>
                <c:pt idx="43">
                  <c:v>52.87396050743251</c:v>
                </c:pt>
                <c:pt idx="44">
                  <c:v>53.40102724184719</c:v>
                </c:pt>
                <c:pt idx="45">
                  <c:v>53.26068048038515</c:v>
                </c:pt>
                <c:pt idx="46">
                  <c:v>53.56961089311167</c:v>
                </c:pt>
                <c:pt idx="47">
                  <c:v>52.97580461918373</c:v>
                </c:pt>
                <c:pt idx="48">
                  <c:v>52.60880679550021</c:v>
                </c:pt>
                <c:pt idx="49">
                  <c:v>53.28096751750342</c:v>
                </c:pt>
                <c:pt idx="50">
                  <c:v>56.77198036020433</c:v>
                </c:pt>
                <c:pt idx="51">
                  <c:v>56.56997397662025</c:v>
                </c:pt>
                <c:pt idx="52">
                  <c:v>55.8863854165938</c:v>
                </c:pt>
                <c:pt idx="53">
                  <c:v>56.64315258198206</c:v>
                </c:pt>
              </c:numCache>
            </c:numRef>
          </c:val>
        </c:ser>
        <c:ser>
          <c:idx val="2"/>
          <c:order val="1"/>
          <c:tx>
            <c:strRef>
              <c:f>données!$X$287</c:f>
              <c:strCache>
                <c:ptCount val="1"/>
                <c:pt idx="0">
                  <c:v>dépenses hors intérêts</c:v>
                </c:pt>
              </c:strCache>
            </c:strRef>
          </c:tx>
          <c:spPr>
            <a:ln>
              <a:solidFill>
                <a:srgbClr val="FFA786">
                  <a:alpha val="0"/>
                </a:srgbClr>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données!$AK$287:$CL$287</c:f>
              <c:numCache>
                <c:formatCode>#.##0\.0</c:formatCode>
                <c:ptCount val="54"/>
                <c:pt idx="0">
                  <c:v>35.28810533791434</c:v>
                </c:pt>
                <c:pt idx="1">
                  <c:v>34.38281214616487</c:v>
                </c:pt>
                <c:pt idx="2">
                  <c:v>35.79032559657474</c:v>
                </c:pt>
                <c:pt idx="3">
                  <c:v>36.89030211867764</c:v>
                </c:pt>
                <c:pt idx="4">
                  <c:v>37.80946938310666</c:v>
                </c:pt>
                <c:pt idx="5">
                  <c:v>38.24246060591327</c:v>
                </c:pt>
                <c:pt idx="6">
                  <c:v>38.89142734538207</c:v>
                </c:pt>
                <c:pt idx="7">
                  <c:v>38.97268196440405</c:v>
                </c:pt>
                <c:pt idx="8">
                  <c:v>39.5745266415779</c:v>
                </c:pt>
                <c:pt idx="9">
                  <c:v>41.41669833610782</c:v>
                </c:pt>
                <c:pt idx="10">
                  <c:v>40.42490024947842</c:v>
                </c:pt>
                <c:pt idx="11">
                  <c:v>39.76442351784259</c:v>
                </c:pt>
                <c:pt idx="12">
                  <c:v>39.56435426580913</c:v>
                </c:pt>
                <c:pt idx="13">
                  <c:v>39.49946049901808</c:v>
                </c:pt>
                <c:pt idx="14">
                  <c:v>39.23428108919874</c:v>
                </c:pt>
                <c:pt idx="15">
                  <c:v>39.65509742799306</c:v>
                </c:pt>
                <c:pt idx="16">
                  <c:v>44.1992360741158</c:v>
                </c:pt>
                <c:pt idx="17">
                  <c:v>44.7288170940541</c:v>
                </c:pt>
                <c:pt idx="18">
                  <c:v>43.92000728160705</c:v>
                </c:pt>
                <c:pt idx="19">
                  <c:v>43.68455579938671</c:v>
                </c:pt>
                <c:pt idx="20">
                  <c:v>43.79392514504957</c:v>
                </c:pt>
                <c:pt idx="21">
                  <c:v>44.75204185415942</c:v>
                </c:pt>
                <c:pt idx="22">
                  <c:v>46.84332641372504</c:v>
                </c:pt>
                <c:pt idx="23">
                  <c:v>48.13225471311535</c:v>
                </c:pt>
                <c:pt idx="24">
                  <c:v>48.03901667775702</c:v>
                </c:pt>
                <c:pt idx="25">
                  <c:v>48.90227272465679</c:v>
                </c:pt>
                <c:pt idx="26">
                  <c:v>49.3693326781876</c:v>
                </c:pt>
                <c:pt idx="27">
                  <c:v>48.73602794984371</c:v>
                </c:pt>
                <c:pt idx="28">
                  <c:v>48.24841707172715</c:v>
                </c:pt>
                <c:pt idx="29">
                  <c:v>47.69034796267861</c:v>
                </c:pt>
                <c:pt idx="30">
                  <c:v>46.48099659337983</c:v>
                </c:pt>
                <c:pt idx="31">
                  <c:v>46.93089309664908</c:v>
                </c:pt>
                <c:pt idx="32">
                  <c:v>47.90969732156269</c:v>
                </c:pt>
                <c:pt idx="33">
                  <c:v>49.03340533794422</c:v>
                </c:pt>
                <c:pt idx="34">
                  <c:v>51.52618422376841</c:v>
                </c:pt>
                <c:pt idx="35">
                  <c:v>50.75390715784079</c:v>
                </c:pt>
                <c:pt idx="36">
                  <c:v>50.9539488396609</c:v>
                </c:pt>
                <c:pt idx="37">
                  <c:v>50.92723245061662</c:v>
                </c:pt>
                <c:pt idx="38">
                  <c:v>50.73352175194523</c:v>
                </c:pt>
                <c:pt idx="39">
                  <c:v>49.44939590274343</c:v>
                </c:pt>
                <c:pt idx="40">
                  <c:v>49.6087248273543</c:v>
                </c:pt>
                <c:pt idx="41">
                  <c:v>48.80963743208716</c:v>
                </c:pt>
                <c:pt idx="42">
                  <c:v>48.64467579095792</c:v>
                </c:pt>
                <c:pt idx="43">
                  <c:v>49.92107539929107</c:v>
                </c:pt>
                <c:pt idx="44">
                  <c:v>50.58042602864936</c:v>
                </c:pt>
                <c:pt idx="45">
                  <c:v>50.49242811364969</c:v>
                </c:pt>
                <c:pt idx="46">
                  <c:v>50.86804367190842</c:v>
                </c:pt>
                <c:pt idx="47">
                  <c:v>50.38019831795792</c:v>
                </c:pt>
                <c:pt idx="48">
                  <c:v>49.90427403108455</c:v>
                </c:pt>
                <c:pt idx="49">
                  <c:v>50.35270627122458</c:v>
                </c:pt>
                <c:pt idx="50">
                  <c:v>54.34553546760648</c:v>
                </c:pt>
                <c:pt idx="51">
                  <c:v>54.14551406501714</c:v>
                </c:pt>
                <c:pt idx="52">
                  <c:v>53.25787274694988</c:v>
                </c:pt>
                <c:pt idx="53">
                  <c:v>54.08107606957652</c:v>
                </c:pt>
              </c:numCache>
            </c:numRef>
          </c:val>
        </c:ser>
        <c:ser>
          <c:idx val="0"/>
          <c:order val="2"/>
          <c:tx>
            <c:strRef>
              <c:f>données!$X$285</c:f>
              <c:strCache>
                <c:ptCount val="1"/>
                <c:pt idx="0">
                  <c:v>recettes</c:v>
                </c:pt>
              </c:strCache>
            </c:strRef>
          </c:tx>
          <c:spPr>
            <a:ln>
              <a:solidFill>
                <a:schemeClr val="bg1">
                  <a:lumMod val="50000"/>
                </a:schemeClr>
              </a:solidFill>
              <a:prstDash val="sysDash"/>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données!$AK$285:$CL$285</c:f>
              <c:numCache>
                <c:formatCode>#.##0\.0</c:formatCode>
                <c:ptCount val="54"/>
                <c:pt idx="0">
                  <c:v>38.00288873106969</c:v>
                </c:pt>
                <c:pt idx="1">
                  <c:v>36.62012288395037</c:v>
                </c:pt>
                <c:pt idx="2">
                  <c:v>37.95066518767077</c:v>
                </c:pt>
                <c:pt idx="3">
                  <c:v>38.09729576602034</c:v>
                </c:pt>
                <c:pt idx="4">
                  <c:v>39.07088005636687</c:v>
                </c:pt>
                <c:pt idx="5">
                  <c:v>39.86387245491743</c:v>
                </c:pt>
                <c:pt idx="6">
                  <c:v>40.26041653541635</c:v>
                </c:pt>
                <c:pt idx="7">
                  <c:v>39.93386137882035</c:v>
                </c:pt>
                <c:pt idx="8">
                  <c:v>40.00778056782541</c:v>
                </c:pt>
                <c:pt idx="9">
                  <c:v>41.03647709347133</c:v>
                </c:pt>
                <c:pt idx="10">
                  <c:v>41.36613481756736</c:v>
                </c:pt>
                <c:pt idx="11">
                  <c:v>40.6789741225244</c:v>
                </c:pt>
                <c:pt idx="12">
                  <c:v>40.08669129507941</c:v>
                </c:pt>
                <c:pt idx="13">
                  <c:v>40.37800025828072</c:v>
                </c:pt>
                <c:pt idx="14">
                  <c:v>39.76931585255982</c:v>
                </c:pt>
                <c:pt idx="15">
                  <c:v>40.4249130490141</c:v>
                </c:pt>
                <c:pt idx="16">
                  <c:v>42.2269928845673</c:v>
                </c:pt>
                <c:pt idx="17">
                  <c:v>43.9903271547003</c:v>
                </c:pt>
                <c:pt idx="18">
                  <c:v>43.77611259462721</c:v>
                </c:pt>
                <c:pt idx="19">
                  <c:v>42.98269121771862</c:v>
                </c:pt>
                <c:pt idx="20">
                  <c:v>44.56435440204518</c:v>
                </c:pt>
                <c:pt idx="21">
                  <c:v>45.69421017611406</c:v>
                </c:pt>
                <c:pt idx="22">
                  <c:v>46.14427712363137</c:v>
                </c:pt>
                <c:pt idx="23">
                  <c:v>46.96242796204389</c:v>
                </c:pt>
                <c:pt idx="24">
                  <c:v>47.66224590249818</c:v>
                </c:pt>
                <c:pt idx="25">
                  <c:v>48.42125602697044</c:v>
                </c:pt>
                <c:pt idx="26">
                  <c:v>48.80675448449318</c:v>
                </c:pt>
                <c:pt idx="27">
                  <c:v>47.98081806881182</c:v>
                </c:pt>
                <c:pt idx="28">
                  <c:v>48.58505223954595</c:v>
                </c:pt>
                <c:pt idx="29">
                  <c:v>47.35754666353406</c:v>
                </c:pt>
                <c:pt idx="30">
                  <c:v>47.02445384573366</c:v>
                </c:pt>
                <c:pt idx="31">
                  <c:v>47.10820779186575</c:v>
                </c:pt>
                <c:pt idx="32">
                  <c:v>47.70851321789167</c:v>
                </c:pt>
                <c:pt idx="33">
                  <c:v>47.39659197429278</c:v>
                </c:pt>
                <c:pt idx="34">
                  <c:v>48.30276969050824</c:v>
                </c:pt>
                <c:pt idx="35">
                  <c:v>48.60304592534658</c:v>
                </c:pt>
                <c:pt idx="36">
                  <c:v>48.92706410111183</c:v>
                </c:pt>
                <c:pt idx="37">
                  <c:v>50.47220495689248</c:v>
                </c:pt>
                <c:pt idx="38">
                  <c:v>50.8719420715548</c:v>
                </c:pt>
                <c:pt idx="39">
                  <c:v>50.1299103363211</c:v>
                </c:pt>
                <c:pt idx="40">
                  <c:v>50.7906885762719</c:v>
                </c:pt>
                <c:pt idx="41">
                  <c:v>50.16529552514253</c:v>
                </c:pt>
                <c:pt idx="42">
                  <c:v>50.0084383468436</c:v>
                </c:pt>
                <c:pt idx="43">
                  <c:v>49.58813056964473</c:v>
                </c:pt>
                <c:pt idx="44">
                  <c:v>49.31059373540921</c:v>
                </c:pt>
                <c:pt idx="45">
                  <c:v>49.64369405708579</c:v>
                </c:pt>
                <c:pt idx="46">
                  <c:v>50.60363882901471</c:v>
                </c:pt>
                <c:pt idx="47">
                  <c:v>50.59964083620368</c:v>
                </c:pt>
                <c:pt idx="48">
                  <c:v>49.85816720197384</c:v>
                </c:pt>
                <c:pt idx="49">
                  <c:v>49.93805591262133</c:v>
                </c:pt>
                <c:pt idx="50">
                  <c:v>49.20846362984108</c:v>
                </c:pt>
                <c:pt idx="51">
                  <c:v>49.47798339460531</c:v>
                </c:pt>
                <c:pt idx="52">
                  <c:v>50.59728249953282</c:v>
                </c:pt>
                <c:pt idx="53">
                  <c:v>51.7816088323003</c:v>
                </c:pt>
              </c:numCache>
            </c:numRef>
          </c:val>
        </c:ser>
        <c:marker val="1"/>
        <c:axId val="573444104"/>
        <c:axId val="573549544"/>
      </c:lineChart>
      <c:catAx>
        <c:axId val="57344410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549544"/>
        <c:crosses val="autoZero"/>
        <c:auto val="1"/>
        <c:lblAlgn val="ctr"/>
        <c:lblOffset val="100"/>
        <c:tickLblSkip val="5"/>
        <c:tickMarkSkip val="5"/>
      </c:catAx>
      <c:valAx>
        <c:axId val="573549544"/>
        <c:scaling>
          <c:orientation val="minMax"/>
          <c:max val="60.0"/>
          <c:min val="3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444104"/>
        <c:crosses val="autoZero"/>
        <c:crossBetween val="between"/>
        <c:majorUnit val="5.0"/>
      </c:valAx>
      <c:spPr>
        <a:solidFill>
          <a:srgbClr val="FFFFFF"/>
        </a:solidFill>
        <a:ln w="25400">
          <a:noFill/>
        </a:ln>
      </c:spPr>
    </c:plotArea>
    <c:legend>
      <c:legendPos val="r"/>
      <c:legendEntry>
        <c:idx val="0"/>
        <c:txPr>
          <a:bodyPr/>
          <a:lstStyle/>
          <a:p>
            <a:pPr>
              <a:defRPr sz="1600" b="1" i="0">
                <a:solidFill>
                  <a:schemeClr val="tx1"/>
                </a:solidFill>
              </a:defRPr>
            </a:pPr>
            <a:endParaRPr lang="fr-FR"/>
          </a:p>
        </c:txPr>
      </c:legendEntry>
      <c:legendEntry>
        <c:idx val="1"/>
        <c:delete val="1"/>
      </c:legendEntry>
      <c:legendEntry>
        <c:idx val="2"/>
        <c:txPr>
          <a:bodyPr/>
          <a:lstStyle/>
          <a:p>
            <a:pPr>
              <a:defRPr sz="1600" b="1" i="0">
                <a:solidFill>
                  <a:srgbClr val="7F7F7F"/>
                </a:solidFill>
              </a:defRPr>
            </a:pPr>
            <a:endParaRPr lang="fr-FR"/>
          </a:p>
        </c:txPr>
      </c:legendEntry>
      <c:layout>
        <c:manualLayout>
          <c:xMode val="edge"/>
          <c:yMode val="edge"/>
          <c:x val="0.641195240788272"/>
          <c:y val="0.470559394361419"/>
          <c:w val="0.189917127071823"/>
          <c:h val="0.119385076865392"/>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strRef>
              <c:f>données!$Y$283</c:f>
              <c:strCache>
                <c:ptCount val="1"/>
                <c:pt idx="0">
                  <c:v>dépenses publiques</c:v>
                </c:pt>
              </c:strCache>
            </c:strRef>
          </c:tx>
          <c:spPr>
            <a:ln>
              <a:solidFill>
                <a:schemeClr val="tx1"/>
              </a:solidFill>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données!$BD$283:$CL$283</c:f>
              <c:numCache>
                <c:formatCode>#.##0\.0</c:formatCode>
                <c:ptCount val="35"/>
                <c:pt idx="0">
                  <c:v>44.71054658547574</c:v>
                </c:pt>
                <c:pt idx="1">
                  <c:v>44.92223845209797</c:v>
                </c:pt>
                <c:pt idx="2">
                  <c:v>45.96065581290654</c:v>
                </c:pt>
                <c:pt idx="3">
                  <c:v>48.53179127578923</c:v>
                </c:pt>
                <c:pt idx="4">
                  <c:v>49.87085323060605</c:v>
                </c:pt>
                <c:pt idx="5">
                  <c:v>50.23749676477005</c:v>
                </c:pt>
                <c:pt idx="6">
                  <c:v>51.22170388454</c:v>
                </c:pt>
                <c:pt idx="7">
                  <c:v>51.88419770750932</c:v>
                </c:pt>
                <c:pt idx="8">
                  <c:v>51.2827941453358</c:v>
                </c:pt>
                <c:pt idx="9">
                  <c:v>50.71106395940969</c:v>
                </c:pt>
                <c:pt idx="10">
                  <c:v>50.0564789983986</c:v>
                </c:pt>
                <c:pt idx="11">
                  <c:v>48.927229631112</c:v>
                </c:pt>
                <c:pt idx="12">
                  <c:v>49.58369239671271</c:v>
                </c:pt>
                <c:pt idx="13">
                  <c:v>50.69219531371727</c:v>
                </c:pt>
                <c:pt idx="14">
                  <c:v>52.00066318611287</c:v>
                </c:pt>
                <c:pt idx="15">
                  <c:v>54.76247568051904</c:v>
                </c:pt>
                <c:pt idx="16">
                  <c:v>54.06901208267204</c:v>
                </c:pt>
                <c:pt idx="17">
                  <c:v>54.39027805586196</c:v>
                </c:pt>
                <c:pt idx="18">
                  <c:v>54.50048719753153</c:v>
                </c:pt>
                <c:pt idx="19">
                  <c:v>54.18326951514624</c:v>
                </c:pt>
                <c:pt idx="20">
                  <c:v>52.7597194315207</c:v>
                </c:pt>
                <c:pt idx="21">
                  <c:v>52.60008250154517</c:v>
                </c:pt>
                <c:pt idx="22">
                  <c:v>51.68915966716942</c:v>
                </c:pt>
                <c:pt idx="23">
                  <c:v>51.66308984178166</c:v>
                </c:pt>
                <c:pt idx="24">
                  <c:v>52.87396050743251</c:v>
                </c:pt>
                <c:pt idx="25">
                  <c:v>53.40102724184719</c:v>
                </c:pt>
                <c:pt idx="26">
                  <c:v>53.26068048038515</c:v>
                </c:pt>
                <c:pt idx="27">
                  <c:v>53.56961089311167</c:v>
                </c:pt>
                <c:pt idx="28">
                  <c:v>52.97580461918373</c:v>
                </c:pt>
                <c:pt idx="29">
                  <c:v>52.60880679550021</c:v>
                </c:pt>
                <c:pt idx="30">
                  <c:v>53.28096751750342</c:v>
                </c:pt>
                <c:pt idx="31">
                  <c:v>56.77198036020433</c:v>
                </c:pt>
                <c:pt idx="32">
                  <c:v>56.56997397662025</c:v>
                </c:pt>
                <c:pt idx="33">
                  <c:v>55.8863854165938</c:v>
                </c:pt>
                <c:pt idx="34">
                  <c:v>56.64315258198206</c:v>
                </c:pt>
              </c:numCache>
            </c:numRef>
          </c:val>
        </c:ser>
        <c:ser>
          <c:idx val="0"/>
          <c:order val="1"/>
          <c:tx>
            <c:strRef>
              <c:f>données!$Y$285</c:f>
              <c:strCache>
                <c:ptCount val="1"/>
                <c:pt idx="0">
                  <c:v>recettes publiques</c:v>
                </c:pt>
              </c:strCache>
            </c:strRef>
          </c:tx>
          <c:spPr>
            <a:ln>
              <a:solidFill>
                <a:schemeClr val="bg1">
                  <a:lumMod val="50000"/>
                </a:schemeClr>
              </a:solidFill>
              <a:prstDash val="sysDash"/>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données!$BD$285:$CL$285</c:f>
              <c:numCache>
                <c:formatCode>#.##0\.0</c:formatCode>
                <c:ptCount val="35"/>
                <c:pt idx="0">
                  <c:v>42.98269121771862</c:v>
                </c:pt>
                <c:pt idx="1">
                  <c:v>44.56435440204518</c:v>
                </c:pt>
                <c:pt idx="2">
                  <c:v>45.69421017611406</c:v>
                </c:pt>
                <c:pt idx="3">
                  <c:v>46.14427712363137</c:v>
                </c:pt>
                <c:pt idx="4">
                  <c:v>46.96242796204389</c:v>
                </c:pt>
                <c:pt idx="5">
                  <c:v>47.66224590249818</c:v>
                </c:pt>
                <c:pt idx="6">
                  <c:v>48.42125602697044</c:v>
                </c:pt>
                <c:pt idx="7">
                  <c:v>48.80675448449318</c:v>
                </c:pt>
                <c:pt idx="8">
                  <c:v>47.98081806881182</c:v>
                </c:pt>
                <c:pt idx="9">
                  <c:v>48.58505223954595</c:v>
                </c:pt>
                <c:pt idx="10">
                  <c:v>47.35754666353406</c:v>
                </c:pt>
                <c:pt idx="11">
                  <c:v>47.02445384573366</c:v>
                </c:pt>
                <c:pt idx="12">
                  <c:v>47.10820779186575</c:v>
                </c:pt>
                <c:pt idx="13">
                  <c:v>47.70851321789167</c:v>
                </c:pt>
                <c:pt idx="14">
                  <c:v>47.39659197429278</c:v>
                </c:pt>
                <c:pt idx="15">
                  <c:v>48.30276969050824</c:v>
                </c:pt>
                <c:pt idx="16">
                  <c:v>48.60304592534658</c:v>
                </c:pt>
                <c:pt idx="17">
                  <c:v>48.92706410111183</c:v>
                </c:pt>
                <c:pt idx="18">
                  <c:v>50.47220495689248</c:v>
                </c:pt>
                <c:pt idx="19">
                  <c:v>50.8719420715548</c:v>
                </c:pt>
                <c:pt idx="20">
                  <c:v>50.1299103363211</c:v>
                </c:pt>
                <c:pt idx="21">
                  <c:v>50.7906885762719</c:v>
                </c:pt>
                <c:pt idx="22">
                  <c:v>50.16529552514253</c:v>
                </c:pt>
                <c:pt idx="23">
                  <c:v>50.0084383468436</c:v>
                </c:pt>
                <c:pt idx="24">
                  <c:v>49.58813056964473</c:v>
                </c:pt>
                <c:pt idx="25">
                  <c:v>49.31059373540921</c:v>
                </c:pt>
                <c:pt idx="26">
                  <c:v>49.64369405708579</c:v>
                </c:pt>
                <c:pt idx="27">
                  <c:v>50.60363882901471</c:v>
                </c:pt>
                <c:pt idx="28">
                  <c:v>50.59964083620368</c:v>
                </c:pt>
                <c:pt idx="29">
                  <c:v>49.85816720197384</c:v>
                </c:pt>
                <c:pt idx="30">
                  <c:v>49.93805591262133</c:v>
                </c:pt>
                <c:pt idx="31">
                  <c:v>49.20846362984108</c:v>
                </c:pt>
                <c:pt idx="32">
                  <c:v>49.47798339460531</c:v>
                </c:pt>
                <c:pt idx="33">
                  <c:v>50.59728249953282</c:v>
                </c:pt>
                <c:pt idx="34">
                  <c:v>51.7816088323003</c:v>
                </c:pt>
              </c:numCache>
            </c:numRef>
          </c:val>
        </c:ser>
        <c:ser>
          <c:idx val="2"/>
          <c:order val="2"/>
          <c:tx>
            <c:v>dépenses adm. centrales</c:v>
          </c:tx>
          <c:spPr>
            <a:ln>
              <a:solidFill>
                <a:srgbClr val="FF66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3"/>
          <c:order val="3"/>
          <c:tx>
            <c:v>recettes adm. centrales</c:v>
          </c:tx>
          <c:spPr>
            <a:ln>
              <a:solidFill>
                <a:schemeClr val="accent6">
                  <a:lumMod val="60000"/>
                  <a:lumOff val="40000"/>
                </a:scheme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ser>
          <c:idx val="6"/>
          <c:order val="4"/>
          <c:tx>
            <c:strRef>
              <c:f>données!$Y$641</c:f>
              <c:strCache>
                <c:ptCount val="1"/>
                <c:pt idx="0">
                  <c:v>dépenses sécurité sociale</c:v>
                </c:pt>
              </c:strCache>
            </c:strRef>
          </c:tx>
          <c:spPr>
            <a:ln>
              <a:solidFill>
                <a:schemeClr val="accent4">
                  <a:lumMod val="75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données!$BD$641:$CL$641</c:f>
              <c:numCache>
                <c:formatCode>#.##0\.0</c:formatCode>
                <c:ptCount val="35"/>
                <c:pt idx="0">
                  <c:v>18.98542051185164</c:v>
                </c:pt>
                <c:pt idx="1">
                  <c:v>19.25511750747164</c:v>
                </c:pt>
                <c:pt idx="2">
                  <c:v>19.93404632857521</c:v>
                </c:pt>
                <c:pt idx="3">
                  <c:v>21.02403688046853</c:v>
                </c:pt>
                <c:pt idx="4">
                  <c:v>21.78520377684992</c:v>
                </c:pt>
                <c:pt idx="5">
                  <c:v>21.82778646153028</c:v>
                </c:pt>
                <c:pt idx="6">
                  <c:v>21.96520384943422</c:v>
                </c:pt>
                <c:pt idx="7">
                  <c:v>22.02901572054256</c:v>
                </c:pt>
                <c:pt idx="8">
                  <c:v>21.82845760952025</c:v>
                </c:pt>
                <c:pt idx="9">
                  <c:v>21.65079200511541</c:v>
                </c:pt>
                <c:pt idx="10">
                  <c:v>21.36270817611266</c:v>
                </c:pt>
                <c:pt idx="11">
                  <c:v>21.17488831360305</c:v>
                </c:pt>
                <c:pt idx="12">
                  <c:v>21.42541254687835</c:v>
                </c:pt>
                <c:pt idx="13">
                  <c:v>22.03346312561433</c:v>
                </c:pt>
                <c:pt idx="14">
                  <c:v>22.80560307426655</c:v>
                </c:pt>
                <c:pt idx="15">
                  <c:v>23.71915912082224</c:v>
                </c:pt>
                <c:pt idx="16">
                  <c:v>23.59674519313855</c:v>
                </c:pt>
                <c:pt idx="17">
                  <c:v>23.82360354478275</c:v>
                </c:pt>
                <c:pt idx="18">
                  <c:v>24.06502260870473</c:v>
                </c:pt>
                <c:pt idx="19">
                  <c:v>23.93978162668701</c:v>
                </c:pt>
                <c:pt idx="20">
                  <c:v>23.60362378874933</c:v>
                </c:pt>
                <c:pt idx="21">
                  <c:v>23.46703709211827</c:v>
                </c:pt>
                <c:pt idx="22">
                  <c:v>23.03803950449131</c:v>
                </c:pt>
                <c:pt idx="23">
                  <c:v>23.26235582596304</c:v>
                </c:pt>
                <c:pt idx="24">
                  <c:v>23.80580484524135</c:v>
                </c:pt>
                <c:pt idx="25">
                  <c:v>24.34937130274867</c:v>
                </c:pt>
                <c:pt idx="26">
                  <c:v>24.53470450930664</c:v>
                </c:pt>
                <c:pt idx="27">
                  <c:v>24.80398675892024</c:v>
                </c:pt>
                <c:pt idx="28">
                  <c:v>24.40977749633251</c:v>
                </c:pt>
                <c:pt idx="29">
                  <c:v>24.46406283409881</c:v>
                </c:pt>
                <c:pt idx="30">
                  <c:v>24.57512046120542</c:v>
                </c:pt>
                <c:pt idx="31">
                  <c:v>26.36662189257081</c:v>
                </c:pt>
                <c:pt idx="32">
                  <c:v>26.60549795530588</c:v>
                </c:pt>
                <c:pt idx="33">
                  <c:v>26.5845174223218</c:v>
                </c:pt>
                <c:pt idx="34">
                  <c:v>27.01007988577101</c:v>
                </c:pt>
              </c:numCache>
            </c:numRef>
          </c:val>
        </c:ser>
        <c:ser>
          <c:idx val="7"/>
          <c:order val="5"/>
          <c:tx>
            <c:strRef>
              <c:f>données!$Y$643</c:f>
              <c:strCache>
                <c:ptCount val="1"/>
                <c:pt idx="0">
                  <c:v>recettes sécurité sociale</c:v>
                </c:pt>
              </c:strCache>
            </c:strRef>
          </c:tx>
          <c:spPr>
            <a:ln>
              <a:solidFill>
                <a:schemeClr val="accent4">
                  <a:lumMod val="60000"/>
                  <a:lumOff val="40000"/>
                </a:scheme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données!$BD$643:$CL$643</c:f>
              <c:numCache>
                <c:formatCode>#.##0\.0</c:formatCode>
                <c:ptCount val="35"/>
                <c:pt idx="0">
                  <c:v>18.87031928962781</c:v>
                </c:pt>
                <c:pt idx="1">
                  <c:v>20.03372682570813</c:v>
                </c:pt>
                <c:pt idx="2">
                  <c:v>20.62576159850292</c:v>
                </c:pt>
                <c:pt idx="3">
                  <c:v>20.86624667722191</c:v>
                </c:pt>
                <c:pt idx="4">
                  <c:v>21.72058522865152</c:v>
                </c:pt>
                <c:pt idx="5">
                  <c:v>22.37471430280501</c:v>
                </c:pt>
                <c:pt idx="6">
                  <c:v>22.32020377461864</c:v>
                </c:pt>
                <c:pt idx="7">
                  <c:v>22.15967323666083</c:v>
                </c:pt>
                <c:pt idx="8">
                  <c:v>21.24857476473318</c:v>
                </c:pt>
                <c:pt idx="9">
                  <c:v>21.60958248550236</c:v>
                </c:pt>
                <c:pt idx="10">
                  <c:v>21.26752058318954</c:v>
                </c:pt>
                <c:pt idx="11">
                  <c:v>21.27070046297974</c:v>
                </c:pt>
                <c:pt idx="12">
                  <c:v>21.32491675861917</c:v>
                </c:pt>
                <c:pt idx="13">
                  <c:v>21.57026067962312</c:v>
                </c:pt>
                <c:pt idx="14">
                  <c:v>22.04654017754399</c:v>
                </c:pt>
                <c:pt idx="15">
                  <c:v>22.74186135125362</c:v>
                </c:pt>
                <c:pt idx="16">
                  <c:v>23.08292741233493</c:v>
                </c:pt>
                <c:pt idx="17">
                  <c:v>23.14486818669925</c:v>
                </c:pt>
                <c:pt idx="18">
                  <c:v>23.71803296116312</c:v>
                </c:pt>
                <c:pt idx="19">
                  <c:v>23.69824180578272</c:v>
                </c:pt>
                <c:pt idx="20">
                  <c:v>23.5703031594421</c:v>
                </c:pt>
                <c:pt idx="21">
                  <c:v>23.89744526847641</c:v>
                </c:pt>
                <c:pt idx="22">
                  <c:v>23.83696092965603</c:v>
                </c:pt>
                <c:pt idx="23">
                  <c:v>23.96985972284778</c:v>
                </c:pt>
                <c:pt idx="24">
                  <c:v>24.04626968083999</c:v>
                </c:pt>
                <c:pt idx="25">
                  <c:v>24.1007162529994</c:v>
                </c:pt>
                <c:pt idx="26">
                  <c:v>23.88401081535828</c:v>
                </c:pt>
                <c:pt idx="27">
                  <c:v>24.81975466098952</c:v>
                </c:pt>
                <c:pt idx="28">
                  <c:v>24.54313933877208</c:v>
                </c:pt>
                <c:pt idx="29">
                  <c:v>24.70727087215673</c:v>
                </c:pt>
                <c:pt idx="30">
                  <c:v>25.27484294134839</c:v>
                </c:pt>
                <c:pt idx="31">
                  <c:v>25.5710288090285</c:v>
                </c:pt>
                <c:pt idx="32">
                  <c:v>25.4025878805403</c:v>
                </c:pt>
                <c:pt idx="33">
                  <c:v>25.88630547247473</c:v>
                </c:pt>
                <c:pt idx="34">
                  <c:v>26.36327476649523</c:v>
                </c:pt>
              </c:numCache>
            </c:numRef>
          </c:val>
        </c:ser>
        <c:ser>
          <c:idx val="4"/>
          <c:order val="6"/>
          <c:tx>
            <c:strRef>
              <c:f>données!$Y$594</c:f>
              <c:strCache>
                <c:ptCount val="1"/>
                <c:pt idx="0">
                  <c:v>dépenses collectivités locales</c:v>
                </c:pt>
              </c:strCache>
            </c:strRef>
          </c:tx>
          <c:spPr>
            <a:ln>
              <a:solidFill>
                <a:srgbClr val="00A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données!$BD$594:$CL$594</c:f>
              <c:numCache>
                <c:formatCode>#.##0\.0</c:formatCode>
                <c:ptCount val="35"/>
                <c:pt idx="0">
                  <c:v>7.823953261927944</c:v>
                </c:pt>
                <c:pt idx="1">
                  <c:v>7.868191946538587</c:v>
                </c:pt>
                <c:pt idx="2">
                  <c:v>7.969085650050673</c:v>
                </c:pt>
                <c:pt idx="3">
                  <c:v>8.264870161118715</c:v>
                </c:pt>
                <c:pt idx="4">
                  <c:v>8.536560114965428</c:v>
                </c:pt>
                <c:pt idx="5">
                  <c:v>8.692142945947615</c:v>
                </c:pt>
                <c:pt idx="6">
                  <c:v>8.246576036224553</c:v>
                </c:pt>
                <c:pt idx="7">
                  <c:v>8.505674004460113</c:v>
                </c:pt>
                <c:pt idx="8">
                  <c:v>8.765548985891731</c:v>
                </c:pt>
                <c:pt idx="9">
                  <c:v>8.776021386147466</c:v>
                </c:pt>
                <c:pt idx="10">
                  <c:v>8.85254623511291</c:v>
                </c:pt>
                <c:pt idx="11">
                  <c:v>8.885174999604355</c:v>
                </c:pt>
                <c:pt idx="12">
                  <c:v>9.001527528235453</c:v>
                </c:pt>
                <c:pt idx="13">
                  <c:v>9.444196274159613</c:v>
                </c:pt>
                <c:pt idx="14">
                  <c:v>9.590471744823891</c:v>
                </c:pt>
                <c:pt idx="15">
                  <c:v>9.672092983175075</c:v>
                </c:pt>
                <c:pt idx="16">
                  <c:v>9.82952224895592</c:v>
                </c:pt>
                <c:pt idx="17">
                  <c:v>9.852183679636977</c:v>
                </c:pt>
                <c:pt idx="18">
                  <c:v>10.04444617641247</c:v>
                </c:pt>
                <c:pt idx="19">
                  <c:v>9.689461903262</c:v>
                </c:pt>
                <c:pt idx="20">
                  <c:v>9.552173618493934</c:v>
                </c:pt>
                <c:pt idx="21">
                  <c:v>9.6310495494273</c:v>
                </c:pt>
                <c:pt idx="22">
                  <c:v>9.814890684476013</c:v>
                </c:pt>
                <c:pt idx="23">
                  <c:v>9.675233304911301</c:v>
                </c:pt>
                <c:pt idx="24">
                  <c:v>9.984352480928631</c:v>
                </c:pt>
                <c:pt idx="25">
                  <c:v>10.26326803671712</c:v>
                </c:pt>
                <c:pt idx="26">
                  <c:v>10.72733429348511</c:v>
                </c:pt>
                <c:pt idx="27">
                  <c:v>10.89291376860892</c:v>
                </c:pt>
                <c:pt idx="28">
                  <c:v>11.04118710325582</c:v>
                </c:pt>
                <c:pt idx="29">
                  <c:v>11.28412622974334</c:v>
                </c:pt>
                <c:pt idx="30">
                  <c:v>11.5047369768699</c:v>
                </c:pt>
                <c:pt idx="31">
                  <c:v>12.1873745534301</c:v>
                </c:pt>
                <c:pt idx="32">
                  <c:v>11.83449337023421</c:v>
                </c:pt>
                <c:pt idx="33">
                  <c:v>11.7561824284825</c:v>
                </c:pt>
                <c:pt idx="34">
                  <c:v>11.93157393287095</c:v>
                </c:pt>
              </c:numCache>
            </c:numRef>
          </c:val>
        </c:ser>
        <c:ser>
          <c:idx val="5"/>
          <c:order val="7"/>
          <c:tx>
            <c:strRef>
              <c:f>données!$Y$596</c:f>
              <c:strCache>
                <c:ptCount val="1"/>
                <c:pt idx="0">
                  <c:v>recettes collectivités locales</c:v>
                </c:pt>
              </c:strCache>
            </c:strRef>
          </c:tx>
          <c:spPr>
            <a:ln>
              <a:solidFill>
                <a:srgbClr val="00D500"/>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données!$BD$596:$CL$596</c:f>
              <c:numCache>
                <c:formatCode>#.##0\.0</c:formatCode>
                <c:ptCount val="35"/>
                <c:pt idx="0">
                  <c:v>6.53720298216803</c:v>
                </c:pt>
                <c:pt idx="1">
                  <c:v>6.629689901778106</c:v>
                </c:pt>
                <c:pt idx="2">
                  <c:v>6.855361327402524</c:v>
                </c:pt>
                <c:pt idx="3">
                  <c:v>7.004722338501865</c:v>
                </c:pt>
                <c:pt idx="4">
                  <c:v>7.185962975308939</c:v>
                </c:pt>
                <c:pt idx="5">
                  <c:v>7.50053053861594</c:v>
                </c:pt>
                <c:pt idx="6">
                  <c:v>7.492132854053222</c:v>
                </c:pt>
                <c:pt idx="7">
                  <c:v>7.733724092483007</c:v>
                </c:pt>
                <c:pt idx="8">
                  <c:v>8.10818028857799</c:v>
                </c:pt>
                <c:pt idx="9">
                  <c:v>8.236956640118668</c:v>
                </c:pt>
                <c:pt idx="10">
                  <c:v>8.253867532176407</c:v>
                </c:pt>
                <c:pt idx="11">
                  <c:v>8.269614612373795</c:v>
                </c:pt>
                <c:pt idx="12">
                  <c:v>8.498932395643754</c:v>
                </c:pt>
                <c:pt idx="13">
                  <c:v>8.70285950982152</c:v>
                </c:pt>
                <c:pt idx="14">
                  <c:v>8.893711158079273</c:v>
                </c:pt>
                <c:pt idx="15">
                  <c:v>9.324183871394358</c:v>
                </c:pt>
                <c:pt idx="16">
                  <c:v>9.459674320675187</c:v>
                </c:pt>
                <c:pt idx="17">
                  <c:v>9.543952605814926</c:v>
                </c:pt>
                <c:pt idx="18">
                  <c:v>9.981231155336443</c:v>
                </c:pt>
                <c:pt idx="19">
                  <c:v>9.818885060219323</c:v>
                </c:pt>
                <c:pt idx="20">
                  <c:v>9.765692089983866</c:v>
                </c:pt>
                <c:pt idx="21">
                  <c:v>9.85409925803474</c:v>
                </c:pt>
                <c:pt idx="22">
                  <c:v>9.908888795344603</c:v>
                </c:pt>
                <c:pt idx="23">
                  <c:v>9.752997151021535</c:v>
                </c:pt>
                <c:pt idx="24">
                  <c:v>10.09488256842524</c:v>
                </c:pt>
                <c:pt idx="25">
                  <c:v>10.30459298951963</c:v>
                </c:pt>
                <c:pt idx="26">
                  <c:v>10.57824379205345</c:v>
                </c:pt>
                <c:pt idx="27">
                  <c:v>10.71663223222272</c:v>
                </c:pt>
                <c:pt idx="28">
                  <c:v>10.84774569518345</c:v>
                </c:pt>
                <c:pt idx="29">
                  <c:v>10.87650314919702</c:v>
                </c:pt>
                <c:pt idx="30">
                  <c:v>11.01694345371263</c:v>
                </c:pt>
                <c:pt idx="31">
                  <c:v>11.872435719653</c:v>
                </c:pt>
                <c:pt idx="32">
                  <c:v>11.76432318559213</c:v>
                </c:pt>
                <c:pt idx="33">
                  <c:v>11.68178443268155</c:v>
                </c:pt>
                <c:pt idx="34">
                  <c:v>11.77913557155361</c:v>
                </c:pt>
              </c:numCache>
            </c:numRef>
          </c:val>
        </c:ser>
        <c:marker val="1"/>
        <c:axId val="573626680"/>
        <c:axId val="573614840"/>
      </c:lineChart>
      <c:catAx>
        <c:axId val="573626680"/>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614840"/>
        <c:crosses val="autoZero"/>
        <c:auto val="1"/>
        <c:lblAlgn val="ctr"/>
        <c:lblOffset val="100"/>
        <c:tickLblSkip val="4"/>
        <c:tickMarkSkip val="4"/>
      </c:catAx>
      <c:valAx>
        <c:axId val="573614840"/>
        <c:scaling>
          <c:orientation val="minMax"/>
          <c:max val="6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626680"/>
        <c:crosses val="autoZero"/>
        <c:crossBetween val="between"/>
        <c:majorUnit val="5.0"/>
      </c:valAx>
      <c:spPr>
        <a:noFill/>
        <a:ln w="25400">
          <a:noFill/>
        </a:ln>
      </c:spPr>
    </c:plotArea>
    <c:legend>
      <c:legendPos val="r"/>
      <c:legendEntry>
        <c:idx val="0"/>
        <c:txPr>
          <a:bodyPr/>
          <a:lstStyle/>
          <a:p>
            <a:pPr>
              <a:defRPr sz="1600" b="1" i="0">
                <a:solidFill>
                  <a:schemeClr val="tx1"/>
                </a:solidFill>
              </a:defRPr>
            </a:pPr>
            <a:endParaRPr lang="fr-FR"/>
          </a:p>
        </c:txPr>
      </c:legendEntry>
      <c:legendEntry>
        <c:idx val="1"/>
        <c:txPr>
          <a:bodyPr/>
          <a:lstStyle/>
          <a:p>
            <a:pPr>
              <a:defRPr sz="1600" b="1" i="0">
                <a:solidFill>
                  <a:srgbClr val="7F7F7F"/>
                </a:solidFill>
              </a:defRPr>
            </a:pPr>
            <a:endParaRPr lang="fr-FR"/>
          </a:p>
        </c:txPr>
      </c:legendEntry>
      <c:legendEntry>
        <c:idx val="2"/>
        <c:txPr>
          <a:bodyPr/>
          <a:lstStyle/>
          <a:p>
            <a:pPr>
              <a:defRPr sz="1600" b="1" i="0">
                <a:solidFill>
                  <a:srgbClr val="DD5800"/>
                </a:solidFill>
              </a:defRPr>
            </a:pPr>
            <a:endParaRPr lang="fr-FR"/>
          </a:p>
        </c:txPr>
      </c:legendEntry>
      <c:legendEntry>
        <c:idx val="3"/>
        <c:txPr>
          <a:bodyPr/>
          <a:lstStyle/>
          <a:p>
            <a:pPr>
              <a:defRPr sz="1600" b="1" i="0">
                <a:solidFill>
                  <a:schemeClr val="accent6">
                    <a:lumMod val="60000"/>
                    <a:lumOff val="40000"/>
                  </a:schemeClr>
                </a:solidFill>
              </a:defRPr>
            </a:pPr>
            <a:endParaRPr lang="fr-FR"/>
          </a:p>
        </c:txPr>
      </c:legendEntry>
      <c:legendEntry>
        <c:idx val="4"/>
        <c:txPr>
          <a:bodyPr/>
          <a:lstStyle/>
          <a:p>
            <a:pPr>
              <a:defRPr sz="1600" b="1" i="0">
                <a:solidFill>
                  <a:schemeClr val="accent4">
                    <a:lumMod val="75000"/>
                  </a:schemeClr>
                </a:solidFill>
              </a:defRPr>
            </a:pPr>
            <a:endParaRPr lang="fr-FR"/>
          </a:p>
        </c:txPr>
      </c:legendEntry>
      <c:legendEntry>
        <c:idx val="5"/>
        <c:txPr>
          <a:bodyPr/>
          <a:lstStyle/>
          <a:p>
            <a:pPr>
              <a:defRPr sz="1600" b="1" i="0">
                <a:solidFill>
                  <a:schemeClr val="accent4">
                    <a:lumMod val="60000"/>
                    <a:lumOff val="40000"/>
                  </a:schemeClr>
                </a:solidFill>
              </a:defRPr>
            </a:pPr>
            <a:endParaRPr lang="fr-FR"/>
          </a:p>
        </c:txPr>
      </c:legendEntry>
      <c:legendEntry>
        <c:idx val="6"/>
        <c:txPr>
          <a:bodyPr/>
          <a:lstStyle/>
          <a:p>
            <a:pPr>
              <a:defRPr sz="1600" b="1" i="0">
                <a:solidFill>
                  <a:srgbClr val="009100"/>
                </a:solidFill>
              </a:defRPr>
            </a:pPr>
            <a:endParaRPr lang="fr-FR"/>
          </a:p>
        </c:txPr>
      </c:legendEntry>
      <c:legendEntry>
        <c:idx val="7"/>
        <c:txPr>
          <a:bodyPr/>
          <a:lstStyle/>
          <a:p>
            <a:pPr>
              <a:defRPr sz="1600" b="1" i="0">
                <a:solidFill>
                  <a:srgbClr val="00D500"/>
                </a:solidFill>
              </a:defRPr>
            </a:pPr>
            <a:endParaRPr lang="fr-FR"/>
          </a:p>
        </c:txPr>
      </c:legendEntry>
      <c:layout>
        <c:manualLayout>
          <c:xMode val="edge"/>
          <c:yMode val="edge"/>
          <c:x val="0.511360986644625"/>
          <c:y val="0.189380256039424"/>
          <c:w val="0.332561665289076"/>
          <c:h val="0.32535897298552"/>
        </c:manualLayout>
      </c:layout>
      <c:spPr>
        <a:solidFill>
          <a:schemeClr val="bg1"/>
        </a:solidFill>
        <a:ln>
          <a:solidFill>
            <a:schemeClr val="tx1"/>
          </a:solidFill>
          <a:prstDash val="solid"/>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strRef>
              <c:f>données!$Y$283</c:f>
              <c:strCache>
                <c:ptCount val="1"/>
                <c:pt idx="0">
                  <c:v>dépenses publiques</c:v>
                </c:pt>
              </c:strCache>
            </c:strRef>
          </c:tx>
          <c:spPr>
            <a:ln>
              <a:solidFill>
                <a:schemeClr val="tx1"/>
              </a:solidFill>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données!$BD$283:$CL$283</c:f>
              <c:numCache>
                <c:formatCode>#.##0\.0</c:formatCode>
                <c:ptCount val="35"/>
                <c:pt idx="0">
                  <c:v>44.71054658547574</c:v>
                </c:pt>
                <c:pt idx="1">
                  <c:v>44.92223845209797</c:v>
                </c:pt>
                <c:pt idx="2">
                  <c:v>45.96065581290654</c:v>
                </c:pt>
                <c:pt idx="3">
                  <c:v>48.53179127578923</c:v>
                </c:pt>
                <c:pt idx="4">
                  <c:v>49.87085323060605</c:v>
                </c:pt>
                <c:pt idx="5">
                  <c:v>50.23749676477005</c:v>
                </c:pt>
                <c:pt idx="6">
                  <c:v>51.22170388454</c:v>
                </c:pt>
                <c:pt idx="7">
                  <c:v>51.88419770750932</c:v>
                </c:pt>
                <c:pt idx="8">
                  <c:v>51.2827941453358</c:v>
                </c:pt>
                <c:pt idx="9">
                  <c:v>50.71106395940969</c:v>
                </c:pt>
                <c:pt idx="10">
                  <c:v>50.0564789983986</c:v>
                </c:pt>
                <c:pt idx="11">
                  <c:v>48.927229631112</c:v>
                </c:pt>
                <c:pt idx="12">
                  <c:v>49.58369239671271</c:v>
                </c:pt>
                <c:pt idx="13">
                  <c:v>50.69219531371727</c:v>
                </c:pt>
                <c:pt idx="14">
                  <c:v>52.00066318611287</c:v>
                </c:pt>
                <c:pt idx="15">
                  <c:v>54.76247568051904</c:v>
                </c:pt>
                <c:pt idx="16">
                  <c:v>54.06901208267204</c:v>
                </c:pt>
                <c:pt idx="17">
                  <c:v>54.39027805586196</c:v>
                </c:pt>
                <c:pt idx="18">
                  <c:v>54.50048719753153</c:v>
                </c:pt>
                <c:pt idx="19">
                  <c:v>54.18326951514624</c:v>
                </c:pt>
                <c:pt idx="20">
                  <c:v>52.7597194315207</c:v>
                </c:pt>
                <c:pt idx="21">
                  <c:v>52.60008250154517</c:v>
                </c:pt>
                <c:pt idx="22">
                  <c:v>51.68915966716942</c:v>
                </c:pt>
                <c:pt idx="23">
                  <c:v>51.66308984178166</c:v>
                </c:pt>
                <c:pt idx="24">
                  <c:v>52.87396050743251</c:v>
                </c:pt>
                <c:pt idx="25">
                  <c:v>53.40102724184719</c:v>
                </c:pt>
                <c:pt idx="26">
                  <c:v>53.26068048038515</c:v>
                </c:pt>
                <c:pt idx="27">
                  <c:v>53.56961089311167</c:v>
                </c:pt>
                <c:pt idx="28">
                  <c:v>52.97580461918373</c:v>
                </c:pt>
                <c:pt idx="29">
                  <c:v>52.60880679550021</c:v>
                </c:pt>
                <c:pt idx="30">
                  <c:v>53.28096751750342</c:v>
                </c:pt>
                <c:pt idx="31">
                  <c:v>56.77198036020433</c:v>
                </c:pt>
                <c:pt idx="32">
                  <c:v>56.56997397662025</c:v>
                </c:pt>
                <c:pt idx="33">
                  <c:v>55.8863854165938</c:v>
                </c:pt>
                <c:pt idx="34">
                  <c:v>56.64315258198206</c:v>
                </c:pt>
              </c:numCache>
            </c:numRef>
          </c:val>
        </c:ser>
        <c:ser>
          <c:idx val="0"/>
          <c:order val="1"/>
          <c:tx>
            <c:strRef>
              <c:f>données!$Y$285</c:f>
              <c:strCache>
                <c:ptCount val="1"/>
                <c:pt idx="0">
                  <c:v>recettes publiques</c:v>
                </c:pt>
              </c:strCache>
            </c:strRef>
          </c:tx>
          <c:spPr>
            <a:ln>
              <a:solidFill>
                <a:schemeClr val="bg1">
                  <a:lumMod val="50000"/>
                </a:schemeClr>
              </a:solidFill>
              <a:prstDash val="sysDash"/>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données!$BD$285:$CL$285</c:f>
              <c:numCache>
                <c:formatCode>#.##0\.0</c:formatCode>
                <c:ptCount val="35"/>
                <c:pt idx="0">
                  <c:v>42.98269121771862</c:v>
                </c:pt>
                <c:pt idx="1">
                  <c:v>44.56435440204518</c:v>
                </c:pt>
                <c:pt idx="2">
                  <c:v>45.69421017611406</c:v>
                </c:pt>
                <c:pt idx="3">
                  <c:v>46.14427712363137</c:v>
                </c:pt>
                <c:pt idx="4">
                  <c:v>46.96242796204389</c:v>
                </c:pt>
                <c:pt idx="5">
                  <c:v>47.66224590249818</c:v>
                </c:pt>
                <c:pt idx="6">
                  <c:v>48.42125602697044</c:v>
                </c:pt>
                <c:pt idx="7">
                  <c:v>48.80675448449318</c:v>
                </c:pt>
                <c:pt idx="8">
                  <c:v>47.98081806881182</c:v>
                </c:pt>
                <c:pt idx="9">
                  <c:v>48.58505223954595</c:v>
                </c:pt>
                <c:pt idx="10">
                  <c:v>47.35754666353406</c:v>
                </c:pt>
                <c:pt idx="11">
                  <c:v>47.02445384573366</c:v>
                </c:pt>
                <c:pt idx="12">
                  <c:v>47.10820779186575</c:v>
                </c:pt>
                <c:pt idx="13">
                  <c:v>47.70851321789167</c:v>
                </c:pt>
                <c:pt idx="14">
                  <c:v>47.39659197429278</c:v>
                </c:pt>
                <c:pt idx="15">
                  <c:v>48.30276969050824</c:v>
                </c:pt>
                <c:pt idx="16">
                  <c:v>48.60304592534658</c:v>
                </c:pt>
                <c:pt idx="17">
                  <c:v>48.92706410111183</c:v>
                </c:pt>
                <c:pt idx="18">
                  <c:v>50.47220495689248</c:v>
                </c:pt>
                <c:pt idx="19">
                  <c:v>50.8719420715548</c:v>
                </c:pt>
                <c:pt idx="20">
                  <c:v>50.1299103363211</c:v>
                </c:pt>
                <c:pt idx="21">
                  <c:v>50.7906885762719</c:v>
                </c:pt>
                <c:pt idx="22">
                  <c:v>50.16529552514253</c:v>
                </c:pt>
                <c:pt idx="23">
                  <c:v>50.0084383468436</c:v>
                </c:pt>
                <c:pt idx="24">
                  <c:v>49.58813056964473</c:v>
                </c:pt>
                <c:pt idx="25">
                  <c:v>49.31059373540921</c:v>
                </c:pt>
                <c:pt idx="26">
                  <c:v>49.64369405708579</c:v>
                </c:pt>
                <c:pt idx="27">
                  <c:v>50.60363882901471</c:v>
                </c:pt>
                <c:pt idx="28">
                  <c:v>50.59964083620368</c:v>
                </c:pt>
                <c:pt idx="29">
                  <c:v>49.85816720197384</c:v>
                </c:pt>
                <c:pt idx="30">
                  <c:v>49.93805591262133</c:v>
                </c:pt>
                <c:pt idx="31">
                  <c:v>49.20846362984108</c:v>
                </c:pt>
                <c:pt idx="32">
                  <c:v>49.47798339460531</c:v>
                </c:pt>
                <c:pt idx="33">
                  <c:v>50.59728249953282</c:v>
                </c:pt>
                <c:pt idx="34">
                  <c:v>51.7816088323003</c:v>
                </c:pt>
              </c:numCache>
            </c:numRef>
          </c:val>
        </c:ser>
        <c:ser>
          <c:idx val="6"/>
          <c:order val="2"/>
          <c:tx>
            <c:strRef>
              <c:f>données!$Y$641</c:f>
              <c:strCache>
                <c:ptCount val="1"/>
                <c:pt idx="0">
                  <c:v>dépenses sécurité sociale</c:v>
                </c:pt>
              </c:strCache>
            </c:strRef>
          </c:tx>
          <c:spPr>
            <a:ln>
              <a:solidFill>
                <a:schemeClr val="accent4">
                  <a:lumMod val="75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données!$BD$641:$CL$641</c:f>
              <c:numCache>
                <c:formatCode>#.##0\.0</c:formatCode>
                <c:ptCount val="35"/>
                <c:pt idx="0">
                  <c:v>18.98542051185164</c:v>
                </c:pt>
                <c:pt idx="1">
                  <c:v>19.25511750747164</c:v>
                </c:pt>
                <c:pt idx="2">
                  <c:v>19.93404632857521</c:v>
                </c:pt>
                <c:pt idx="3">
                  <c:v>21.02403688046853</c:v>
                </c:pt>
                <c:pt idx="4">
                  <c:v>21.78520377684992</c:v>
                </c:pt>
                <c:pt idx="5">
                  <c:v>21.82778646153028</c:v>
                </c:pt>
                <c:pt idx="6">
                  <c:v>21.96520384943422</c:v>
                </c:pt>
                <c:pt idx="7">
                  <c:v>22.02901572054256</c:v>
                </c:pt>
                <c:pt idx="8">
                  <c:v>21.82845760952025</c:v>
                </c:pt>
                <c:pt idx="9">
                  <c:v>21.65079200511541</c:v>
                </c:pt>
                <c:pt idx="10">
                  <c:v>21.36270817611266</c:v>
                </c:pt>
                <c:pt idx="11">
                  <c:v>21.17488831360305</c:v>
                </c:pt>
                <c:pt idx="12">
                  <c:v>21.42541254687835</c:v>
                </c:pt>
                <c:pt idx="13">
                  <c:v>22.03346312561433</c:v>
                </c:pt>
                <c:pt idx="14">
                  <c:v>22.80560307426655</c:v>
                </c:pt>
                <c:pt idx="15">
                  <c:v>23.71915912082224</c:v>
                </c:pt>
                <c:pt idx="16">
                  <c:v>23.59674519313855</c:v>
                </c:pt>
                <c:pt idx="17">
                  <c:v>23.82360354478275</c:v>
                </c:pt>
                <c:pt idx="18">
                  <c:v>24.06502260870473</c:v>
                </c:pt>
                <c:pt idx="19">
                  <c:v>23.93978162668701</c:v>
                </c:pt>
                <c:pt idx="20">
                  <c:v>23.60362378874933</c:v>
                </c:pt>
                <c:pt idx="21">
                  <c:v>23.46703709211827</c:v>
                </c:pt>
                <c:pt idx="22">
                  <c:v>23.03803950449131</c:v>
                </c:pt>
                <c:pt idx="23">
                  <c:v>23.26235582596304</c:v>
                </c:pt>
                <c:pt idx="24">
                  <c:v>23.80580484524135</c:v>
                </c:pt>
                <c:pt idx="25">
                  <c:v>24.34937130274867</c:v>
                </c:pt>
                <c:pt idx="26">
                  <c:v>24.53470450930664</c:v>
                </c:pt>
                <c:pt idx="27">
                  <c:v>24.80398675892024</c:v>
                </c:pt>
                <c:pt idx="28">
                  <c:v>24.40977749633251</c:v>
                </c:pt>
                <c:pt idx="29">
                  <c:v>24.46406283409881</c:v>
                </c:pt>
                <c:pt idx="30">
                  <c:v>24.57512046120542</c:v>
                </c:pt>
                <c:pt idx="31">
                  <c:v>26.36662189257081</c:v>
                </c:pt>
                <c:pt idx="32">
                  <c:v>26.60549795530588</c:v>
                </c:pt>
                <c:pt idx="33">
                  <c:v>26.5845174223218</c:v>
                </c:pt>
                <c:pt idx="34">
                  <c:v>27.01007988577101</c:v>
                </c:pt>
              </c:numCache>
            </c:numRef>
          </c:val>
        </c:ser>
        <c:ser>
          <c:idx val="7"/>
          <c:order val="3"/>
          <c:tx>
            <c:strRef>
              <c:f>données!$Y$643</c:f>
              <c:strCache>
                <c:ptCount val="1"/>
                <c:pt idx="0">
                  <c:v>recettes sécurité sociale</c:v>
                </c:pt>
              </c:strCache>
            </c:strRef>
          </c:tx>
          <c:spPr>
            <a:ln>
              <a:solidFill>
                <a:schemeClr val="accent4">
                  <a:lumMod val="60000"/>
                  <a:lumOff val="40000"/>
                </a:scheme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données!$BD$643:$CL$643</c:f>
              <c:numCache>
                <c:formatCode>#.##0\.0</c:formatCode>
                <c:ptCount val="35"/>
                <c:pt idx="0">
                  <c:v>18.87031928962781</c:v>
                </c:pt>
                <c:pt idx="1">
                  <c:v>20.03372682570813</c:v>
                </c:pt>
                <c:pt idx="2">
                  <c:v>20.62576159850292</c:v>
                </c:pt>
                <c:pt idx="3">
                  <c:v>20.86624667722191</c:v>
                </c:pt>
                <c:pt idx="4">
                  <c:v>21.72058522865152</c:v>
                </c:pt>
                <c:pt idx="5">
                  <c:v>22.37471430280501</c:v>
                </c:pt>
                <c:pt idx="6">
                  <c:v>22.32020377461864</c:v>
                </c:pt>
                <c:pt idx="7">
                  <c:v>22.15967323666083</c:v>
                </c:pt>
                <c:pt idx="8">
                  <c:v>21.24857476473318</c:v>
                </c:pt>
                <c:pt idx="9">
                  <c:v>21.60958248550236</c:v>
                </c:pt>
                <c:pt idx="10">
                  <c:v>21.26752058318954</c:v>
                </c:pt>
                <c:pt idx="11">
                  <c:v>21.27070046297974</c:v>
                </c:pt>
                <c:pt idx="12">
                  <c:v>21.32491675861917</c:v>
                </c:pt>
                <c:pt idx="13">
                  <c:v>21.57026067962312</c:v>
                </c:pt>
                <c:pt idx="14">
                  <c:v>22.04654017754399</c:v>
                </c:pt>
                <c:pt idx="15">
                  <c:v>22.74186135125362</c:v>
                </c:pt>
                <c:pt idx="16">
                  <c:v>23.08292741233493</c:v>
                </c:pt>
                <c:pt idx="17">
                  <c:v>23.14486818669925</c:v>
                </c:pt>
                <c:pt idx="18">
                  <c:v>23.71803296116312</c:v>
                </c:pt>
                <c:pt idx="19">
                  <c:v>23.69824180578272</c:v>
                </c:pt>
                <c:pt idx="20">
                  <c:v>23.5703031594421</c:v>
                </c:pt>
                <c:pt idx="21">
                  <c:v>23.89744526847641</c:v>
                </c:pt>
                <c:pt idx="22">
                  <c:v>23.83696092965603</c:v>
                </c:pt>
                <c:pt idx="23">
                  <c:v>23.96985972284778</c:v>
                </c:pt>
                <c:pt idx="24">
                  <c:v>24.04626968083999</c:v>
                </c:pt>
                <c:pt idx="25">
                  <c:v>24.1007162529994</c:v>
                </c:pt>
                <c:pt idx="26">
                  <c:v>23.88401081535828</c:v>
                </c:pt>
                <c:pt idx="27">
                  <c:v>24.81975466098952</c:v>
                </c:pt>
                <c:pt idx="28">
                  <c:v>24.54313933877208</c:v>
                </c:pt>
                <c:pt idx="29">
                  <c:v>24.70727087215673</c:v>
                </c:pt>
                <c:pt idx="30">
                  <c:v>25.27484294134839</c:v>
                </c:pt>
                <c:pt idx="31">
                  <c:v>25.5710288090285</c:v>
                </c:pt>
                <c:pt idx="32">
                  <c:v>25.4025878805403</c:v>
                </c:pt>
                <c:pt idx="33">
                  <c:v>25.88630547247473</c:v>
                </c:pt>
                <c:pt idx="34">
                  <c:v>26.36327476649523</c:v>
                </c:pt>
              </c:numCache>
            </c:numRef>
          </c:val>
        </c:ser>
        <c:ser>
          <c:idx val="4"/>
          <c:order val="4"/>
          <c:tx>
            <c:strRef>
              <c:f>données!$Y$594</c:f>
              <c:strCache>
                <c:ptCount val="1"/>
                <c:pt idx="0">
                  <c:v>dépenses collectivités locales</c:v>
                </c:pt>
              </c:strCache>
            </c:strRef>
          </c:tx>
          <c:spPr>
            <a:ln>
              <a:solidFill>
                <a:srgbClr val="00A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données!$BD$594:$CL$594</c:f>
              <c:numCache>
                <c:formatCode>#.##0\.0</c:formatCode>
                <c:ptCount val="35"/>
                <c:pt idx="0">
                  <c:v>7.823953261927944</c:v>
                </c:pt>
                <c:pt idx="1">
                  <c:v>7.868191946538587</c:v>
                </c:pt>
                <c:pt idx="2">
                  <c:v>7.969085650050673</c:v>
                </c:pt>
                <c:pt idx="3">
                  <c:v>8.264870161118715</c:v>
                </c:pt>
                <c:pt idx="4">
                  <c:v>8.536560114965428</c:v>
                </c:pt>
                <c:pt idx="5">
                  <c:v>8.692142945947615</c:v>
                </c:pt>
                <c:pt idx="6">
                  <c:v>8.246576036224553</c:v>
                </c:pt>
                <c:pt idx="7">
                  <c:v>8.505674004460113</c:v>
                </c:pt>
                <c:pt idx="8">
                  <c:v>8.765548985891731</c:v>
                </c:pt>
                <c:pt idx="9">
                  <c:v>8.776021386147466</c:v>
                </c:pt>
                <c:pt idx="10">
                  <c:v>8.85254623511291</c:v>
                </c:pt>
                <c:pt idx="11">
                  <c:v>8.885174999604355</c:v>
                </c:pt>
                <c:pt idx="12">
                  <c:v>9.001527528235453</c:v>
                </c:pt>
                <c:pt idx="13">
                  <c:v>9.444196274159613</c:v>
                </c:pt>
                <c:pt idx="14">
                  <c:v>9.590471744823891</c:v>
                </c:pt>
                <c:pt idx="15">
                  <c:v>9.672092983175075</c:v>
                </c:pt>
                <c:pt idx="16">
                  <c:v>9.82952224895592</c:v>
                </c:pt>
                <c:pt idx="17">
                  <c:v>9.852183679636977</c:v>
                </c:pt>
                <c:pt idx="18">
                  <c:v>10.04444617641247</c:v>
                </c:pt>
                <c:pt idx="19">
                  <c:v>9.689461903262</c:v>
                </c:pt>
                <c:pt idx="20">
                  <c:v>9.552173618493934</c:v>
                </c:pt>
                <c:pt idx="21">
                  <c:v>9.6310495494273</c:v>
                </c:pt>
                <c:pt idx="22">
                  <c:v>9.814890684476013</c:v>
                </c:pt>
                <c:pt idx="23">
                  <c:v>9.675233304911301</c:v>
                </c:pt>
                <c:pt idx="24">
                  <c:v>9.984352480928631</c:v>
                </c:pt>
                <c:pt idx="25">
                  <c:v>10.26326803671712</c:v>
                </c:pt>
                <c:pt idx="26">
                  <c:v>10.72733429348511</c:v>
                </c:pt>
                <c:pt idx="27">
                  <c:v>10.89291376860892</c:v>
                </c:pt>
                <c:pt idx="28">
                  <c:v>11.04118710325582</c:v>
                </c:pt>
                <c:pt idx="29">
                  <c:v>11.28412622974334</c:v>
                </c:pt>
                <c:pt idx="30">
                  <c:v>11.5047369768699</c:v>
                </c:pt>
                <c:pt idx="31">
                  <c:v>12.1873745534301</c:v>
                </c:pt>
                <c:pt idx="32">
                  <c:v>11.83449337023421</c:v>
                </c:pt>
                <c:pt idx="33">
                  <c:v>11.7561824284825</c:v>
                </c:pt>
                <c:pt idx="34">
                  <c:v>11.93157393287095</c:v>
                </c:pt>
              </c:numCache>
            </c:numRef>
          </c:val>
        </c:ser>
        <c:ser>
          <c:idx val="5"/>
          <c:order val="5"/>
          <c:tx>
            <c:strRef>
              <c:f>données!$Y$596</c:f>
              <c:strCache>
                <c:ptCount val="1"/>
                <c:pt idx="0">
                  <c:v>recettes collectivités locales</c:v>
                </c:pt>
              </c:strCache>
            </c:strRef>
          </c:tx>
          <c:spPr>
            <a:ln>
              <a:solidFill>
                <a:srgbClr val="00D500"/>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données!$BD$596:$CL$596</c:f>
              <c:numCache>
                <c:formatCode>#.##0\.0</c:formatCode>
                <c:ptCount val="35"/>
                <c:pt idx="0">
                  <c:v>6.53720298216803</c:v>
                </c:pt>
                <c:pt idx="1">
                  <c:v>6.629689901778106</c:v>
                </c:pt>
                <c:pt idx="2">
                  <c:v>6.855361327402524</c:v>
                </c:pt>
                <c:pt idx="3">
                  <c:v>7.004722338501865</c:v>
                </c:pt>
                <c:pt idx="4">
                  <c:v>7.185962975308939</c:v>
                </c:pt>
                <c:pt idx="5">
                  <c:v>7.50053053861594</c:v>
                </c:pt>
                <c:pt idx="6">
                  <c:v>7.492132854053222</c:v>
                </c:pt>
                <c:pt idx="7">
                  <c:v>7.733724092483007</c:v>
                </c:pt>
                <c:pt idx="8">
                  <c:v>8.10818028857799</c:v>
                </c:pt>
                <c:pt idx="9">
                  <c:v>8.236956640118668</c:v>
                </c:pt>
                <c:pt idx="10">
                  <c:v>8.253867532176407</c:v>
                </c:pt>
                <c:pt idx="11">
                  <c:v>8.269614612373795</c:v>
                </c:pt>
                <c:pt idx="12">
                  <c:v>8.498932395643754</c:v>
                </c:pt>
                <c:pt idx="13">
                  <c:v>8.70285950982152</c:v>
                </c:pt>
                <c:pt idx="14">
                  <c:v>8.893711158079273</c:v>
                </c:pt>
                <c:pt idx="15">
                  <c:v>9.324183871394358</c:v>
                </c:pt>
                <c:pt idx="16">
                  <c:v>9.459674320675187</c:v>
                </c:pt>
                <c:pt idx="17">
                  <c:v>9.543952605814926</c:v>
                </c:pt>
                <c:pt idx="18">
                  <c:v>9.981231155336443</c:v>
                </c:pt>
                <c:pt idx="19">
                  <c:v>9.818885060219323</c:v>
                </c:pt>
                <c:pt idx="20">
                  <c:v>9.765692089983866</c:v>
                </c:pt>
                <c:pt idx="21">
                  <c:v>9.85409925803474</c:v>
                </c:pt>
                <c:pt idx="22">
                  <c:v>9.908888795344603</c:v>
                </c:pt>
                <c:pt idx="23">
                  <c:v>9.752997151021535</c:v>
                </c:pt>
                <c:pt idx="24">
                  <c:v>10.09488256842524</c:v>
                </c:pt>
                <c:pt idx="25">
                  <c:v>10.30459298951963</c:v>
                </c:pt>
                <c:pt idx="26">
                  <c:v>10.57824379205345</c:v>
                </c:pt>
                <c:pt idx="27">
                  <c:v>10.71663223222272</c:v>
                </c:pt>
                <c:pt idx="28">
                  <c:v>10.84774569518345</c:v>
                </c:pt>
                <c:pt idx="29">
                  <c:v>10.87650314919702</c:v>
                </c:pt>
                <c:pt idx="30">
                  <c:v>11.01694345371263</c:v>
                </c:pt>
                <c:pt idx="31">
                  <c:v>11.872435719653</c:v>
                </c:pt>
                <c:pt idx="32">
                  <c:v>11.76432318559213</c:v>
                </c:pt>
                <c:pt idx="33">
                  <c:v>11.68178443268155</c:v>
                </c:pt>
                <c:pt idx="34">
                  <c:v>11.77913557155361</c:v>
                </c:pt>
              </c:numCache>
            </c:numRef>
          </c:val>
        </c:ser>
        <c:marker val="1"/>
        <c:axId val="573757240"/>
        <c:axId val="573761048"/>
      </c:lineChart>
      <c:catAx>
        <c:axId val="573757240"/>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761048"/>
        <c:crosses val="autoZero"/>
        <c:auto val="1"/>
        <c:lblAlgn val="ctr"/>
        <c:lblOffset val="100"/>
        <c:tickLblSkip val="4"/>
        <c:tickMarkSkip val="4"/>
      </c:catAx>
      <c:valAx>
        <c:axId val="573761048"/>
        <c:scaling>
          <c:orientation val="minMax"/>
          <c:max val="6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757240"/>
        <c:crosses val="autoZero"/>
        <c:crossBetween val="between"/>
        <c:majorUnit val="5.0"/>
      </c:valAx>
      <c:spPr>
        <a:noFill/>
        <a:ln w="25400">
          <a:noFill/>
        </a:ln>
      </c:spPr>
    </c:plotArea>
    <c:legend>
      <c:legendPos val="r"/>
      <c:legendEntry>
        <c:idx val="0"/>
        <c:txPr>
          <a:bodyPr/>
          <a:lstStyle/>
          <a:p>
            <a:pPr>
              <a:defRPr sz="1600" b="1" i="0">
                <a:solidFill>
                  <a:schemeClr val="tx1"/>
                </a:solidFill>
              </a:defRPr>
            </a:pPr>
            <a:endParaRPr lang="fr-FR"/>
          </a:p>
        </c:txPr>
      </c:legendEntry>
      <c:legendEntry>
        <c:idx val="1"/>
        <c:txPr>
          <a:bodyPr/>
          <a:lstStyle/>
          <a:p>
            <a:pPr>
              <a:defRPr sz="1600" b="1" i="0">
                <a:solidFill>
                  <a:srgbClr val="7F7F7F"/>
                </a:solidFill>
              </a:defRPr>
            </a:pPr>
            <a:endParaRPr lang="fr-FR"/>
          </a:p>
        </c:txPr>
      </c:legendEntry>
      <c:legendEntry>
        <c:idx val="2"/>
        <c:txPr>
          <a:bodyPr/>
          <a:lstStyle/>
          <a:p>
            <a:pPr>
              <a:defRPr sz="1600" b="1" i="0">
                <a:solidFill>
                  <a:schemeClr val="accent4">
                    <a:lumMod val="75000"/>
                  </a:schemeClr>
                </a:solidFill>
              </a:defRPr>
            </a:pPr>
            <a:endParaRPr lang="fr-FR"/>
          </a:p>
        </c:txPr>
      </c:legendEntry>
      <c:legendEntry>
        <c:idx val="3"/>
        <c:txPr>
          <a:bodyPr/>
          <a:lstStyle/>
          <a:p>
            <a:pPr>
              <a:defRPr sz="1600" b="1" i="0">
                <a:solidFill>
                  <a:schemeClr val="accent4">
                    <a:lumMod val="60000"/>
                    <a:lumOff val="40000"/>
                  </a:schemeClr>
                </a:solidFill>
              </a:defRPr>
            </a:pPr>
            <a:endParaRPr lang="fr-FR"/>
          </a:p>
        </c:txPr>
      </c:legendEntry>
      <c:legendEntry>
        <c:idx val="4"/>
        <c:txPr>
          <a:bodyPr/>
          <a:lstStyle/>
          <a:p>
            <a:pPr>
              <a:defRPr sz="1600" b="1" i="0">
                <a:solidFill>
                  <a:srgbClr val="009100"/>
                </a:solidFill>
              </a:defRPr>
            </a:pPr>
            <a:endParaRPr lang="fr-FR"/>
          </a:p>
        </c:txPr>
      </c:legendEntry>
      <c:legendEntry>
        <c:idx val="5"/>
        <c:txPr>
          <a:bodyPr/>
          <a:lstStyle/>
          <a:p>
            <a:pPr>
              <a:defRPr sz="1600" b="1" i="0">
                <a:solidFill>
                  <a:srgbClr val="00D500"/>
                </a:solidFill>
              </a:defRPr>
            </a:pPr>
            <a:endParaRPr lang="fr-FR"/>
          </a:p>
        </c:txPr>
      </c:legendEntry>
      <c:layout>
        <c:manualLayout>
          <c:xMode val="edge"/>
          <c:yMode val="edge"/>
          <c:x val="0.511360986644625"/>
          <c:y val="0.189380256039424"/>
          <c:w val="0.332561665289076"/>
          <c:h val="0.32535897298552"/>
        </c:manualLayout>
      </c:layout>
      <c:spPr>
        <a:solidFill>
          <a:schemeClr val="bg1"/>
        </a:solidFill>
        <a:ln>
          <a:solidFill>
            <a:schemeClr val="tx1"/>
          </a:solidFill>
          <a:prstDash val="solid"/>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3"/>
          <c:order val="0"/>
          <c:tx>
            <c:v>PIB en € 2012</c:v>
          </c:tx>
          <c:spPr>
            <a:ln w="63500">
              <a:solidFill>
                <a:sysClr val="window" lastClr="FFFFFF">
                  <a:lumMod val="50000"/>
                </a:sys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2"/>
          <c:order val="2"/>
          <c:tx>
            <c:v>dette publique en € 2012</c:v>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0"/>
          <c:order val="3"/>
          <c:tx>
            <c:v>dette publique en € courants</c:v>
          </c:tx>
          <c:spPr>
            <a:ln>
              <a:solidFill>
                <a:srgbClr val="0000FF"/>
              </a:solidFill>
            </a:ln>
          </c:spPr>
          <c:marker>
            <c:symbol val="none"/>
          </c:marker>
          <c:dPt>
            <c:idx val="3"/>
            <c:spPr>
              <a:ln>
                <a:solidFill>
                  <a:srgbClr val="0000FF"/>
                </a:solidFill>
              </a:ln>
              <a:effectLst/>
            </c:spPr>
          </c:dPt>
          <c:dPt>
            <c:idx val="4"/>
            <c:spPr>
              <a:ln>
                <a:solidFill>
                  <a:srgbClr val="0000FF"/>
                </a:solidFill>
              </a:ln>
              <a:effectLst/>
            </c:spPr>
          </c:dPt>
          <c:dPt>
            <c:idx val="5"/>
            <c:spPr>
              <a:ln>
                <a:solidFill>
                  <a:srgbClr val="0000FF"/>
                </a:solidFill>
              </a:ln>
              <a:effectLst/>
            </c:spPr>
          </c:dPt>
          <c:dPt>
            <c:idx val="6"/>
            <c:spPr>
              <a:ln>
                <a:solidFill>
                  <a:srgbClr val="0000FF"/>
                </a:solidFill>
              </a:ln>
              <a:effectLst/>
            </c:spPr>
          </c:dPt>
          <c:dPt>
            <c:idx val="7"/>
            <c:spPr>
              <a:ln>
                <a:solidFill>
                  <a:srgbClr val="0000FF"/>
                </a:solidFill>
              </a:ln>
              <a:effectLst/>
            </c:spPr>
          </c:dPt>
          <c:dPt>
            <c:idx val="10"/>
            <c:spPr>
              <a:ln>
                <a:solidFill>
                  <a:srgbClr val="0000FF"/>
                </a:solidFill>
              </a:ln>
              <a:effectLst/>
            </c:spPr>
          </c:dPt>
          <c:dPt>
            <c:idx val="11"/>
            <c:spPr>
              <a:ln>
                <a:solidFill>
                  <a:srgbClr val="0000FF"/>
                </a:solidFill>
              </a:ln>
              <a:effectLst/>
            </c:spPr>
          </c:dPt>
          <c:dPt>
            <c:idx val="12"/>
            <c:spPr>
              <a:ln>
                <a:solidFill>
                  <a:srgbClr val="0000FF"/>
                </a:solidFill>
              </a:ln>
              <a:effectLst/>
            </c:spPr>
          </c:dPt>
          <c:dPt>
            <c:idx val="13"/>
            <c:spPr>
              <a:ln>
                <a:solidFill>
                  <a:srgbClr val="0000FF"/>
                </a:solidFill>
              </a:ln>
              <a:effectLst/>
            </c:spPr>
          </c:dPt>
          <c:dPt>
            <c:idx val="14"/>
            <c:spPr>
              <a:ln>
                <a:solidFill>
                  <a:srgbClr val="0000FF"/>
                </a:solidFill>
              </a:ln>
              <a:effectLst/>
            </c:spPr>
          </c:dPt>
          <c:dPt>
            <c:idx val="19"/>
            <c:spPr>
              <a:ln>
                <a:solidFill>
                  <a:srgbClr val="0000FF"/>
                </a:solidFill>
              </a:ln>
              <a:effectLst/>
            </c:spPr>
          </c:dPt>
          <c:dPt>
            <c:idx val="20"/>
            <c:spPr>
              <a:ln>
                <a:solidFill>
                  <a:srgbClr val="0000FF"/>
                </a:solidFill>
              </a:ln>
              <a:effectLst/>
            </c:spPr>
          </c:dPt>
          <c:dPt>
            <c:idx val="21"/>
            <c:spPr>
              <a:ln>
                <a:solidFill>
                  <a:srgbClr val="0000FF"/>
                </a:solidFill>
              </a:ln>
              <a:effectLst/>
            </c:spPr>
          </c:dPt>
          <c:dPt>
            <c:idx val="22"/>
            <c:spPr>
              <a:ln>
                <a:solidFill>
                  <a:srgbClr val="0000FF"/>
                </a:solidFill>
              </a:ln>
              <a:effectLst/>
            </c:spPr>
          </c:dPt>
          <c:dPt>
            <c:idx val="23"/>
            <c:spPr>
              <a:ln>
                <a:solidFill>
                  <a:srgbClr val="0000FF"/>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marker val="1"/>
        <c:axId val="568602888"/>
        <c:axId val="568606552"/>
      </c:lineChart>
      <c:lineChart>
        <c:grouping val="standard"/>
        <c:ser>
          <c:idx val="1"/>
          <c:order val="1"/>
          <c:tx>
            <c:strRef>
              <c:f>données!$Y$79</c:f>
              <c:strCache>
                <c:ptCount val="1"/>
                <c:pt idx="0">
                  <c:v>inflation (valeur en € courants de 100 € 2012)</c:v>
                </c:pt>
              </c:strCache>
            </c:strRef>
          </c:tx>
          <c:spPr>
            <a:ln w="60325">
              <a:solidFill>
                <a:srgbClr val="F79646">
                  <a:lumMod val="75000"/>
                </a:srgbClr>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données!$BD$79:$CL$79</c:f>
              <c:numCache>
                <c:formatCode>0\.000</c:formatCode>
                <c:ptCount val="35"/>
                <c:pt idx="0">
                  <c:v>31.19203328000202</c:v>
                </c:pt>
                <c:pt idx="1">
                  <c:v>34.39135408942142</c:v>
                </c:pt>
                <c:pt idx="2">
                  <c:v>38.34625900880113</c:v>
                </c:pt>
                <c:pt idx="3">
                  <c:v>42.81784203799404</c:v>
                </c:pt>
                <c:pt idx="4">
                  <c:v>47.99879554012536</c:v>
                </c:pt>
                <c:pt idx="5">
                  <c:v>52.66596510979773</c:v>
                </c:pt>
                <c:pt idx="6">
                  <c:v>56.40212213314367</c:v>
                </c:pt>
                <c:pt idx="7">
                  <c:v>59.45537878880403</c:v>
                </c:pt>
                <c:pt idx="8">
                  <c:v>62.55287384143513</c:v>
                </c:pt>
                <c:pt idx="9">
                  <c:v>64.1561056046631</c:v>
                </c:pt>
                <c:pt idx="10">
                  <c:v>66.25688453857008</c:v>
                </c:pt>
                <c:pt idx="11">
                  <c:v>68.5085991893634</c:v>
                </c:pt>
                <c:pt idx="12">
                  <c:v>70.39672532405238</c:v>
                </c:pt>
                <c:pt idx="13">
                  <c:v>72.26264189576152</c:v>
                </c:pt>
                <c:pt idx="14">
                  <c:v>73.65737904316887</c:v>
                </c:pt>
                <c:pt idx="15">
                  <c:v>74.94515595019586</c:v>
                </c:pt>
                <c:pt idx="16">
                  <c:v>75.78831274645628</c:v>
                </c:pt>
                <c:pt idx="17">
                  <c:v>76.72438214449325</c:v>
                </c:pt>
                <c:pt idx="18">
                  <c:v>77.84490171189459</c:v>
                </c:pt>
                <c:pt idx="19">
                  <c:v>78.55596166741641</c:v>
                </c:pt>
                <c:pt idx="20">
                  <c:v>79.36884888382872</c:v>
                </c:pt>
                <c:pt idx="21">
                  <c:v>79.50906819807972</c:v>
                </c:pt>
                <c:pt idx="22">
                  <c:v>80.75958215889479</c:v>
                </c:pt>
                <c:pt idx="23">
                  <c:v>82.38597337573097</c:v>
                </c:pt>
                <c:pt idx="24">
                  <c:v>84.21349718952801</c:v>
                </c:pt>
                <c:pt idx="25">
                  <c:v>85.8955791391909</c:v>
                </c:pt>
                <c:pt idx="26">
                  <c:v>87.33369263545835</c:v>
                </c:pt>
                <c:pt idx="27">
                  <c:v>89.00371019595909</c:v>
                </c:pt>
                <c:pt idx="28">
                  <c:v>90.90906451266902</c:v>
                </c:pt>
                <c:pt idx="29">
                  <c:v>93.26115451143951</c:v>
                </c:pt>
                <c:pt idx="30">
                  <c:v>95.63192209628613</c:v>
                </c:pt>
                <c:pt idx="31">
                  <c:v>96.31669369761513</c:v>
                </c:pt>
                <c:pt idx="32">
                  <c:v>97.24214994353727</c:v>
                </c:pt>
                <c:pt idx="33" formatCode="0.00">
                  <c:v>98.49327817682378</c:v>
                </c:pt>
                <c:pt idx="34" formatCode="0.00">
                  <c:v>100.0</c:v>
                </c:pt>
              </c:numCache>
            </c:numRef>
          </c:val>
        </c:ser>
        <c:ser>
          <c:idx val="4"/>
          <c:order val="4"/>
          <c:tx>
            <c:v>dette publique en % du PIB</c:v>
          </c:tx>
          <c:spPr>
            <a:ln>
              <a:solidFill>
                <a:schemeClr val="tx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8624552"/>
        <c:axId val="568610264"/>
      </c:lineChart>
      <c:catAx>
        <c:axId val="56860288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8606552"/>
        <c:crosses val="autoZero"/>
        <c:auto val="1"/>
        <c:lblAlgn val="ctr"/>
        <c:lblOffset val="100"/>
        <c:tickLblSkip val="4"/>
        <c:tickMarkSkip val="4"/>
      </c:catAx>
      <c:valAx>
        <c:axId val="568606552"/>
        <c:scaling>
          <c:orientation val="minMax"/>
          <c:max val="20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8602888"/>
        <c:crosses val="autoZero"/>
        <c:crossBetween val="between"/>
        <c:majorUnit val="400.0"/>
      </c:valAx>
      <c:valAx>
        <c:axId val="568610264"/>
        <c:scaling>
          <c:orientation val="minMax"/>
          <c:max val="104.0"/>
          <c:min val="0.0"/>
        </c:scaling>
        <c:axPos val="r"/>
        <c:numFmt formatCode="0" sourceLinked="0"/>
        <c:tickLblPos val="nextTo"/>
        <c:txPr>
          <a:bodyPr/>
          <a:lstStyle/>
          <a:p>
            <a:pPr>
              <a:defRPr sz="1400" b="1" i="0"/>
            </a:pPr>
            <a:endParaRPr lang="fr-FR"/>
          </a:p>
        </c:txPr>
        <c:crossAx val="568624552"/>
        <c:crosses val="max"/>
        <c:crossBetween val="between"/>
        <c:majorUnit val="20.0"/>
      </c:valAx>
      <c:catAx>
        <c:axId val="568624552"/>
        <c:scaling>
          <c:orientation val="minMax"/>
        </c:scaling>
        <c:delete val="1"/>
        <c:axPos val="b"/>
        <c:numFmt formatCode="General" sourceLinked="1"/>
        <c:tickLblPos val="nextTo"/>
        <c:crossAx val="568610264"/>
        <c:crosses val="autoZero"/>
        <c:auto val="1"/>
        <c:lblAlgn val="ctr"/>
        <c:lblOffset val="100"/>
      </c:catAx>
      <c:spPr>
        <a:solidFill>
          <a:srgbClr val="FFFFFF"/>
        </a:solidFill>
        <a:ln w="25400">
          <a:noFill/>
        </a:ln>
      </c:spPr>
    </c:plotArea>
    <c:legend>
      <c:legendPos val="tr"/>
      <c:legendEntry>
        <c:idx val="0"/>
        <c:txPr>
          <a:bodyPr/>
          <a:lstStyle/>
          <a:p>
            <a:pPr>
              <a:defRPr sz="1400" b="1" i="0">
                <a:solidFill>
                  <a:schemeClr val="bg1">
                    <a:lumMod val="50000"/>
                  </a:schemeClr>
                </a:solidFill>
              </a:defRPr>
            </a:pPr>
            <a:endParaRPr lang="fr-FR"/>
          </a:p>
        </c:txPr>
      </c:legendEntry>
      <c:legendEntry>
        <c:idx val="1"/>
        <c:txPr>
          <a:bodyPr/>
          <a:lstStyle/>
          <a:p>
            <a:pPr>
              <a:defRPr sz="1400" b="1" i="0">
                <a:solidFill>
                  <a:srgbClr val="FF0000"/>
                </a:solidFill>
              </a:defRPr>
            </a:pPr>
            <a:endParaRPr lang="fr-FR"/>
          </a:p>
        </c:txPr>
      </c:legendEntry>
      <c:legendEntry>
        <c:idx val="2"/>
        <c:txPr>
          <a:bodyPr/>
          <a:lstStyle/>
          <a:p>
            <a:pPr>
              <a:defRPr sz="1400" b="1" i="0">
                <a:solidFill>
                  <a:srgbClr val="0000FF"/>
                </a:solidFill>
              </a:defRPr>
            </a:pPr>
            <a:endParaRPr lang="fr-FR"/>
          </a:p>
        </c:txPr>
      </c:legendEntry>
      <c:legendEntry>
        <c:idx val="3"/>
        <c:txPr>
          <a:bodyPr/>
          <a:lstStyle/>
          <a:p>
            <a:pPr>
              <a:defRPr sz="1400" b="1" i="0">
                <a:solidFill>
                  <a:schemeClr val="accent6">
                    <a:lumMod val="75000"/>
                  </a:schemeClr>
                </a:solidFill>
              </a:defRPr>
            </a:pPr>
            <a:endParaRPr lang="fr-FR"/>
          </a:p>
        </c:txPr>
      </c:legendEntry>
      <c:layout>
        <c:manualLayout>
          <c:xMode val="edge"/>
          <c:yMode val="edge"/>
          <c:x val="0.525920737808326"/>
          <c:y val="0.655328798185941"/>
          <c:w val="0.412062578848915"/>
          <c:h val="0.231292517006803"/>
        </c:manualLayout>
      </c:layout>
      <c:spPr>
        <a:ln>
          <a:solidFill>
            <a:schemeClr val="tx1"/>
          </a:solidFill>
        </a:ln>
      </c:spPr>
      <c:txPr>
        <a:bodyPr/>
        <a:lstStyle/>
        <a:p>
          <a:pPr>
            <a:defRPr sz="14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strRef>
              <c:f>données!$Y$283</c:f>
              <c:strCache>
                <c:ptCount val="1"/>
                <c:pt idx="0">
                  <c:v>dépenses publiques</c:v>
                </c:pt>
              </c:strCache>
            </c:strRef>
          </c:tx>
          <c:spPr>
            <a:ln>
              <a:solidFill>
                <a:schemeClr val="tx1"/>
              </a:solidFill>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données!$BD$283:$CL$283</c:f>
              <c:numCache>
                <c:formatCode>#.##0\.0</c:formatCode>
                <c:ptCount val="35"/>
                <c:pt idx="0">
                  <c:v>44.71054658547574</c:v>
                </c:pt>
                <c:pt idx="1">
                  <c:v>44.92223845209797</c:v>
                </c:pt>
                <c:pt idx="2">
                  <c:v>45.96065581290654</c:v>
                </c:pt>
                <c:pt idx="3">
                  <c:v>48.53179127578923</c:v>
                </c:pt>
                <c:pt idx="4">
                  <c:v>49.87085323060605</c:v>
                </c:pt>
                <c:pt idx="5">
                  <c:v>50.23749676477005</c:v>
                </c:pt>
                <c:pt idx="6">
                  <c:v>51.22170388454</c:v>
                </c:pt>
                <c:pt idx="7">
                  <c:v>51.88419770750932</c:v>
                </c:pt>
                <c:pt idx="8">
                  <c:v>51.2827941453358</c:v>
                </c:pt>
                <c:pt idx="9">
                  <c:v>50.71106395940969</c:v>
                </c:pt>
                <c:pt idx="10">
                  <c:v>50.0564789983986</c:v>
                </c:pt>
                <c:pt idx="11">
                  <c:v>48.927229631112</c:v>
                </c:pt>
                <c:pt idx="12">
                  <c:v>49.58369239671271</c:v>
                </c:pt>
                <c:pt idx="13">
                  <c:v>50.69219531371727</c:v>
                </c:pt>
                <c:pt idx="14">
                  <c:v>52.00066318611287</c:v>
                </c:pt>
                <c:pt idx="15">
                  <c:v>54.76247568051904</c:v>
                </c:pt>
                <c:pt idx="16">
                  <c:v>54.06901208267204</c:v>
                </c:pt>
                <c:pt idx="17">
                  <c:v>54.39027805586196</c:v>
                </c:pt>
                <c:pt idx="18">
                  <c:v>54.50048719753153</c:v>
                </c:pt>
                <c:pt idx="19">
                  <c:v>54.18326951514624</c:v>
                </c:pt>
                <c:pt idx="20">
                  <c:v>52.7597194315207</c:v>
                </c:pt>
                <c:pt idx="21">
                  <c:v>52.60008250154517</c:v>
                </c:pt>
                <c:pt idx="22">
                  <c:v>51.68915966716942</c:v>
                </c:pt>
                <c:pt idx="23">
                  <c:v>51.66308984178166</c:v>
                </c:pt>
                <c:pt idx="24">
                  <c:v>52.87396050743251</c:v>
                </c:pt>
                <c:pt idx="25">
                  <c:v>53.40102724184719</c:v>
                </c:pt>
                <c:pt idx="26">
                  <c:v>53.26068048038515</c:v>
                </c:pt>
                <c:pt idx="27">
                  <c:v>53.56961089311167</c:v>
                </c:pt>
                <c:pt idx="28">
                  <c:v>52.97580461918373</c:v>
                </c:pt>
                <c:pt idx="29">
                  <c:v>52.60880679550021</c:v>
                </c:pt>
                <c:pt idx="30">
                  <c:v>53.28096751750342</c:v>
                </c:pt>
                <c:pt idx="31">
                  <c:v>56.77198036020433</c:v>
                </c:pt>
                <c:pt idx="32">
                  <c:v>56.56997397662025</c:v>
                </c:pt>
                <c:pt idx="33">
                  <c:v>55.8863854165938</c:v>
                </c:pt>
                <c:pt idx="34">
                  <c:v>56.64315258198206</c:v>
                </c:pt>
              </c:numCache>
            </c:numRef>
          </c:val>
        </c:ser>
        <c:ser>
          <c:idx val="0"/>
          <c:order val="1"/>
          <c:tx>
            <c:strRef>
              <c:f>données!$Y$285</c:f>
              <c:strCache>
                <c:ptCount val="1"/>
                <c:pt idx="0">
                  <c:v>recettes publiques</c:v>
                </c:pt>
              </c:strCache>
            </c:strRef>
          </c:tx>
          <c:spPr>
            <a:ln>
              <a:solidFill>
                <a:schemeClr val="bg1">
                  <a:lumMod val="50000"/>
                </a:schemeClr>
              </a:solidFill>
              <a:prstDash val="sysDash"/>
            </a:ln>
            <a:effectLst/>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données!$BD$285:$CL$285</c:f>
              <c:numCache>
                <c:formatCode>#.##0\.0</c:formatCode>
                <c:ptCount val="35"/>
                <c:pt idx="0">
                  <c:v>42.98269121771862</c:v>
                </c:pt>
                <c:pt idx="1">
                  <c:v>44.56435440204518</c:v>
                </c:pt>
                <c:pt idx="2">
                  <c:v>45.69421017611406</c:v>
                </c:pt>
                <c:pt idx="3">
                  <c:v>46.14427712363137</c:v>
                </c:pt>
                <c:pt idx="4">
                  <c:v>46.96242796204389</c:v>
                </c:pt>
                <c:pt idx="5">
                  <c:v>47.66224590249818</c:v>
                </c:pt>
                <c:pt idx="6">
                  <c:v>48.42125602697044</c:v>
                </c:pt>
                <c:pt idx="7">
                  <c:v>48.80675448449318</c:v>
                </c:pt>
                <c:pt idx="8">
                  <c:v>47.98081806881182</c:v>
                </c:pt>
                <c:pt idx="9">
                  <c:v>48.58505223954595</c:v>
                </c:pt>
                <c:pt idx="10">
                  <c:v>47.35754666353406</c:v>
                </c:pt>
                <c:pt idx="11">
                  <c:v>47.02445384573366</c:v>
                </c:pt>
                <c:pt idx="12">
                  <c:v>47.10820779186575</c:v>
                </c:pt>
                <c:pt idx="13">
                  <c:v>47.70851321789167</c:v>
                </c:pt>
                <c:pt idx="14">
                  <c:v>47.39659197429278</c:v>
                </c:pt>
                <c:pt idx="15">
                  <c:v>48.30276969050824</c:v>
                </c:pt>
                <c:pt idx="16">
                  <c:v>48.60304592534658</c:v>
                </c:pt>
                <c:pt idx="17">
                  <c:v>48.92706410111183</c:v>
                </c:pt>
                <c:pt idx="18">
                  <c:v>50.47220495689248</c:v>
                </c:pt>
                <c:pt idx="19">
                  <c:v>50.8719420715548</c:v>
                </c:pt>
                <c:pt idx="20">
                  <c:v>50.1299103363211</c:v>
                </c:pt>
                <c:pt idx="21">
                  <c:v>50.7906885762719</c:v>
                </c:pt>
                <c:pt idx="22">
                  <c:v>50.16529552514253</c:v>
                </c:pt>
                <c:pt idx="23">
                  <c:v>50.0084383468436</c:v>
                </c:pt>
                <c:pt idx="24">
                  <c:v>49.58813056964473</c:v>
                </c:pt>
                <c:pt idx="25">
                  <c:v>49.31059373540921</c:v>
                </c:pt>
                <c:pt idx="26">
                  <c:v>49.64369405708579</c:v>
                </c:pt>
                <c:pt idx="27">
                  <c:v>50.60363882901471</c:v>
                </c:pt>
                <c:pt idx="28">
                  <c:v>50.59964083620368</c:v>
                </c:pt>
                <c:pt idx="29">
                  <c:v>49.85816720197384</c:v>
                </c:pt>
                <c:pt idx="30">
                  <c:v>49.93805591262133</c:v>
                </c:pt>
                <c:pt idx="31">
                  <c:v>49.20846362984108</c:v>
                </c:pt>
                <c:pt idx="32">
                  <c:v>49.47798339460531</c:v>
                </c:pt>
                <c:pt idx="33">
                  <c:v>50.59728249953282</c:v>
                </c:pt>
                <c:pt idx="34">
                  <c:v>51.7816088323003</c:v>
                </c:pt>
              </c:numCache>
            </c:numRef>
          </c:val>
        </c:ser>
        <c:ser>
          <c:idx val="6"/>
          <c:order val="2"/>
          <c:tx>
            <c:strRef>
              <c:f>données!$Y$659</c:f>
              <c:strCache>
                <c:ptCount val="1"/>
                <c:pt idx="0">
                  <c:v>dépenses SS + CL</c:v>
                </c:pt>
              </c:strCache>
            </c:strRef>
          </c:tx>
          <c:spPr>
            <a:ln>
              <a:solidFill>
                <a:srgbClr val="0000FF"/>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données!$BD$659:$CL$659</c:f>
              <c:numCache>
                <c:formatCode>#.##0\.0</c:formatCode>
                <c:ptCount val="35"/>
                <c:pt idx="0">
                  <c:v>26.80937377377959</c:v>
                </c:pt>
                <c:pt idx="1">
                  <c:v>27.12330945401023</c:v>
                </c:pt>
                <c:pt idx="2">
                  <c:v>27.90313197862589</c:v>
                </c:pt>
                <c:pt idx="3">
                  <c:v>29.28890704158725</c:v>
                </c:pt>
                <c:pt idx="4">
                  <c:v>30.32176389181534</c:v>
                </c:pt>
                <c:pt idx="5">
                  <c:v>30.5199294074779</c:v>
                </c:pt>
                <c:pt idx="6">
                  <c:v>30.21177988565877</c:v>
                </c:pt>
                <c:pt idx="7">
                  <c:v>30.53468972500267</c:v>
                </c:pt>
                <c:pt idx="8">
                  <c:v>30.59400659541198</c:v>
                </c:pt>
                <c:pt idx="9">
                  <c:v>30.42681339126287</c:v>
                </c:pt>
                <c:pt idx="10">
                  <c:v>30.21525441122557</c:v>
                </c:pt>
                <c:pt idx="11">
                  <c:v>30.06006331320741</c:v>
                </c:pt>
                <c:pt idx="12">
                  <c:v>30.4269400751138</c:v>
                </c:pt>
                <c:pt idx="13">
                  <c:v>31.47765939977395</c:v>
                </c:pt>
                <c:pt idx="14">
                  <c:v>32.39607481909044</c:v>
                </c:pt>
                <c:pt idx="15">
                  <c:v>33.39125210399732</c:v>
                </c:pt>
                <c:pt idx="16">
                  <c:v>33.42626744209446</c:v>
                </c:pt>
                <c:pt idx="17">
                  <c:v>33.67578722441972</c:v>
                </c:pt>
                <c:pt idx="18">
                  <c:v>34.10946878511719</c:v>
                </c:pt>
                <c:pt idx="19">
                  <c:v>33.62924352994901</c:v>
                </c:pt>
                <c:pt idx="20">
                  <c:v>33.15579740724326</c:v>
                </c:pt>
                <c:pt idx="21">
                  <c:v>33.09808664154557</c:v>
                </c:pt>
                <c:pt idx="22">
                  <c:v>32.85293018896732</c:v>
                </c:pt>
                <c:pt idx="23">
                  <c:v>32.93758913087434</c:v>
                </c:pt>
                <c:pt idx="24">
                  <c:v>33.79015732616997</c:v>
                </c:pt>
                <c:pt idx="25">
                  <c:v>34.61263933946578</c:v>
                </c:pt>
                <c:pt idx="26">
                  <c:v>35.26203880279174</c:v>
                </c:pt>
                <c:pt idx="27">
                  <c:v>35.69690052752915</c:v>
                </c:pt>
                <c:pt idx="28">
                  <c:v>35.45096459958833</c:v>
                </c:pt>
                <c:pt idx="29">
                  <c:v>35.74818906384215</c:v>
                </c:pt>
                <c:pt idx="30">
                  <c:v>36.07985743807531</c:v>
                </c:pt>
                <c:pt idx="31">
                  <c:v>38.55399644600091</c:v>
                </c:pt>
                <c:pt idx="32">
                  <c:v>38.4399913255401</c:v>
                </c:pt>
                <c:pt idx="33">
                  <c:v>38.34069985080429</c:v>
                </c:pt>
                <c:pt idx="34">
                  <c:v>38.94165381864195</c:v>
                </c:pt>
              </c:numCache>
            </c:numRef>
          </c:val>
        </c:ser>
        <c:ser>
          <c:idx val="7"/>
          <c:order val="3"/>
          <c:tx>
            <c:strRef>
              <c:f>données!$Y$661</c:f>
              <c:strCache>
                <c:ptCount val="1"/>
                <c:pt idx="0">
                  <c:v>recettes SS + CL</c:v>
                </c:pt>
              </c:strCache>
            </c:strRef>
          </c:tx>
          <c:spPr>
            <a:ln>
              <a:solidFill>
                <a:srgbClr val="7E81FF"/>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données!$BD$661:$CL$661</c:f>
              <c:numCache>
                <c:formatCode>#.##0\.0</c:formatCode>
                <c:ptCount val="35"/>
                <c:pt idx="0">
                  <c:v>25.40752227179584</c:v>
                </c:pt>
                <c:pt idx="1">
                  <c:v>26.66341672748624</c:v>
                </c:pt>
                <c:pt idx="2">
                  <c:v>27.48112292590545</c:v>
                </c:pt>
                <c:pt idx="3">
                  <c:v>27.87096901572377</c:v>
                </c:pt>
                <c:pt idx="4">
                  <c:v>28.90654820396045</c:v>
                </c:pt>
                <c:pt idx="5">
                  <c:v>29.87524484142095</c:v>
                </c:pt>
                <c:pt idx="6">
                  <c:v>29.81233662867186</c:v>
                </c:pt>
                <c:pt idx="7">
                  <c:v>29.89339732914384</c:v>
                </c:pt>
                <c:pt idx="8">
                  <c:v>29.35675505331117</c:v>
                </c:pt>
                <c:pt idx="9">
                  <c:v>29.84653912562103</c:v>
                </c:pt>
                <c:pt idx="10">
                  <c:v>29.52138811536595</c:v>
                </c:pt>
                <c:pt idx="11">
                  <c:v>29.54031507535354</c:v>
                </c:pt>
                <c:pt idx="12">
                  <c:v>29.82384915426292</c:v>
                </c:pt>
                <c:pt idx="13">
                  <c:v>30.27312018944464</c:v>
                </c:pt>
                <c:pt idx="14">
                  <c:v>30.94025133562326</c:v>
                </c:pt>
                <c:pt idx="15">
                  <c:v>32.06604522264799</c:v>
                </c:pt>
                <c:pt idx="16">
                  <c:v>32.54260173301012</c:v>
                </c:pt>
                <c:pt idx="17">
                  <c:v>32.68882079251418</c:v>
                </c:pt>
                <c:pt idx="18">
                  <c:v>33.69926411649956</c:v>
                </c:pt>
                <c:pt idx="19">
                  <c:v>33.51712686600204</c:v>
                </c:pt>
                <c:pt idx="20">
                  <c:v>33.33599524942595</c:v>
                </c:pt>
                <c:pt idx="21">
                  <c:v>33.75154452651115</c:v>
                </c:pt>
                <c:pt idx="22">
                  <c:v>33.74584972500064</c:v>
                </c:pt>
                <c:pt idx="23">
                  <c:v>33.72285687386932</c:v>
                </c:pt>
                <c:pt idx="24">
                  <c:v>34.14115224926523</c:v>
                </c:pt>
                <c:pt idx="25">
                  <c:v>34.40530924251903</c:v>
                </c:pt>
                <c:pt idx="26">
                  <c:v>34.46225460741173</c:v>
                </c:pt>
                <c:pt idx="27">
                  <c:v>35.53638689321224</c:v>
                </c:pt>
                <c:pt idx="28">
                  <c:v>35.39088503395552</c:v>
                </c:pt>
                <c:pt idx="29">
                  <c:v>35.58377402135375</c:v>
                </c:pt>
                <c:pt idx="30">
                  <c:v>36.29178639506102</c:v>
                </c:pt>
                <c:pt idx="31">
                  <c:v>37.44346452868149</c:v>
                </c:pt>
                <c:pt idx="32">
                  <c:v>37.16691106613243</c:v>
                </c:pt>
                <c:pt idx="33">
                  <c:v>37.56808990515628</c:v>
                </c:pt>
                <c:pt idx="34">
                  <c:v>38.14241033804883</c:v>
                </c:pt>
              </c:numCache>
            </c:numRef>
          </c:val>
        </c:ser>
        <c:ser>
          <c:idx val="2"/>
          <c:order val="4"/>
          <c:tx>
            <c:v>dépenses adm. centrales</c:v>
          </c:tx>
          <c:spPr>
            <a:ln w="63500">
              <a:solidFill>
                <a:srgbClr val="FF66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3"/>
          <c:order val="5"/>
          <c:tx>
            <c:v>recettes adm. centrales</c:v>
          </c:tx>
          <c:spPr>
            <a:ln w="63500">
              <a:solidFill>
                <a:schemeClr val="accent6">
                  <a:lumMod val="60000"/>
                  <a:lumOff val="40000"/>
                </a:scheme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marker val="1"/>
        <c:axId val="573854248"/>
        <c:axId val="573857848"/>
      </c:lineChart>
      <c:catAx>
        <c:axId val="57385424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857848"/>
        <c:crosses val="autoZero"/>
        <c:auto val="1"/>
        <c:lblAlgn val="ctr"/>
        <c:lblOffset val="100"/>
        <c:tickLblSkip val="4"/>
        <c:tickMarkSkip val="4"/>
      </c:catAx>
      <c:valAx>
        <c:axId val="573857848"/>
        <c:scaling>
          <c:orientation val="minMax"/>
          <c:max val="6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854248"/>
        <c:crosses val="autoZero"/>
        <c:crossBetween val="between"/>
        <c:majorUnit val="5.0"/>
      </c:valAx>
      <c:spPr>
        <a:noFill/>
        <a:ln w="25400">
          <a:noFill/>
        </a:ln>
      </c:spPr>
    </c:plotArea>
    <c:legend>
      <c:legendPos val="r"/>
      <c:legendEntry>
        <c:idx val="3"/>
        <c:txPr>
          <a:bodyPr/>
          <a:lstStyle/>
          <a:p>
            <a:pPr>
              <a:defRPr sz="1600" b="1" i="0">
                <a:solidFill>
                  <a:srgbClr val="7E81FF"/>
                </a:solidFill>
              </a:defRPr>
            </a:pPr>
            <a:endParaRPr lang="fr-FR"/>
          </a:p>
        </c:txPr>
      </c:legendEntry>
      <c:legendEntry>
        <c:idx val="4"/>
        <c:txPr>
          <a:bodyPr/>
          <a:lstStyle/>
          <a:p>
            <a:pPr>
              <a:defRPr sz="1600" b="1" i="0">
                <a:solidFill>
                  <a:srgbClr val="DD5800"/>
                </a:solidFill>
              </a:defRPr>
            </a:pPr>
            <a:endParaRPr lang="fr-FR"/>
          </a:p>
        </c:txPr>
      </c:legendEntry>
      <c:legendEntry>
        <c:idx val="5"/>
        <c:txPr>
          <a:bodyPr/>
          <a:lstStyle/>
          <a:p>
            <a:pPr>
              <a:defRPr sz="1600" b="1" i="0">
                <a:solidFill>
                  <a:schemeClr val="accent6">
                    <a:lumMod val="60000"/>
                    <a:lumOff val="40000"/>
                  </a:schemeClr>
                </a:solidFill>
              </a:defRPr>
            </a:pPr>
            <a:endParaRPr lang="fr-FR"/>
          </a:p>
        </c:txPr>
      </c:legendEntry>
      <c:legendEntry>
        <c:idx val="0"/>
        <c:txPr>
          <a:bodyPr/>
          <a:lstStyle/>
          <a:p>
            <a:pPr>
              <a:defRPr sz="1600" b="1" i="0">
                <a:solidFill>
                  <a:schemeClr val="tx1"/>
                </a:solidFill>
              </a:defRPr>
            </a:pPr>
            <a:endParaRPr lang="fr-FR"/>
          </a:p>
        </c:txPr>
      </c:legendEntry>
      <c:legendEntry>
        <c:idx val="1"/>
        <c:txPr>
          <a:bodyPr/>
          <a:lstStyle/>
          <a:p>
            <a:pPr>
              <a:defRPr sz="1600" b="1" i="0">
                <a:solidFill>
                  <a:srgbClr val="7F7F7F"/>
                </a:solidFill>
              </a:defRPr>
            </a:pPr>
            <a:endParaRPr lang="fr-FR"/>
          </a:p>
        </c:txPr>
      </c:legendEntry>
      <c:legendEntry>
        <c:idx val="2"/>
        <c:txPr>
          <a:bodyPr/>
          <a:lstStyle/>
          <a:p>
            <a:pPr>
              <a:defRPr sz="1600" b="1" i="0">
                <a:solidFill>
                  <a:srgbClr val="0000FF"/>
                </a:solidFill>
              </a:defRPr>
            </a:pPr>
            <a:endParaRPr lang="fr-FR"/>
          </a:p>
        </c:txPr>
      </c:legendEntry>
      <c:layout>
        <c:manualLayout>
          <c:xMode val="edge"/>
          <c:yMode val="edge"/>
          <c:x val="0.0776593291860617"/>
          <c:y val="0.583938079168675"/>
          <c:w val="0.293887632139905"/>
          <c:h val="0.239191172532005"/>
        </c:manualLayout>
      </c:layout>
      <c:spPr>
        <a:solidFill>
          <a:schemeClr val="bg1"/>
        </a:solidFill>
        <a:ln>
          <a:solidFill>
            <a:schemeClr val="tx1"/>
          </a:solidFill>
          <a:prstDash val="solid"/>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strRef>
              <c:f>données!$X$283</c:f>
              <c:strCache>
                <c:ptCount val="1"/>
                <c:pt idx="0">
                  <c:v>dépenses</c:v>
                </c:pt>
              </c:strCache>
            </c:strRef>
          </c:tx>
          <c:spPr>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données!$AK$283:$CL$283</c:f>
              <c:numCache>
                <c:formatCode>#.##0\.0</c:formatCode>
                <c:ptCount val="54"/>
                <c:pt idx="0">
                  <c:v>36.53141135146547</c:v>
                </c:pt>
                <c:pt idx="1">
                  <c:v>35.51192341668047</c:v>
                </c:pt>
                <c:pt idx="2">
                  <c:v>36.85740155928862</c:v>
                </c:pt>
                <c:pt idx="3">
                  <c:v>37.97286961267533</c:v>
                </c:pt>
                <c:pt idx="4">
                  <c:v>38.72045802566566</c:v>
                </c:pt>
                <c:pt idx="5">
                  <c:v>39.00342702259659</c:v>
                </c:pt>
                <c:pt idx="6">
                  <c:v>39.67878063471617</c:v>
                </c:pt>
                <c:pt idx="7">
                  <c:v>39.67821269322663</c:v>
                </c:pt>
                <c:pt idx="8">
                  <c:v>40.48789939185694</c:v>
                </c:pt>
                <c:pt idx="9">
                  <c:v>42.41273434635432</c:v>
                </c:pt>
                <c:pt idx="10">
                  <c:v>41.39908365749738</c:v>
                </c:pt>
                <c:pt idx="11">
                  <c:v>40.58033848804242</c:v>
                </c:pt>
                <c:pt idx="12">
                  <c:v>40.24362641723207</c:v>
                </c:pt>
                <c:pt idx="13">
                  <c:v>40.02228565825743</c:v>
                </c:pt>
                <c:pt idx="14">
                  <c:v>39.71511546324103</c:v>
                </c:pt>
                <c:pt idx="15">
                  <c:v>40.20899401067797</c:v>
                </c:pt>
                <c:pt idx="16">
                  <c:v>45.06456458637038</c:v>
                </c:pt>
                <c:pt idx="17">
                  <c:v>45.51449246529726</c:v>
                </c:pt>
                <c:pt idx="18">
                  <c:v>44.82895494239605</c:v>
                </c:pt>
                <c:pt idx="19">
                  <c:v>44.71054658547574</c:v>
                </c:pt>
                <c:pt idx="20">
                  <c:v>44.92223845209797</c:v>
                </c:pt>
                <c:pt idx="21">
                  <c:v>45.96065581290654</c:v>
                </c:pt>
                <c:pt idx="22">
                  <c:v>48.53179127578923</c:v>
                </c:pt>
                <c:pt idx="23">
                  <c:v>49.87085323060605</c:v>
                </c:pt>
                <c:pt idx="24">
                  <c:v>50.23749676477005</c:v>
                </c:pt>
                <c:pt idx="25">
                  <c:v>51.22170388454</c:v>
                </c:pt>
                <c:pt idx="26">
                  <c:v>51.88419770750932</c:v>
                </c:pt>
                <c:pt idx="27">
                  <c:v>51.2827941453358</c:v>
                </c:pt>
                <c:pt idx="28">
                  <c:v>50.71106395940969</c:v>
                </c:pt>
                <c:pt idx="29">
                  <c:v>50.0564789983986</c:v>
                </c:pt>
                <c:pt idx="30">
                  <c:v>48.927229631112</c:v>
                </c:pt>
                <c:pt idx="31">
                  <c:v>49.58369239671271</c:v>
                </c:pt>
                <c:pt idx="32">
                  <c:v>50.69219531371727</c:v>
                </c:pt>
                <c:pt idx="33">
                  <c:v>52.00066318611287</c:v>
                </c:pt>
                <c:pt idx="34">
                  <c:v>54.76247568051904</c:v>
                </c:pt>
                <c:pt idx="35">
                  <c:v>54.06901208267204</c:v>
                </c:pt>
                <c:pt idx="36">
                  <c:v>54.39027805586196</c:v>
                </c:pt>
                <c:pt idx="37">
                  <c:v>54.50048719753153</c:v>
                </c:pt>
                <c:pt idx="38">
                  <c:v>54.18326951514624</c:v>
                </c:pt>
                <c:pt idx="39">
                  <c:v>52.7597194315207</c:v>
                </c:pt>
                <c:pt idx="40">
                  <c:v>52.60008250154517</c:v>
                </c:pt>
                <c:pt idx="41">
                  <c:v>51.68915966716942</c:v>
                </c:pt>
                <c:pt idx="42">
                  <c:v>51.66308984178166</c:v>
                </c:pt>
                <c:pt idx="43">
                  <c:v>52.87396050743251</c:v>
                </c:pt>
                <c:pt idx="44">
                  <c:v>53.40102724184719</c:v>
                </c:pt>
                <c:pt idx="45">
                  <c:v>53.26068048038515</c:v>
                </c:pt>
                <c:pt idx="46">
                  <c:v>53.56961089311167</c:v>
                </c:pt>
                <c:pt idx="47">
                  <c:v>52.97580461918373</c:v>
                </c:pt>
                <c:pt idx="48">
                  <c:v>52.60880679550021</c:v>
                </c:pt>
                <c:pt idx="49">
                  <c:v>53.28096751750342</c:v>
                </c:pt>
                <c:pt idx="50">
                  <c:v>56.77198036020433</c:v>
                </c:pt>
                <c:pt idx="51">
                  <c:v>56.56997397662025</c:v>
                </c:pt>
                <c:pt idx="52">
                  <c:v>55.8863854165938</c:v>
                </c:pt>
                <c:pt idx="53">
                  <c:v>56.64315258198206</c:v>
                </c:pt>
              </c:numCache>
            </c:numRef>
          </c:val>
        </c:ser>
        <c:ser>
          <c:idx val="2"/>
          <c:order val="1"/>
          <c:tx>
            <c:strRef>
              <c:f>données!$X$287</c:f>
              <c:strCache>
                <c:ptCount val="1"/>
                <c:pt idx="0">
                  <c:v>dépenses hors intérêts</c:v>
                </c:pt>
              </c:strCache>
            </c:strRef>
          </c:tx>
          <c:spPr>
            <a:ln>
              <a:solidFill>
                <a:srgbClr val="FFA786">
                  <a:alpha val="0"/>
                </a:srgbClr>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données!$AK$287:$CL$287</c:f>
              <c:numCache>
                <c:formatCode>#.##0\.0</c:formatCode>
                <c:ptCount val="54"/>
                <c:pt idx="0">
                  <c:v>35.28810533791434</c:v>
                </c:pt>
                <c:pt idx="1">
                  <c:v>34.38281214616487</c:v>
                </c:pt>
                <c:pt idx="2">
                  <c:v>35.79032559657474</c:v>
                </c:pt>
                <c:pt idx="3">
                  <c:v>36.89030211867764</c:v>
                </c:pt>
                <c:pt idx="4">
                  <c:v>37.80946938310666</c:v>
                </c:pt>
                <c:pt idx="5">
                  <c:v>38.24246060591327</c:v>
                </c:pt>
                <c:pt idx="6">
                  <c:v>38.89142734538207</c:v>
                </c:pt>
                <c:pt idx="7">
                  <c:v>38.97268196440405</c:v>
                </c:pt>
                <c:pt idx="8">
                  <c:v>39.5745266415779</c:v>
                </c:pt>
                <c:pt idx="9">
                  <c:v>41.41669833610782</c:v>
                </c:pt>
                <c:pt idx="10">
                  <c:v>40.42490024947842</c:v>
                </c:pt>
                <c:pt idx="11">
                  <c:v>39.76442351784259</c:v>
                </c:pt>
                <c:pt idx="12">
                  <c:v>39.56435426580913</c:v>
                </c:pt>
                <c:pt idx="13">
                  <c:v>39.49946049901808</c:v>
                </c:pt>
                <c:pt idx="14">
                  <c:v>39.23428108919874</c:v>
                </c:pt>
                <c:pt idx="15">
                  <c:v>39.65509742799306</c:v>
                </c:pt>
                <c:pt idx="16">
                  <c:v>44.1992360741158</c:v>
                </c:pt>
                <c:pt idx="17">
                  <c:v>44.7288170940541</c:v>
                </c:pt>
                <c:pt idx="18">
                  <c:v>43.92000728160705</c:v>
                </c:pt>
                <c:pt idx="19">
                  <c:v>43.68455579938671</c:v>
                </c:pt>
                <c:pt idx="20">
                  <c:v>43.79392514504957</c:v>
                </c:pt>
                <c:pt idx="21">
                  <c:v>44.75204185415942</c:v>
                </c:pt>
                <c:pt idx="22">
                  <c:v>46.84332641372504</c:v>
                </c:pt>
                <c:pt idx="23">
                  <c:v>48.13225471311535</c:v>
                </c:pt>
                <c:pt idx="24">
                  <c:v>48.03901667775702</c:v>
                </c:pt>
                <c:pt idx="25">
                  <c:v>48.90227272465679</c:v>
                </c:pt>
                <c:pt idx="26">
                  <c:v>49.3693326781876</c:v>
                </c:pt>
                <c:pt idx="27">
                  <c:v>48.73602794984371</c:v>
                </c:pt>
                <c:pt idx="28">
                  <c:v>48.24841707172715</c:v>
                </c:pt>
                <c:pt idx="29">
                  <c:v>47.69034796267861</c:v>
                </c:pt>
                <c:pt idx="30">
                  <c:v>46.48099659337983</c:v>
                </c:pt>
                <c:pt idx="31">
                  <c:v>46.93089309664908</c:v>
                </c:pt>
                <c:pt idx="32">
                  <c:v>47.90969732156269</c:v>
                </c:pt>
                <c:pt idx="33">
                  <c:v>49.03340533794422</c:v>
                </c:pt>
                <c:pt idx="34">
                  <c:v>51.52618422376841</c:v>
                </c:pt>
                <c:pt idx="35">
                  <c:v>50.75390715784079</c:v>
                </c:pt>
                <c:pt idx="36">
                  <c:v>50.9539488396609</c:v>
                </c:pt>
                <c:pt idx="37">
                  <c:v>50.92723245061662</c:v>
                </c:pt>
                <c:pt idx="38">
                  <c:v>50.73352175194523</c:v>
                </c:pt>
                <c:pt idx="39">
                  <c:v>49.44939590274343</c:v>
                </c:pt>
                <c:pt idx="40">
                  <c:v>49.6087248273543</c:v>
                </c:pt>
                <c:pt idx="41">
                  <c:v>48.80963743208716</c:v>
                </c:pt>
                <c:pt idx="42">
                  <c:v>48.64467579095792</c:v>
                </c:pt>
                <c:pt idx="43">
                  <c:v>49.92107539929107</c:v>
                </c:pt>
                <c:pt idx="44">
                  <c:v>50.58042602864936</c:v>
                </c:pt>
                <c:pt idx="45">
                  <c:v>50.49242811364969</c:v>
                </c:pt>
                <c:pt idx="46">
                  <c:v>50.86804367190842</c:v>
                </c:pt>
                <c:pt idx="47">
                  <c:v>50.38019831795792</c:v>
                </c:pt>
                <c:pt idx="48">
                  <c:v>49.90427403108455</c:v>
                </c:pt>
                <c:pt idx="49">
                  <c:v>50.35270627122458</c:v>
                </c:pt>
                <c:pt idx="50">
                  <c:v>54.34553546760648</c:v>
                </c:pt>
                <c:pt idx="51">
                  <c:v>54.14551406501714</c:v>
                </c:pt>
                <c:pt idx="52">
                  <c:v>53.25787274694988</c:v>
                </c:pt>
                <c:pt idx="53">
                  <c:v>54.08107606957652</c:v>
                </c:pt>
              </c:numCache>
            </c:numRef>
          </c:val>
        </c:ser>
        <c:ser>
          <c:idx val="0"/>
          <c:order val="2"/>
          <c:tx>
            <c:strRef>
              <c:f>données!$X$285</c:f>
              <c:strCache>
                <c:ptCount val="1"/>
                <c:pt idx="0">
                  <c:v>recettes</c:v>
                </c:pt>
              </c:strCache>
            </c:strRef>
          </c:tx>
          <c:spPr>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données!$AK$285:$CL$285</c:f>
              <c:numCache>
                <c:formatCode>#.##0\.0</c:formatCode>
                <c:ptCount val="54"/>
                <c:pt idx="0">
                  <c:v>38.00288873106969</c:v>
                </c:pt>
                <c:pt idx="1">
                  <c:v>36.62012288395037</c:v>
                </c:pt>
                <c:pt idx="2">
                  <c:v>37.95066518767077</c:v>
                </c:pt>
                <c:pt idx="3">
                  <c:v>38.09729576602034</c:v>
                </c:pt>
                <c:pt idx="4">
                  <c:v>39.07088005636687</c:v>
                </c:pt>
                <c:pt idx="5">
                  <c:v>39.86387245491743</c:v>
                </c:pt>
                <c:pt idx="6">
                  <c:v>40.26041653541635</c:v>
                </c:pt>
                <c:pt idx="7">
                  <c:v>39.93386137882035</c:v>
                </c:pt>
                <c:pt idx="8">
                  <c:v>40.00778056782541</c:v>
                </c:pt>
                <c:pt idx="9">
                  <c:v>41.03647709347133</c:v>
                </c:pt>
                <c:pt idx="10">
                  <c:v>41.36613481756736</c:v>
                </c:pt>
                <c:pt idx="11">
                  <c:v>40.6789741225244</c:v>
                </c:pt>
                <c:pt idx="12">
                  <c:v>40.08669129507941</c:v>
                </c:pt>
                <c:pt idx="13">
                  <c:v>40.37800025828072</c:v>
                </c:pt>
                <c:pt idx="14">
                  <c:v>39.76931585255982</c:v>
                </c:pt>
                <c:pt idx="15">
                  <c:v>40.4249130490141</c:v>
                </c:pt>
                <c:pt idx="16">
                  <c:v>42.2269928845673</c:v>
                </c:pt>
                <c:pt idx="17">
                  <c:v>43.9903271547003</c:v>
                </c:pt>
                <c:pt idx="18">
                  <c:v>43.77611259462721</c:v>
                </c:pt>
                <c:pt idx="19">
                  <c:v>42.98269121771862</c:v>
                </c:pt>
                <c:pt idx="20">
                  <c:v>44.56435440204518</c:v>
                </c:pt>
                <c:pt idx="21">
                  <c:v>45.69421017611406</c:v>
                </c:pt>
                <c:pt idx="22">
                  <c:v>46.14427712363137</c:v>
                </c:pt>
                <c:pt idx="23">
                  <c:v>46.96242796204389</c:v>
                </c:pt>
                <c:pt idx="24">
                  <c:v>47.66224590249818</c:v>
                </c:pt>
                <c:pt idx="25">
                  <c:v>48.42125602697044</c:v>
                </c:pt>
                <c:pt idx="26">
                  <c:v>48.80675448449318</c:v>
                </c:pt>
                <c:pt idx="27">
                  <c:v>47.98081806881182</c:v>
                </c:pt>
                <c:pt idx="28">
                  <c:v>48.58505223954595</c:v>
                </c:pt>
                <c:pt idx="29">
                  <c:v>47.35754666353406</c:v>
                </c:pt>
                <c:pt idx="30">
                  <c:v>47.02445384573366</c:v>
                </c:pt>
                <c:pt idx="31">
                  <c:v>47.10820779186575</c:v>
                </c:pt>
                <c:pt idx="32">
                  <c:v>47.70851321789167</c:v>
                </c:pt>
                <c:pt idx="33">
                  <c:v>47.39659197429278</c:v>
                </c:pt>
                <c:pt idx="34">
                  <c:v>48.30276969050824</c:v>
                </c:pt>
                <c:pt idx="35">
                  <c:v>48.60304592534658</c:v>
                </c:pt>
                <c:pt idx="36">
                  <c:v>48.92706410111183</c:v>
                </c:pt>
                <c:pt idx="37">
                  <c:v>50.47220495689248</c:v>
                </c:pt>
                <c:pt idx="38">
                  <c:v>50.8719420715548</c:v>
                </c:pt>
                <c:pt idx="39">
                  <c:v>50.1299103363211</c:v>
                </c:pt>
                <c:pt idx="40">
                  <c:v>50.7906885762719</c:v>
                </c:pt>
                <c:pt idx="41">
                  <c:v>50.16529552514253</c:v>
                </c:pt>
                <c:pt idx="42">
                  <c:v>50.0084383468436</c:v>
                </c:pt>
                <c:pt idx="43">
                  <c:v>49.58813056964473</c:v>
                </c:pt>
                <c:pt idx="44">
                  <c:v>49.31059373540921</c:v>
                </c:pt>
                <c:pt idx="45">
                  <c:v>49.64369405708579</c:v>
                </c:pt>
                <c:pt idx="46">
                  <c:v>50.60363882901471</c:v>
                </c:pt>
                <c:pt idx="47">
                  <c:v>50.59964083620368</c:v>
                </c:pt>
                <c:pt idx="48">
                  <c:v>49.85816720197384</c:v>
                </c:pt>
                <c:pt idx="49">
                  <c:v>49.93805591262133</c:v>
                </c:pt>
                <c:pt idx="50">
                  <c:v>49.20846362984108</c:v>
                </c:pt>
                <c:pt idx="51">
                  <c:v>49.47798339460531</c:v>
                </c:pt>
                <c:pt idx="52">
                  <c:v>50.59728249953282</c:v>
                </c:pt>
                <c:pt idx="53">
                  <c:v>51.7816088323003</c:v>
                </c:pt>
              </c:numCache>
            </c:numRef>
          </c:val>
        </c:ser>
        <c:marker val="1"/>
        <c:axId val="573883848"/>
        <c:axId val="573729336"/>
      </c:lineChart>
      <c:catAx>
        <c:axId val="57388384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729336"/>
        <c:crosses val="autoZero"/>
        <c:auto val="1"/>
        <c:lblAlgn val="ctr"/>
        <c:lblOffset val="100"/>
        <c:tickLblSkip val="5"/>
        <c:tickMarkSkip val="5"/>
      </c:catAx>
      <c:valAx>
        <c:axId val="573729336"/>
        <c:scaling>
          <c:orientation val="minMax"/>
          <c:max val="60.0"/>
          <c:min val="3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883848"/>
        <c:crosses val="autoZero"/>
        <c:crossBetween val="between"/>
        <c:majorUnit val="5.0"/>
      </c:valAx>
      <c:spPr>
        <a:solidFill>
          <a:srgbClr val="FFFFFF"/>
        </a:solidFill>
        <a:ln w="25400">
          <a:noFill/>
        </a:ln>
      </c:spPr>
    </c:plotArea>
    <c:legend>
      <c:legendPos val="r"/>
      <c:legendEntry>
        <c:idx val="0"/>
        <c:txPr>
          <a:bodyPr/>
          <a:lstStyle/>
          <a:p>
            <a:pPr>
              <a:defRPr sz="1600" b="1" i="0">
                <a:solidFill>
                  <a:srgbClr val="E75552"/>
                </a:solidFill>
              </a:defRPr>
            </a:pPr>
            <a:endParaRPr lang="fr-FR"/>
          </a:p>
        </c:txPr>
      </c:legendEntry>
      <c:legendEntry>
        <c:idx val="1"/>
        <c:txPr>
          <a:bodyPr/>
          <a:lstStyle/>
          <a:p>
            <a:pPr>
              <a:defRPr sz="1600" b="1" i="0">
                <a:solidFill>
                  <a:srgbClr val="FFFFFF"/>
                </a:solidFill>
              </a:defRPr>
            </a:pPr>
            <a:endParaRPr lang="fr-FR"/>
          </a:p>
        </c:txPr>
      </c:legendEntry>
      <c:legendEntry>
        <c:idx val="2"/>
        <c:txPr>
          <a:bodyPr/>
          <a:lstStyle/>
          <a:p>
            <a:pPr>
              <a:defRPr sz="1600" b="1" i="0">
                <a:solidFill>
                  <a:schemeClr val="tx2">
                    <a:lumMod val="60000"/>
                    <a:lumOff val="40000"/>
                  </a:schemeClr>
                </a:solidFill>
              </a:defRPr>
            </a:pPr>
            <a:endParaRPr lang="fr-FR"/>
          </a:p>
        </c:txPr>
      </c:legendEntry>
      <c:layout>
        <c:manualLayout>
          <c:xMode val="edge"/>
          <c:yMode val="edge"/>
          <c:x val="0.61495214686562"/>
          <c:y val="0.497770278715161"/>
          <c:w val="0.287983425414365"/>
          <c:h val="0.205552877318907"/>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strRef>
              <c:f>données!$X$283</c:f>
              <c:strCache>
                <c:ptCount val="1"/>
                <c:pt idx="0">
                  <c:v>dépenses</c:v>
                </c:pt>
              </c:strCache>
            </c:strRef>
          </c:tx>
          <c:spPr>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données!$AK$283:$CL$283</c:f>
              <c:numCache>
                <c:formatCode>#.##0\.0</c:formatCode>
                <c:ptCount val="54"/>
                <c:pt idx="0">
                  <c:v>36.53141135146547</c:v>
                </c:pt>
                <c:pt idx="1">
                  <c:v>35.51192341668047</c:v>
                </c:pt>
                <c:pt idx="2">
                  <c:v>36.85740155928862</c:v>
                </c:pt>
                <c:pt idx="3">
                  <c:v>37.97286961267533</c:v>
                </c:pt>
                <c:pt idx="4">
                  <c:v>38.72045802566566</c:v>
                </c:pt>
                <c:pt idx="5">
                  <c:v>39.00342702259659</c:v>
                </c:pt>
                <c:pt idx="6">
                  <c:v>39.67878063471617</c:v>
                </c:pt>
                <c:pt idx="7">
                  <c:v>39.67821269322663</c:v>
                </c:pt>
                <c:pt idx="8">
                  <c:v>40.48789939185694</c:v>
                </c:pt>
                <c:pt idx="9">
                  <c:v>42.41273434635432</c:v>
                </c:pt>
                <c:pt idx="10">
                  <c:v>41.39908365749738</c:v>
                </c:pt>
                <c:pt idx="11">
                  <c:v>40.58033848804242</c:v>
                </c:pt>
                <c:pt idx="12">
                  <c:v>40.24362641723207</c:v>
                </c:pt>
                <c:pt idx="13">
                  <c:v>40.02228565825743</c:v>
                </c:pt>
                <c:pt idx="14">
                  <c:v>39.71511546324103</c:v>
                </c:pt>
                <c:pt idx="15">
                  <c:v>40.20899401067797</c:v>
                </c:pt>
                <c:pt idx="16">
                  <c:v>45.06456458637038</c:v>
                </c:pt>
                <c:pt idx="17">
                  <c:v>45.51449246529726</c:v>
                </c:pt>
                <c:pt idx="18">
                  <c:v>44.82895494239605</c:v>
                </c:pt>
                <c:pt idx="19">
                  <c:v>44.71054658547574</c:v>
                </c:pt>
                <c:pt idx="20">
                  <c:v>44.92223845209797</c:v>
                </c:pt>
                <c:pt idx="21">
                  <c:v>45.96065581290654</c:v>
                </c:pt>
                <c:pt idx="22">
                  <c:v>48.53179127578923</c:v>
                </c:pt>
                <c:pt idx="23">
                  <c:v>49.87085323060605</c:v>
                </c:pt>
                <c:pt idx="24">
                  <c:v>50.23749676477005</c:v>
                </c:pt>
                <c:pt idx="25">
                  <c:v>51.22170388454</c:v>
                </c:pt>
                <c:pt idx="26">
                  <c:v>51.88419770750932</c:v>
                </c:pt>
                <c:pt idx="27">
                  <c:v>51.2827941453358</c:v>
                </c:pt>
                <c:pt idx="28">
                  <c:v>50.71106395940969</c:v>
                </c:pt>
                <c:pt idx="29">
                  <c:v>50.0564789983986</c:v>
                </c:pt>
                <c:pt idx="30">
                  <c:v>48.927229631112</c:v>
                </c:pt>
                <c:pt idx="31">
                  <c:v>49.58369239671271</c:v>
                </c:pt>
                <c:pt idx="32">
                  <c:v>50.69219531371727</c:v>
                </c:pt>
                <c:pt idx="33">
                  <c:v>52.00066318611287</c:v>
                </c:pt>
                <c:pt idx="34">
                  <c:v>54.76247568051904</c:v>
                </c:pt>
                <c:pt idx="35">
                  <c:v>54.06901208267204</c:v>
                </c:pt>
                <c:pt idx="36">
                  <c:v>54.39027805586196</c:v>
                </c:pt>
                <c:pt idx="37">
                  <c:v>54.50048719753153</c:v>
                </c:pt>
                <c:pt idx="38">
                  <c:v>54.18326951514624</c:v>
                </c:pt>
                <c:pt idx="39">
                  <c:v>52.7597194315207</c:v>
                </c:pt>
                <c:pt idx="40">
                  <c:v>52.60008250154517</c:v>
                </c:pt>
                <c:pt idx="41">
                  <c:v>51.68915966716942</c:v>
                </c:pt>
                <c:pt idx="42">
                  <c:v>51.66308984178166</c:v>
                </c:pt>
                <c:pt idx="43">
                  <c:v>52.87396050743251</c:v>
                </c:pt>
                <c:pt idx="44">
                  <c:v>53.40102724184719</c:v>
                </c:pt>
                <c:pt idx="45">
                  <c:v>53.26068048038515</c:v>
                </c:pt>
                <c:pt idx="46">
                  <c:v>53.56961089311167</c:v>
                </c:pt>
                <c:pt idx="47">
                  <c:v>52.97580461918373</c:v>
                </c:pt>
                <c:pt idx="48">
                  <c:v>52.60880679550021</c:v>
                </c:pt>
                <c:pt idx="49">
                  <c:v>53.28096751750342</c:v>
                </c:pt>
                <c:pt idx="50">
                  <c:v>56.77198036020433</c:v>
                </c:pt>
                <c:pt idx="51">
                  <c:v>56.56997397662025</c:v>
                </c:pt>
                <c:pt idx="52">
                  <c:v>55.8863854165938</c:v>
                </c:pt>
                <c:pt idx="53">
                  <c:v>56.64315258198206</c:v>
                </c:pt>
              </c:numCache>
            </c:numRef>
          </c:val>
        </c:ser>
        <c:ser>
          <c:idx val="2"/>
          <c:order val="1"/>
          <c:tx>
            <c:strRef>
              <c:f>données!$X$287</c:f>
              <c:strCache>
                <c:ptCount val="1"/>
                <c:pt idx="0">
                  <c:v>dépenses hors intérêts</c:v>
                </c:pt>
              </c:strCache>
            </c:strRef>
          </c:tx>
          <c:spPr>
            <a:ln>
              <a:solidFill>
                <a:srgbClr val="FFA786"/>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données!$AK$287:$CL$287</c:f>
              <c:numCache>
                <c:formatCode>#.##0\.0</c:formatCode>
                <c:ptCount val="54"/>
                <c:pt idx="0">
                  <c:v>35.28810533791434</c:v>
                </c:pt>
                <c:pt idx="1">
                  <c:v>34.38281214616487</c:v>
                </c:pt>
                <c:pt idx="2">
                  <c:v>35.79032559657474</c:v>
                </c:pt>
                <c:pt idx="3">
                  <c:v>36.89030211867764</c:v>
                </c:pt>
                <c:pt idx="4">
                  <c:v>37.80946938310666</c:v>
                </c:pt>
                <c:pt idx="5">
                  <c:v>38.24246060591327</c:v>
                </c:pt>
                <c:pt idx="6">
                  <c:v>38.89142734538207</c:v>
                </c:pt>
                <c:pt idx="7">
                  <c:v>38.97268196440405</c:v>
                </c:pt>
                <c:pt idx="8">
                  <c:v>39.5745266415779</c:v>
                </c:pt>
                <c:pt idx="9">
                  <c:v>41.41669833610782</c:v>
                </c:pt>
                <c:pt idx="10">
                  <c:v>40.42490024947842</c:v>
                </c:pt>
                <c:pt idx="11">
                  <c:v>39.76442351784259</c:v>
                </c:pt>
                <c:pt idx="12">
                  <c:v>39.56435426580913</c:v>
                </c:pt>
                <c:pt idx="13">
                  <c:v>39.49946049901808</c:v>
                </c:pt>
                <c:pt idx="14">
                  <c:v>39.23428108919874</c:v>
                </c:pt>
                <c:pt idx="15">
                  <c:v>39.65509742799306</c:v>
                </c:pt>
                <c:pt idx="16">
                  <c:v>44.1992360741158</c:v>
                </c:pt>
                <c:pt idx="17">
                  <c:v>44.7288170940541</c:v>
                </c:pt>
                <c:pt idx="18">
                  <c:v>43.92000728160705</c:v>
                </c:pt>
                <c:pt idx="19">
                  <c:v>43.68455579938671</c:v>
                </c:pt>
                <c:pt idx="20">
                  <c:v>43.79392514504957</c:v>
                </c:pt>
                <c:pt idx="21">
                  <c:v>44.75204185415942</c:v>
                </c:pt>
                <c:pt idx="22">
                  <c:v>46.84332641372504</c:v>
                </c:pt>
                <c:pt idx="23">
                  <c:v>48.13225471311535</c:v>
                </c:pt>
                <c:pt idx="24">
                  <c:v>48.03901667775702</c:v>
                </c:pt>
                <c:pt idx="25">
                  <c:v>48.90227272465679</c:v>
                </c:pt>
                <c:pt idx="26">
                  <c:v>49.3693326781876</c:v>
                </c:pt>
                <c:pt idx="27">
                  <c:v>48.73602794984371</c:v>
                </c:pt>
                <c:pt idx="28">
                  <c:v>48.24841707172715</c:v>
                </c:pt>
                <c:pt idx="29">
                  <c:v>47.69034796267861</c:v>
                </c:pt>
                <c:pt idx="30">
                  <c:v>46.48099659337983</c:v>
                </c:pt>
                <c:pt idx="31">
                  <c:v>46.93089309664908</c:v>
                </c:pt>
                <c:pt idx="32">
                  <c:v>47.90969732156269</c:v>
                </c:pt>
                <c:pt idx="33">
                  <c:v>49.03340533794422</c:v>
                </c:pt>
                <c:pt idx="34">
                  <c:v>51.52618422376841</c:v>
                </c:pt>
                <c:pt idx="35">
                  <c:v>50.75390715784079</c:v>
                </c:pt>
                <c:pt idx="36">
                  <c:v>50.9539488396609</c:v>
                </c:pt>
                <c:pt idx="37">
                  <c:v>50.92723245061662</c:v>
                </c:pt>
                <c:pt idx="38">
                  <c:v>50.73352175194523</c:v>
                </c:pt>
                <c:pt idx="39">
                  <c:v>49.44939590274343</c:v>
                </c:pt>
                <c:pt idx="40">
                  <c:v>49.6087248273543</c:v>
                </c:pt>
                <c:pt idx="41">
                  <c:v>48.80963743208716</c:v>
                </c:pt>
                <c:pt idx="42">
                  <c:v>48.64467579095792</c:v>
                </c:pt>
                <c:pt idx="43">
                  <c:v>49.92107539929107</c:v>
                </c:pt>
                <c:pt idx="44">
                  <c:v>50.58042602864936</c:v>
                </c:pt>
                <c:pt idx="45">
                  <c:v>50.49242811364969</c:v>
                </c:pt>
                <c:pt idx="46">
                  <c:v>50.86804367190842</c:v>
                </c:pt>
                <c:pt idx="47">
                  <c:v>50.38019831795792</c:v>
                </c:pt>
                <c:pt idx="48">
                  <c:v>49.90427403108455</c:v>
                </c:pt>
                <c:pt idx="49">
                  <c:v>50.35270627122458</c:v>
                </c:pt>
                <c:pt idx="50">
                  <c:v>54.34553546760648</c:v>
                </c:pt>
                <c:pt idx="51">
                  <c:v>54.14551406501714</c:v>
                </c:pt>
                <c:pt idx="52">
                  <c:v>53.25787274694988</c:v>
                </c:pt>
                <c:pt idx="53">
                  <c:v>54.08107606957652</c:v>
                </c:pt>
              </c:numCache>
            </c:numRef>
          </c:val>
        </c:ser>
        <c:ser>
          <c:idx val="0"/>
          <c:order val="2"/>
          <c:tx>
            <c:strRef>
              <c:f>données!$X$285</c:f>
              <c:strCache>
                <c:ptCount val="1"/>
                <c:pt idx="0">
                  <c:v>recettes</c:v>
                </c:pt>
              </c:strCache>
            </c:strRef>
          </c:tx>
          <c:spPr>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données!$AK$285:$CL$285</c:f>
              <c:numCache>
                <c:formatCode>#.##0\.0</c:formatCode>
                <c:ptCount val="54"/>
                <c:pt idx="0">
                  <c:v>38.00288873106969</c:v>
                </c:pt>
                <c:pt idx="1">
                  <c:v>36.62012288395037</c:v>
                </c:pt>
                <c:pt idx="2">
                  <c:v>37.95066518767077</c:v>
                </c:pt>
                <c:pt idx="3">
                  <c:v>38.09729576602034</c:v>
                </c:pt>
                <c:pt idx="4">
                  <c:v>39.07088005636687</c:v>
                </c:pt>
                <c:pt idx="5">
                  <c:v>39.86387245491743</c:v>
                </c:pt>
                <c:pt idx="6">
                  <c:v>40.26041653541635</c:v>
                </c:pt>
                <c:pt idx="7">
                  <c:v>39.93386137882035</c:v>
                </c:pt>
                <c:pt idx="8">
                  <c:v>40.00778056782541</c:v>
                </c:pt>
                <c:pt idx="9">
                  <c:v>41.03647709347133</c:v>
                </c:pt>
                <c:pt idx="10">
                  <c:v>41.36613481756736</c:v>
                </c:pt>
                <c:pt idx="11">
                  <c:v>40.6789741225244</c:v>
                </c:pt>
                <c:pt idx="12">
                  <c:v>40.08669129507941</c:v>
                </c:pt>
                <c:pt idx="13">
                  <c:v>40.37800025828072</c:v>
                </c:pt>
                <c:pt idx="14">
                  <c:v>39.76931585255982</c:v>
                </c:pt>
                <c:pt idx="15">
                  <c:v>40.4249130490141</c:v>
                </c:pt>
                <c:pt idx="16">
                  <c:v>42.2269928845673</c:v>
                </c:pt>
                <c:pt idx="17">
                  <c:v>43.9903271547003</c:v>
                </c:pt>
                <c:pt idx="18">
                  <c:v>43.77611259462721</c:v>
                </c:pt>
                <c:pt idx="19">
                  <c:v>42.98269121771862</c:v>
                </c:pt>
                <c:pt idx="20">
                  <c:v>44.56435440204518</c:v>
                </c:pt>
                <c:pt idx="21">
                  <c:v>45.69421017611406</c:v>
                </c:pt>
                <c:pt idx="22">
                  <c:v>46.14427712363137</c:v>
                </c:pt>
                <c:pt idx="23">
                  <c:v>46.96242796204389</c:v>
                </c:pt>
                <c:pt idx="24">
                  <c:v>47.66224590249818</c:v>
                </c:pt>
                <c:pt idx="25">
                  <c:v>48.42125602697044</c:v>
                </c:pt>
                <c:pt idx="26">
                  <c:v>48.80675448449318</c:v>
                </c:pt>
                <c:pt idx="27">
                  <c:v>47.98081806881182</c:v>
                </c:pt>
                <c:pt idx="28">
                  <c:v>48.58505223954595</c:v>
                </c:pt>
                <c:pt idx="29">
                  <c:v>47.35754666353406</c:v>
                </c:pt>
                <c:pt idx="30">
                  <c:v>47.02445384573366</c:v>
                </c:pt>
                <c:pt idx="31">
                  <c:v>47.10820779186575</c:v>
                </c:pt>
                <c:pt idx="32">
                  <c:v>47.70851321789167</c:v>
                </c:pt>
                <c:pt idx="33">
                  <c:v>47.39659197429278</c:v>
                </c:pt>
                <c:pt idx="34">
                  <c:v>48.30276969050824</c:v>
                </c:pt>
                <c:pt idx="35">
                  <c:v>48.60304592534658</c:v>
                </c:pt>
                <c:pt idx="36">
                  <c:v>48.92706410111183</c:v>
                </c:pt>
                <c:pt idx="37">
                  <c:v>50.47220495689248</c:v>
                </c:pt>
                <c:pt idx="38">
                  <c:v>50.8719420715548</c:v>
                </c:pt>
                <c:pt idx="39">
                  <c:v>50.1299103363211</c:v>
                </c:pt>
                <c:pt idx="40">
                  <c:v>50.7906885762719</c:v>
                </c:pt>
                <c:pt idx="41">
                  <c:v>50.16529552514253</c:v>
                </c:pt>
                <c:pt idx="42">
                  <c:v>50.0084383468436</c:v>
                </c:pt>
                <c:pt idx="43">
                  <c:v>49.58813056964473</c:v>
                </c:pt>
                <c:pt idx="44">
                  <c:v>49.31059373540921</c:v>
                </c:pt>
                <c:pt idx="45">
                  <c:v>49.64369405708579</c:v>
                </c:pt>
                <c:pt idx="46">
                  <c:v>50.60363882901471</c:v>
                </c:pt>
                <c:pt idx="47">
                  <c:v>50.59964083620368</c:v>
                </c:pt>
                <c:pt idx="48">
                  <c:v>49.85816720197384</c:v>
                </c:pt>
                <c:pt idx="49">
                  <c:v>49.93805591262133</c:v>
                </c:pt>
                <c:pt idx="50">
                  <c:v>49.20846362984108</c:v>
                </c:pt>
                <c:pt idx="51">
                  <c:v>49.47798339460531</c:v>
                </c:pt>
                <c:pt idx="52">
                  <c:v>50.59728249953282</c:v>
                </c:pt>
                <c:pt idx="53">
                  <c:v>51.7816088323003</c:v>
                </c:pt>
              </c:numCache>
            </c:numRef>
          </c:val>
        </c:ser>
        <c:marker val="1"/>
        <c:axId val="573919672"/>
        <c:axId val="573927096"/>
      </c:lineChart>
      <c:catAx>
        <c:axId val="57391967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927096"/>
        <c:crosses val="autoZero"/>
        <c:auto val="1"/>
        <c:lblAlgn val="ctr"/>
        <c:lblOffset val="100"/>
        <c:tickLblSkip val="5"/>
        <c:tickMarkSkip val="5"/>
      </c:catAx>
      <c:valAx>
        <c:axId val="573927096"/>
        <c:scaling>
          <c:orientation val="minMax"/>
          <c:max val="60.0"/>
          <c:min val="3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919672"/>
        <c:crosses val="autoZero"/>
        <c:crossBetween val="between"/>
        <c:majorUnit val="5.0"/>
      </c:valAx>
      <c:spPr>
        <a:solidFill>
          <a:srgbClr val="FFFFFF"/>
        </a:solidFill>
        <a:ln w="25400">
          <a:noFill/>
        </a:ln>
      </c:spPr>
    </c:plotArea>
    <c:legend>
      <c:legendPos val="r"/>
      <c:legendEntry>
        <c:idx val="0"/>
        <c:txPr>
          <a:bodyPr/>
          <a:lstStyle/>
          <a:p>
            <a:pPr>
              <a:defRPr sz="1600" b="1" i="0">
                <a:solidFill>
                  <a:srgbClr val="E75552"/>
                </a:solidFill>
              </a:defRPr>
            </a:pPr>
            <a:endParaRPr lang="fr-FR"/>
          </a:p>
        </c:txPr>
      </c:legendEntry>
      <c:legendEntry>
        <c:idx val="1"/>
        <c:txPr>
          <a:bodyPr/>
          <a:lstStyle/>
          <a:p>
            <a:pPr>
              <a:defRPr sz="1600" b="1" i="0">
                <a:solidFill>
                  <a:srgbClr val="FFA786"/>
                </a:solidFill>
              </a:defRPr>
            </a:pPr>
            <a:endParaRPr lang="fr-FR"/>
          </a:p>
        </c:txPr>
      </c:legendEntry>
      <c:legendEntry>
        <c:idx val="2"/>
        <c:txPr>
          <a:bodyPr/>
          <a:lstStyle/>
          <a:p>
            <a:pPr>
              <a:defRPr sz="1600" b="1" i="0">
                <a:solidFill>
                  <a:schemeClr val="tx2">
                    <a:lumMod val="60000"/>
                    <a:lumOff val="40000"/>
                  </a:schemeClr>
                </a:solidFill>
              </a:defRPr>
            </a:pPr>
            <a:endParaRPr lang="fr-FR"/>
          </a:p>
        </c:txPr>
      </c:legendEntry>
      <c:layout>
        <c:manualLayout>
          <c:xMode val="edge"/>
          <c:yMode val="edge"/>
          <c:x val="0.61495214686562"/>
          <c:y val="0.497770278715161"/>
          <c:w val="0.287983425414365"/>
          <c:h val="0.205552877318907"/>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v>budget = dépenses hors amortissement</c:v>
          </c:tx>
          <c:spPr>
            <a:ln>
              <a:solidFill>
                <a:schemeClr val="tx1"/>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données!$AK$283:$CL$283</c:f>
              <c:numCache>
                <c:formatCode>#.##0\.0</c:formatCode>
                <c:ptCount val="54"/>
                <c:pt idx="0">
                  <c:v>36.53141135146547</c:v>
                </c:pt>
                <c:pt idx="1">
                  <c:v>35.51192341668047</c:v>
                </c:pt>
                <c:pt idx="2">
                  <c:v>36.85740155928862</c:v>
                </c:pt>
                <c:pt idx="3">
                  <c:v>37.97286961267533</c:v>
                </c:pt>
                <c:pt idx="4">
                  <c:v>38.72045802566566</c:v>
                </c:pt>
                <c:pt idx="5">
                  <c:v>39.00342702259659</c:v>
                </c:pt>
                <c:pt idx="6">
                  <c:v>39.67878063471617</c:v>
                </c:pt>
                <c:pt idx="7">
                  <c:v>39.67821269322663</c:v>
                </c:pt>
                <c:pt idx="8">
                  <c:v>40.48789939185694</c:v>
                </c:pt>
                <c:pt idx="9">
                  <c:v>42.41273434635432</c:v>
                </c:pt>
                <c:pt idx="10">
                  <c:v>41.39908365749738</c:v>
                </c:pt>
                <c:pt idx="11">
                  <c:v>40.58033848804242</c:v>
                </c:pt>
                <c:pt idx="12">
                  <c:v>40.24362641723207</c:v>
                </c:pt>
                <c:pt idx="13">
                  <c:v>40.02228565825743</c:v>
                </c:pt>
                <c:pt idx="14">
                  <c:v>39.71511546324103</c:v>
                </c:pt>
                <c:pt idx="15">
                  <c:v>40.20899401067797</c:v>
                </c:pt>
                <c:pt idx="16">
                  <c:v>45.06456458637038</c:v>
                </c:pt>
                <c:pt idx="17">
                  <c:v>45.51449246529726</c:v>
                </c:pt>
                <c:pt idx="18">
                  <c:v>44.82895494239605</c:v>
                </c:pt>
                <c:pt idx="19">
                  <c:v>44.71054658547574</c:v>
                </c:pt>
                <c:pt idx="20">
                  <c:v>44.92223845209797</c:v>
                </c:pt>
                <c:pt idx="21">
                  <c:v>45.96065581290654</c:v>
                </c:pt>
                <c:pt idx="22">
                  <c:v>48.53179127578923</c:v>
                </c:pt>
                <c:pt idx="23">
                  <c:v>49.87085323060605</c:v>
                </c:pt>
                <c:pt idx="24">
                  <c:v>50.23749676477005</c:v>
                </c:pt>
                <c:pt idx="25">
                  <c:v>51.22170388454</c:v>
                </c:pt>
                <c:pt idx="26">
                  <c:v>51.88419770750932</c:v>
                </c:pt>
                <c:pt idx="27">
                  <c:v>51.2827941453358</c:v>
                </c:pt>
                <c:pt idx="28">
                  <c:v>50.71106395940969</c:v>
                </c:pt>
                <c:pt idx="29">
                  <c:v>50.0564789983986</c:v>
                </c:pt>
                <c:pt idx="30">
                  <c:v>48.927229631112</c:v>
                </c:pt>
                <c:pt idx="31">
                  <c:v>49.58369239671271</c:v>
                </c:pt>
                <c:pt idx="32">
                  <c:v>50.69219531371727</c:v>
                </c:pt>
                <c:pt idx="33">
                  <c:v>52.00066318611287</c:v>
                </c:pt>
                <c:pt idx="34">
                  <c:v>54.76247568051904</c:v>
                </c:pt>
                <c:pt idx="35">
                  <c:v>54.06901208267204</c:v>
                </c:pt>
                <c:pt idx="36">
                  <c:v>54.39027805586196</c:v>
                </c:pt>
                <c:pt idx="37">
                  <c:v>54.50048719753153</c:v>
                </c:pt>
                <c:pt idx="38">
                  <c:v>54.18326951514624</c:v>
                </c:pt>
                <c:pt idx="39">
                  <c:v>52.7597194315207</c:v>
                </c:pt>
                <c:pt idx="40">
                  <c:v>52.60008250154517</c:v>
                </c:pt>
                <c:pt idx="41">
                  <c:v>51.68915966716942</c:v>
                </c:pt>
                <c:pt idx="42">
                  <c:v>51.66308984178166</c:v>
                </c:pt>
                <c:pt idx="43">
                  <c:v>52.87396050743251</c:v>
                </c:pt>
                <c:pt idx="44">
                  <c:v>53.40102724184719</c:v>
                </c:pt>
                <c:pt idx="45">
                  <c:v>53.26068048038515</c:v>
                </c:pt>
                <c:pt idx="46">
                  <c:v>53.56961089311167</c:v>
                </c:pt>
                <c:pt idx="47">
                  <c:v>52.97580461918373</c:v>
                </c:pt>
                <c:pt idx="48">
                  <c:v>52.60880679550021</c:v>
                </c:pt>
                <c:pt idx="49">
                  <c:v>53.28096751750342</c:v>
                </c:pt>
                <c:pt idx="50">
                  <c:v>56.77198036020433</c:v>
                </c:pt>
                <c:pt idx="51">
                  <c:v>56.56997397662025</c:v>
                </c:pt>
                <c:pt idx="52">
                  <c:v>55.8863854165938</c:v>
                </c:pt>
                <c:pt idx="53">
                  <c:v>56.64315258198206</c:v>
                </c:pt>
              </c:numCache>
            </c:numRef>
          </c:val>
        </c:ser>
        <c:ser>
          <c:idx val="2"/>
          <c:order val="1"/>
          <c:tx>
            <c:v>budget hors intérêts de la dette</c:v>
          </c:tx>
          <c:spPr>
            <a:ln>
              <a:solidFill>
                <a:srgbClr val="FF0000"/>
              </a:solidFill>
            </a:ln>
            <a:effectLst/>
          </c:spPr>
          <c:marker>
            <c:symbol val="none"/>
          </c:marker>
          <c:cat>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cat>
          <c:val>
            <c:numRef>
              <c:f>données!$AK$287:$CL$287</c:f>
              <c:numCache>
                <c:formatCode>#.##0\.0</c:formatCode>
                <c:ptCount val="54"/>
                <c:pt idx="0">
                  <c:v>35.28810533791434</c:v>
                </c:pt>
                <c:pt idx="1">
                  <c:v>34.38281214616487</c:v>
                </c:pt>
                <c:pt idx="2">
                  <c:v>35.79032559657474</c:v>
                </c:pt>
                <c:pt idx="3">
                  <c:v>36.89030211867764</c:v>
                </c:pt>
                <c:pt idx="4">
                  <c:v>37.80946938310666</c:v>
                </c:pt>
                <c:pt idx="5">
                  <c:v>38.24246060591327</c:v>
                </c:pt>
                <c:pt idx="6">
                  <c:v>38.89142734538207</c:v>
                </c:pt>
                <c:pt idx="7">
                  <c:v>38.97268196440405</c:v>
                </c:pt>
                <c:pt idx="8">
                  <c:v>39.5745266415779</c:v>
                </c:pt>
                <c:pt idx="9">
                  <c:v>41.41669833610782</c:v>
                </c:pt>
                <c:pt idx="10">
                  <c:v>40.42490024947842</c:v>
                </c:pt>
                <c:pt idx="11">
                  <c:v>39.76442351784259</c:v>
                </c:pt>
                <c:pt idx="12">
                  <c:v>39.56435426580913</c:v>
                </c:pt>
                <c:pt idx="13">
                  <c:v>39.49946049901808</c:v>
                </c:pt>
                <c:pt idx="14">
                  <c:v>39.23428108919874</c:v>
                </c:pt>
                <c:pt idx="15">
                  <c:v>39.65509742799306</c:v>
                </c:pt>
                <c:pt idx="16">
                  <c:v>44.1992360741158</c:v>
                </c:pt>
                <c:pt idx="17">
                  <c:v>44.7288170940541</c:v>
                </c:pt>
                <c:pt idx="18">
                  <c:v>43.92000728160705</c:v>
                </c:pt>
                <c:pt idx="19">
                  <c:v>43.68455579938671</c:v>
                </c:pt>
                <c:pt idx="20">
                  <c:v>43.79392514504957</c:v>
                </c:pt>
                <c:pt idx="21">
                  <c:v>44.75204185415942</c:v>
                </c:pt>
                <c:pt idx="22">
                  <c:v>46.84332641372504</c:v>
                </c:pt>
                <c:pt idx="23">
                  <c:v>48.13225471311535</c:v>
                </c:pt>
                <c:pt idx="24">
                  <c:v>48.03901667775702</c:v>
                </c:pt>
                <c:pt idx="25">
                  <c:v>48.90227272465679</c:v>
                </c:pt>
                <c:pt idx="26">
                  <c:v>49.3693326781876</c:v>
                </c:pt>
                <c:pt idx="27">
                  <c:v>48.73602794984371</c:v>
                </c:pt>
                <c:pt idx="28">
                  <c:v>48.24841707172715</c:v>
                </c:pt>
                <c:pt idx="29">
                  <c:v>47.69034796267861</c:v>
                </c:pt>
                <c:pt idx="30">
                  <c:v>46.48099659337983</c:v>
                </c:pt>
                <c:pt idx="31">
                  <c:v>46.93089309664908</c:v>
                </c:pt>
                <c:pt idx="32">
                  <c:v>47.90969732156269</c:v>
                </c:pt>
                <c:pt idx="33">
                  <c:v>49.03340533794422</c:v>
                </c:pt>
                <c:pt idx="34">
                  <c:v>51.52618422376841</c:v>
                </c:pt>
                <c:pt idx="35">
                  <c:v>50.75390715784079</c:v>
                </c:pt>
                <c:pt idx="36">
                  <c:v>50.9539488396609</c:v>
                </c:pt>
                <c:pt idx="37">
                  <c:v>50.92723245061662</c:v>
                </c:pt>
                <c:pt idx="38">
                  <c:v>50.73352175194523</c:v>
                </c:pt>
                <c:pt idx="39">
                  <c:v>49.44939590274343</c:v>
                </c:pt>
                <c:pt idx="40">
                  <c:v>49.6087248273543</c:v>
                </c:pt>
                <c:pt idx="41">
                  <c:v>48.80963743208716</c:v>
                </c:pt>
                <c:pt idx="42">
                  <c:v>48.64467579095792</c:v>
                </c:pt>
                <c:pt idx="43">
                  <c:v>49.92107539929107</c:v>
                </c:pt>
                <c:pt idx="44">
                  <c:v>50.58042602864936</c:v>
                </c:pt>
                <c:pt idx="45">
                  <c:v>50.49242811364969</c:v>
                </c:pt>
                <c:pt idx="46">
                  <c:v>50.86804367190842</c:v>
                </c:pt>
                <c:pt idx="47">
                  <c:v>50.38019831795792</c:v>
                </c:pt>
                <c:pt idx="48">
                  <c:v>49.90427403108455</c:v>
                </c:pt>
                <c:pt idx="49">
                  <c:v>50.35270627122458</c:v>
                </c:pt>
                <c:pt idx="50">
                  <c:v>54.34553546760648</c:v>
                </c:pt>
                <c:pt idx="51">
                  <c:v>54.14551406501714</c:v>
                </c:pt>
                <c:pt idx="52">
                  <c:v>53.25787274694988</c:v>
                </c:pt>
                <c:pt idx="53">
                  <c:v>54.08107606957652</c:v>
                </c:pt>
              </c:numCache>
            </c:numRef>
          </c:val>
        </c:ser>
        <c:marker val="1"/>
        <c:axId val="573978472"/>
        <c:axId val="573993896"/>
      </c:lineChart>
      <c:catAx>
        <c:axId val="57397847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3993896"/>
        <c:crosses val="autoZero"/>
        <c:auto val="1"/>
        <c:lblAlgn val="ctr"/>
        <c:lblOffset val="100"/>
        <c:tickLblSkip val="5"/>
        <c:tickMarkSkip val="5"/>
      </c:catAx>
      <c:valAx>
        <c:axId val="573993896"/>
        <c:scaling>
          <c:orientation val="minMax"/>
          <c:max val="60.0"/>
          <c:min val="3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3978472"/>
        <c:crosses val="autoZero"/>
        <c:crossBetween val="between"/>
        <c:majorUnit val="5.0"/>
      </c:valAx>
      <c:spPr>
        <a:solidFill>
          <a:srgbClr val="FFFFFF"/>
        </a:solidFill>
        <a:ln w="25400">
          <a:noFill/>
        </a:ln>
      </c:spPr>
    </c:plotArea>
    <c:legend>
      <c:legendPos val="r"/>
      <c:legendEntry>
        <c:idx val="0"/>
        <c:txPr>
          <a:bodyPr/>
          <a:lstStyle/>
          <a:p>
            <a:pPr>
              <a:defRPr sz="1600" b="1" i="0">
                <a:solidFill>
                  <a:schemeClr val="tx1"/>
                </a:solidFill>
              </a:defRPr>
            </a:pPr>
            <a:endParaRPr lang="fr-FR"/>
          </a:p>
        </c:txPr>
      </c:legendEntry>
      <c:legendEntry>
        <c:idx val="1"/>
        <c:txPr>
          <a:bodyPr/>
          <a:lstStyle/>
          <a:p>
            <a:pPr>
              <a:defRPr sz="1600" b="1" i="0">
                <a:solidFill>
                  <a:srgbClr val="FF0000"/>
                </a:solidFill>
              </a:defRPr>
            </a:pPr>
            <a:endParaRPr lang="fr-FR"/>
          </a:p>
        </c:txPr>
      </c:legendEntry>
      <c:layout>
        <c:manualLayout>
          <c:xMode val="edge"/>
          <c:yMode val="edge"/>
          <c:x val="0.498930047418106"/>
          <c:y val="0.527248736765047"/>
          <c:w val="0.415055248618784"/>
          <c:h val="0.160201403396004"/>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lineChart>
        <c:grouping val="standard"/>
        <c:ser>
          <c:idx val="1"/>
          <c:order val="0"/>
          <c:tx>
            <c:v>budget public = dépenses hors amortissement</c:v>
          </c:tx>
          <c:spPr>
            <a:ln>
              <a:solidFill>
                <a:schemeClr val="tx1"/>
              </a:solidFill>
            </a:ln>
            <a:effectLst/>
          </c:spPr>
          <c:marker>
            <c:symbol val="none"/>
          </c:marker>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données!$AG$283:$CL$283</c:f>
              <c:numCache>
                <c:formatCode>General</c:formatCode>
                <c:ptCount val="58"/>
                <c:pt idx="4" formatCode="#.##0\.0">
                  <c:v>36.53141135146547</c:v>
                </c:pt>
                <c:pt idx="5" formatCode="#.##0\.0">
                  <c:v>35.51192341668047</c:v>
                </c:pt>
                <c:pt idx="6" formatCode="#.##0\.0">
                  <c:v>36.85740155928862</c:v>
                </c:pt>
                <c:pt idx="7" formatCode="#.##0\.0">
                  <c:v>37.97286961267533</c:v>
                </c:pt>
                <c:pt idx="8" formatCode="#.##0\.0">
                  <c:v>38.72045802566566</c:v>
                </c:pt>
                <c:pt idx="9" formatCode="#.##0\.0">
                  <c:v>39.00342702259659</c:v>
                </c:pt>
                <c:pt idx="10" formatCode="#.##0\.0">
                  <c:v>39.67878063471617</c:v>
                </c:pt>
                <c:pt idx="11" formatCode="#.##0\.0">
                  <c:v>39.67821269322663</c:v>
                </c:pt>
                <c:pt idx="12" formatCode="#.##0\.0">
                  <c:v>40.48789939185694</c:v>
                </c:pt>
                <c:pt idx="13" formatCode="#.##0\.0">
                  <c:v>42.41273434635432</c:v>
                </c:pt>
                <c:pt idx="14" formatCode="#.##0\.0">
                  <c:v>41.39908365749738</c:v>
                </c:pt>
                <c:pt idx="15" formatCode="#.##0\.0">
                  <c:v>40.58033848804242</c:v>
                </c:pt>
                <c:pt idx="16" formatCode="#.##0\.0">
                  <c:v>40.24362641723207</c:v>
                </c:pt>
                <c:pt idx="17" formatCode="#.##0\.0">
                  <c:v>40.02228565825743</c:v>
                </c:pt>
                <c:pt idx="18" formatCode="#.##0\.0">
                  <c:v>39.71511546324103</c:v>
                </c:pt>
                <c:pt idx="19" formatCode="#.##0\.0">
                  <c:v>40.20899401067797</c:v>
                </c:pt>
                <c:pt idx="20" formatCode="#.##0\.0">
                  <c:v>45.06456458637038</c:v>
                </c:pt>
                <c:pt idx="21" formatCode="#.##0\.0">
                  <c:v>45.51449246529726</c:v>
                </c:pt>
                <c:pt idx="22" formatCode="#.##0\.0">
                  <c:v>44.82895494239605</c:v>
                </c:pt>
                <c:pt idx="23" formatCode="#.##0\.0">
                  <c:v>44.71054658547574</c:v>
                </c:pt>
                <c:pt idx="24" formatCode="#.##0\.0">
                  <c:v>44.92223845209797</c:v>
                </c:pt>
                <c:pt idx="25" formatCode="#.##0\.0">
                  <c:v>45.96065581290654</c:v>
                </c:pt>
                <c:pt idx="26" formatCode="#.##0\.0">
                  <c:v>48.53179127578923</c:v>
                </c:pt>
                <c:pt idx="27" formatCode="#.##0\.0">
                  <c:v>49.87085323060605</c:v>
                </c:pt>
                <c:pt idx="28" formatCode="#.##0\.0">
                  <c:v>50.23749676477005</c:v>
                </c:pt>
                <c:pt idx="29" formatCode="#.##0\.0">
                  <c:v>51.22170388454</c:v>
                </c:pt>
                <c:pt idx="30" formatCode="#.##0\.0">
                  <c:v>51.88419770750932</c:v>
                </c:pt>
                <c:pt idx="31" formatCode="#.##0\.0">
                  <c:v>51.2827941453358</c:v>
                </c:pt>
                <c:pt idx="32" formatCode="#.##0\.0">
                  <c:v>50.71106395940969</c:v>
                </c:pt>
                <c:pt idx="33" formatCode="#.##0\.0">
                  <c:v>50.0564789983986</c:v>
                </c:pt>
                <c:pt idx="34" formatCode="#.##0\.0">
                  <c:v>48.927229631112</c:v>
                </c:pt>
                <c:pt idx="35" formatCode="#.##0\.0">
                  <c:v>49.58369239671271</c:v>
                </c:pt>
                <c:pt idx="36" formatCode="#.##0\.0">
                  <c:v>50.69219531371727</c:v>
                </c:pt>
                <c:pt idx="37" formatCode="#.##0\.0">
                  <c:v>52.00066318611287</c:v>
                </c:pt>
                <c:pt idx="38" formatCode="#.##0\.0">
                  <c:v>54.76247568051904</c:v>
                </c:pt>
                <c:pt idx="39" formatCode="#.##0\.0">
                  <c:v>54.06901208267204</c:v>
                </c:pt>
                <c:pt idx="40" formatCode="#.##0\.0">
                  <c:v>54.39027805586196</c:v>
                </c:pt>
                <c:pt idx="41" formatCode="#.##0\.0">
                  <c:v>54.50048719753153</c:v>
                </c:pt>
                <c:pt idx="42" formatCode="#.##0\.0">
                  <c:v>54.18326951514624</c:v>
                </c:pt>
                <c:pt idx="43" formatCode="#.##0\.0">
                  <c:v>52.7597194315207</c:v>
                </c:pt>
                <c:pt idx="44" formatCode="#.##0\.0">
                  <c:v>52.60008250154517</c:v>
                </c:pt>
                <c:pt idx="45" formatCode="#.##0\.0">
                  <c:v>51.68915966716942</c:v>
                </c:pt>
                <c:pt idx="46" formatCode="#.##0\.0">
                  <c:v>51.66308984178166</c:v>
                </c:pt>
                <c:pt idx="47" formatCode="#.##0\.0">
                  <c:v>52.87396050743251</c:v>
                </c:pt>
                <c:pt idx="48" formatCode="#.##0\.0">
                  <c:v>53.40102724184719</c:v>
                </c:pt>
                <c:pt idx="49" formatCode="#.##0\.0">
                  <c:v>53.26068048038515</c:v>
                </c:pt>
                <c:pt idx="50" formatCode="#.##0\.0">
                  <c:v>53.56961089311167</c:v>
                </c:pt>
                <c:pt idx="51" formatCode="#.##0\.0">
                  <c:v>52.97580461918373</c:v>
                </c:pt>
                <c:pt idx="52" formatCode="#.##0\.0">
                  <c:v>52.60880679550021</c:v>
                </c:pt>
                <c:pt idx="53" formatCode="#.##0\.0">
                  <c:v>53.28096751750342</c:v>
                </c:pt>
                <c:pt idx="54" formatCode="#.##0\.0">
                  <c:v>56.77198036020433</c:v>
                </c:pt>
                <c:pt idx="55" formatCode="#.##0\.0">
                  <c:v>56.56997397662025</c:v>
                </c:pt>
                <c:pt idx="56" formatCode="#.##0\.0">
                  <c:v>55.8863854165938</c:v>
                </c:pt>
                <c:pt idx="57" formatCode="#.##0\.0">
                  <c:v>56.64315258198206</c:v>
                </c:pt>
              </c:numCache>
            </c:numRef>
          </c:val>
        </c:ser>
        <c:ser>
          <c:idx val="2"/>
          <c:order val="1"/>
          <c:tx>
            <c:v>budget public hors intérêts de la dette</c:v>
          </c:tx>
          <c:spPr>
            <a:ln>
              <a:solidFill>
                <a:schemeClr val="bg1">
                  <a:lumMod val="50000"/>
                </a:schemeClr>
              </a:solidFill>
            </a:ln>
            <a:effectLst/>
          </c:spPr>
          <c:marker>
            <c:symbol val="none"/>
          </c:marker>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données!$AG$287:$CL$287</c:f>
              <c:numCache>
                <c:formatCode>General</c:formatCode>
                <c:ptCount val="58"/>
                <c:pt idx="4" formatCode="#.##0\.0">
                  <c:v>35.28810533791434</c:v>
                </c:pt>
                <c:pt idx="5" formatCode="#.##0\.0">
                  <c:v>34.38281214616487</c:v>
                </c:pt>
                <c:pt idx="6" formatCode="#.##0\.0">
                  <c:v>35.79032559657474</c:v>
                </c:pt>
                <c:pt idx="7" formatCode="#.##0\.0">
                  <c:v>36.89030211867764</c:v>
                </c:pt>
                <c:pt idx="8" formatCode="#.##0\.0">
                  <c:v>37.80946938310666</c:v>
                </c:pt>
                <c:pt idx="9" formatCode="#.##0\.0">
                  <c:v>38.24246060591327</c:v>
                </c:pt>
                <c:pt idx="10" formatCode="#.##0\.0">
                  <c:v>38.89142734538207</c:v>
                </c:pt>
                <c:pt idx="11" formatCode="#.##0\.0">
                  <c:v>38.97268196440405</c:v>
                </c:pt>
                <c:pt idx="12" formatCode="#.##0\.0">
                  <c:v>39.5745266415779</c:v>
                </c:pt>
                <c:pt idx="13" formatCode="#.##0\.0">
                  <c:v>41.41669833610782</c:v>
                </c:pt>
                <c:pt idx="14" formatCode="#.##0\.0">
                  <c:v>40.42490024947842</c:v>
                </c:pt>
                <c:pt idx="15" formatCode="#.##0\.0">
                  <c:v>39.76442351784259</c:v>
                </c:pt>
                <c:pt idx="16" formatCode="#.##0\.0">
                  <c:v>39.56435426580913</c:v>
                </c:pt>
                <c:pt idx="17" formatCode="#.##0\.0">
                  <c:v>39.49946049901808</c:v>
                </c:pt>
                <c:pt idx="18" formatCode="#.##0\.0">
                  <c:v>39.23428108919874</c:v>
                </c:pt>
                <c:pt idx="19" formatCode="#.##0\.0">
                  <c:v>39.65509742799306</c:v>
                </c:pt>
                <c:pt idx="20" formatCode="#.##0\.0">
                  <c:v>44.1992360741158</c:v>
                </c:pt>
                <c:pt idx="21" formatCode="#.##0\.0">
                  <c:v>44.7288170940541</c:v>
                </c:pt>
                <c:pt idx="22" formatCode="#.##0\.0">
                  <c:v>43.92000728160705</c:v>
                </c:pt>
                <c:pt idx="23" formatCode="#.##0\.0">
                  <c:v>43.68455579938671</c:v>
                </c:pt>
                <c:pt idx="24" formatCode="#.##0\.0">
                  <c:v>43.79392514504957</c:v>
                </c:pt>
                <c:pt idx="25" formatCode="#.##0\.0">
                  <c:v>44.75204185415942</c:v>
                </c:pt>
                <c:pt idx="26" formatCode="#.##0\.0">
                  <c:v>46.84332641372504</c:v>
                </c:pt>
                <c:pt idx="27" formatCode="#.##0\.0">
                  <c:v>48.13225471311535</c:v>
                </c:pt>
                <c:pt idx="28" formatCode="#.##0\.0">
                  <c:v>48.03901667775702</c:v>
                </c:pt>
                <c:pt idx="29" formatCode="#.##0\.0">
                  <c:v>48.90227272465679</c:v>
                </c:pt>
                <c:pt idx="30" formatCode="#.##0\.0">
                  <c:v>49.3693326781876</c:v>
                </c:pt>
                <c:pt idx="31" formatCode="#.##0\.0">
                  <c:v>48.73602794984371</c:v>
                </c:pt>
                <c:pt idx="32" formatCode="#.##0\.0">
                  <c:v>48.24841707172715</c:v>
                </c:pt>
                <c:pt idx="33" formatCode="#.##0\.0">
                  <c:v>47.69034796267861</c:v>
                </c:pt>
                <c:pt idx="34" formatCode="#.##0\.0">
                  <c:v>46.48099659337983</c:v>
                </c:pt>
                <c:pt idx="35" formatCode="#.##0\.0">
                  <c:v>46.93089309664908</c:v>
                </c:pt>
                <c:pt idx="36" formatCode="#.##0\.0">
                  <c:v>47.90969732156269</c:v>
                </c:pt>
                <c:pt idx="37" formatCode="#.##0\.0">
                  <c:v>49.03340533794422</c:v>
                </c:pt>
                <c:pt idx="38" formatCode="#.##0\.0">
                  <c:v>51.52618422376841</c:v>
                </c:pt>
                <c:pt idx="39" formatCode="#.##0\.0">
                  <c:v>50.75390715784079</c:v>
                </c:pt>
                <c:pt idx="40" formatCode="#.##0\.0">
                  <c:v>50.9539488396609</c:v>
                </c:pt>
                <c:pt idx="41" formatCode="#.##0\.0">
                  <c:v>50.92723245061662</c:v>
                </c:pt>
                <c:pt idx="42" formatCode="#.##0\.0">
                  <c:v>50.73352175194523</c:v>
                </c:pt>
                <c:pt idx="43" formatCode="#.##0\.0">
                  <c:v>49.44939590274343</c:v>
                </c:pt>
                <c:pt idx="44" formatCode="#.##0\.0">
                  <c:v>49.6087248273543</c:v>
                </c:pt>
                <c:pt idx="45" formatCode="#.##0\.0">
                  <c:v>48.80963743208716</c:v>
                </c:pt>
                <c:pt idx="46" formatCode="#.##0\.0">
                  <c:v>48.64467579095792</c:v>
                </c:pt>
                <c:pt idx="47" formatCode="#.##0\.0">
                  <c:v>49.92107539929107</c:v>
                </c:pt>
                <c:pt idx="48" formatCode="#.##0\.0">
                  <c:v>50.58042602864936</c:v>
                </c:pt>
                <c:pt idx="49" formatCode="#.##0\.0">
                  <c:v>50.49242811364969</c:v>
                </c:pt>
                <c:pt idx="50" formatCode="#.##0\.0">
                  <c:v>50.86804367190842</c:v>
                </c:pt>
                <c:pt idx="51" formatCode="#.##0\.0">
                  <c:v>50.38019831795792</c:v>
                </c:pt>
                <c:pt idx="52" formatCode="#.##0\.0">
                  <c:v>49.90427403108455</c:v>
                </c:pt>
                <c:pt idx="53" formatCode="#.##0\.0">
                  <c:v>50.35270627122458</c:v>
                </c:pt>
                <c:pt idx="54" formatCode="#.##0\.0">
                  <c:v>54.34553546760648</c:v>
                </c:pt>
                <c:pt idx="55" formatCode="#.##0\.0">
                  <c:v>54.14551406501714</c:v>
                </c:pt>
                <c:pt idx="56" formatCode="#.##0\.0">
                  <c:v>53.25787274694988</c:v>
                </c:pt>
                <c:pt idx="57" formatCode="#.##0\.0">
                  <c:v>54.08107606957652</c:v>
                </c:pt>
              </c:numCache>
            </c:numRef>
          </c:val>
        </c:ser>
        <c:ser>
          <c:idx val="0"/>
          <c:order val="2"/>
          <c:tx>
            <c:v>budget État = dépenses hors amortissement</c:v>
          </c:tx>
          <c:spPr>
            <a:ln>
              <a:solidFill>
                <a:srgbClr val="3366FF"/>
              </a:solidFill>
            </a:ln>
          </c:spPr>
          <c:marker>
            <c:symbol val="none"/>
          </c:marker>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données!$AG$420:$CL$420</c:f>
              <c:numCache>
                <c:formatCode>General</c:formatCode>
                <c:ptCount val="58"/>
                <c:pt idx="23" formatCode="#.##0\.0">
                  <c:v>21.41186472699792</c:v>
                </c:pt>
                <c:pt idx="24" formatCode="#.##0\.0">
                  <c:v>21.62026371905847</c:v>
                </c:pt>
                <c:pt idx="25" formatCode="#.##0\.0">
                  <c:v>22.05911724619923</c:v>
                </c:pt>
                <c:pt idx="26" formatCode="#.##0\.0">
                  <c:v>23.31421649446089</c:v>
                </c:pt>
                <c:pt idx="27" formatCode="#.##0\.0">
                  <c:v>23.96320494797425</c:v>
                </c:pt>
                <c:pt idx="28" formatCode="#.##0\.0">
                  <c:v>24.01596229227087</c:v>
                </c:pt>
                <c:pt idx="29" formatCode="#.##0\.0">
                  <c:v>24.17186347192632</c:v>
                </c:pt>
                <c:pt idx="30" formatCode="#.##0\.0">
                  <c:v>24.63465729904977</c:v>
                </c:pt>
                <c:pt idx="31" formatCode="#.##0\.0">
                  <c:v>23.89697028568632</c:v>
                </c:pt>
                <c:pt idx="32" formatCode="#.##0\.0">
                  <c:v>23.5964496560206</c:v>
                </c:pt>
                <c:pt idx="33" formatCode="#.##0\.0">
                  <c:v>23.24773599489018</c:v>
                </c:pt>
                <c:pt idx="34" formatCode="#.##0\.0">
                  <c:v>22.3617255784439</c:v>
                </c:pt>
                <c:pt idx="35" formatCode="#.##0\.0">
                  <c:v>22.3867802965899</c:v>
                </c:pt>
                <c:pt idx="36" formatCode="#.##0\.0">
                  <c:v>22.44333618908092</c:v>
                </c:pt>
                <c:pt idx="37" formatCode="#.##0\.0">
                  <c:v>23.08264483098411</c:v>
                </c:pt>
                <c:pt idx="38" formatCode="#.##0\.0">
                  <c:v>24.89310233573283</c:v>
                </c:pt>
                <c:pt idx="39" formatCode="#.##0\.0">
                  <c:v>24.13504734898128</c:v>
                </c:pt>
                <c:pt idx="40" formatCode="#.##0\.0">
                  <c:v>23.44499011645817</c:v>
                </c:pt>
                <c:pt idx="41" formatCode="#.##0\.0">
                  <c:v>23.78588679407719</c:v>
                </c:pt>
                <c:pt idx="42" formatCode="#.##0\.0">
                  <c:v>24.03758821646825</c:v>
                </c:pt>
                <c:pt idx="43" formatCode="#.##0\.0">
                  <c:v>22.80632819457371</c:v>
                </c:pt>
                <c:pt idx="44" formatCode="#.##0\.0">
                  <c:v>23.14813548190435</c:v>
                </c:pt>
                <c:pt idx="45" formatCode="#.##0\.0">
                  <c:v>22.12982408905119</c:v>
                </c:pt>
                <c:pt idx="46" formatCode="#.##0\.0">
                  <c:v>22.05610684899559</c:v>
                </c:pt>
                <c:pt idx="47" formatCode="#.##0\.0">
                  <c:v>22.70198167990048</c:v>
                </c:pt>
                <c:pt idx="48" formatCode="#.##0\.0">
                  <c:v>22.32899549380422</c:v>
                </c:pt>
                <c:pt idx="49" formatCode="#.##0\.0">
                  <c:v>22.68465465341396</c:v>
                </c:pt>
                <c:pt idx="50" formatCode="#.##0\.0">
                  <c:v>22.48854397015402</c:v>
                </c:pt>
                <c:pt idx="51" formatCode="#.##0\.0">
                  <c:v>21.12362435354752</c:v>
                </c:pt>
                <c:pt idx="52" formatCode="#.##0\.0">
                  <c:v>20.07936136768181</c:v>
                </c:pt>
                <c:pt idx="53" formatCode="#.##0\.0">
                  <c:v>20.55814338439732</c:v>
                </c:pt>
                <c:pt idx="54" formatCode="#.##0\.0">
                  <c:v>21.51712595909454</c:v>
                </c:pt>
                <c:pt idx="55" formatCode="#.##0\.0">
                  <c:v>23.4485625180718</c:v>
                </c:pt>
                <c:pt idx="56" formatCode="#.##0\.0">
                  <c:v>20.71327142327513</c:v>
                </c:pt>
                <c:pt idx="57" formatCode="#.##0\.0">
                  <c:v>20.72467917629592</c:v>
                </c:pt>
              </c:numCache>
            </c:numRef>
          </c:val>
        </c:ser>
        <c:ser>
          <c:idx val="3"/>
          <c:order val="3"/>
          <c:tx>
            <c:v>budget État hors intérêts de la dette</c:v>
          </c:tx>
          <c:spPr>
            <a:ln>
              <a:solidFill>
                <a:schemeClr val="tx2">
                  <a:lumMod val="40000"/>
                  <a:lumOff val="60000"/>
                </a:schemeClr>
              </a:solidFill>
            </a:ln>
          </c:spPr>
          <c:marker>
            <c:symbol val="none"/>
          </c:marker>
          <c:cat>
            <c:numRef>
              <c:f>données!$AG$40:$CL$40</c:f>
              <c:numCache>
                <c:formatCode>General</c:formatCode>
                <c:ptCount val="58"/>
                <c:pt idx="0">
                  <c:v>1955.0</c:v>
                </c:pt>
                <c:pt idx="1">
                  <c:v>1956.0</c:v>
                </c:pt>
                <c:pt idx="2">
                  <c:v>1957.0</c:v>
                </c:pt>
                <c:pt idx="3">
                  <c:v>1958.0</c:v>
                </c:pt>
                <c:pt idx="4">
                  <c:v>1959.0</c:v>
                </c:pt>
                <c:pt idx="5">
                  <c:v>1960.0</c:v>
                </c:pt>
                <c:pt idx="6">
                  <c:v>1961.0</c:v>
                </c:pt>
                <c:pt idx="7">
                  <c:v>1962.0</c:v>
                </c:pt>
                <c:pt idx="8">
                  <c:v>1963.0</c:v>
                </c:pt>
                <c:pt idx="9">
                  <c:v>1964.0</c:v>
                </c:pt>
                <c:pt idx="10">
                  <c:v>1965.0</c:v>
                </c:pt>
                <c:pt idx="11">
                  <c:v>1966.0</c:v>
                </c:pt>
                <c:pt idx="12">
                  <c:v>1967.0</c:v>
                </c:pt>
                <c:pt idx="13">
                  <c:v>1968.0</c:v>
                </c:pt>
                <c:pt idx="14">
                  <c:v>1969.0</c:v>
                </c:pt>
                <c:pt idx="15">
                  <c:v>1970.0</c:v>
                </c:pt>
                <c:pt idx="16">
                  <c:v>1971.0</c:v>
                </c:pt>
                <c:pt idx="17">
                  <c:v>1972.0</c:v>
                </c:pt>
                <c:pt idx="18">
                  <c:v>1973.0</c:v>
                </c:pt>
                <c:pt idx="19">
                  <c:v>1974.0</c:v>
                </c:pt>
                <c:pt idx="20">
                  <c:v>1975.0</c:v>
                </c:pt>
                <c:pt idx="21">
                  <c:v>1976.0</c:v>
                </c:pt>
                <c:pt idx="22">
                  <c:v>1977.0</c:v>
                </c:pt>
                <c:pt idx="23">
                  <c:v>1978.0</c:v>
                </c:pt>
                <c:pt idx="24">
                  <c:v>1979.0</c:v>
                </c:pt>
                <c:pt idx="25">
                  <c:v>1980.0</c:v>
                </c:pt>
                <c:pt idx="26">
                  <c:v>1981.0</c:v>
                </c:pt>
                <c:pt idx="27">
                  <c:v>1982.0</c:v>
                </c:pt>
                <c:pt idx="28">
                  <c:v>1983.0</c:v>
                </c:pt>
                <c:pt idx="29">
                  <c:v>1984.0</c:v>
                </c:pt>
                <c:pt idx="30">
                  <c:v>1985.0</c:v>
                </c:pt>
                <c:pt idx="31">
                  <c:v>1986.0</c:v>
                </c:pt>
                <c:pt idx="32">
                  <c:v>1987.0</c:v>
                </c:pt>
                <c:pt idx="33">
                  <c:v>1988.0</c:v>
                </c:pt>
                <c:pt idx="34">
                  <c:v>1989.0</c:v>
                </c:pt>
                <c:pt idx="35">
                  <c:v>1990.0</c:v>
                </c:pt>
                <c:pt idx="36">
                  <c:v>1991.0</c:v>
                </c:pt>
                <c:pt idx="37">
                  <c:v>1992.0</c:v>
                </c:pt>
                <c:pt idx="38">
                  <c:v>1993.0</c:v>
                </c:pt>
                <c:pt idx="39">
                  <c:v>1994.0</c:v>
                </c:pt>
                <c:pt idx="40">
                  <c:v>1995.0</c:v>
                </c:pt>
                <c:pt idx="41">
                  <c:v>1996.0</c:v>
                </c:pt>
                <c:pt idx="42">
                  <c:v>1997.0</c:v>
                </c:pt>
                <c:pt idx="43">
                  <c:v>1998.0</c:v>
                </c:pt>
                <c:pt idx="44">
                  <c:v>1999.0</c:v>
                </c:pt>
                <c:pt idx="45">
                  <c:v>2000.0</c:v>
                </c:pt>
                <c:pt idx="46">
                  <c:v>2001.0</c:v>
                </c:pt>
                <c:pt idx="47">
                  <c:v>2002.0</c:v>
                </c:pt>
                <c:pt idx="48">
                  <c:v>2003.0</c:v>
                </c:pt>
                <c:pt idx="49">
                  <c:v>2004.0</c:v>
                </c:pt>
                <c:pt idx="50">
                  <c:v>2005.0</c:v>
                </c:pt>
                <c:pt idx="51">
                  <c:v>2006.0</c:v>
                </c:pt>
                <c:pt idx="52">
                  <c:v>2007.0</c:v>
                </c:pt>
                <c:pt idx="53">
                  <c:v>2008.0</c:v>
                </c:pt>
                <c:pt idx="54">
                  <c:v>2009.0</c:v>
                </c:pt>
                <c:pt idx="55">
                  <c:v>2010.0</c:v>
                </c:pt>
                <c:pt idx="56" formatCode="0">
                  <c:v>2011.0</c:v>
                </c:pt>
                <c:pt idx="57">
                  <c:v>2012.0</c:v>
                </c:pt>
              </c:numCache>
            </c:numRef>
          </c:cat>
          <c:val>
            <c:numRef>
              <c:f>données!$AG$423:$CL$423</c:f>
              <c:numCache>
                <c:formatCode>General</c:formatCode>
                <c:ptCount val="58"/>
                <c:pt idx="23" formatCode="#.##0\.0">
                  <c:v>20.84888314028688</c:v>
                </c:pt>
                <c:pt idx="24" formatCode="#.##0\.0">
                  <c:v>20.98845464627479</c:v>
                </c:pt>
                <c:pt idx="25" formatCode="#.##0\.0">
                  <c:v>21.35233809475517</c:v>
                </c:pt>
                <c:pt idx="26" formatCode="#.##0\.0">
                  <c:v>22.17223981318852</c:v>
                </c:pt>
                <c:pt idx="27" formatCode="#.##0\.0">
                  <c:v>22.81298263063847</c:v>
                </c:pt>
                <c:pt idx="28" formatCode="#.##0\.0">
                  <c:v>22.50645521229755</c:v>
                </c:pt>
                <c:pt idx="29" formatCode="#.##0\.0">
                  <c:v>22.58140510564536</c:v>
                </c:pt>
                <c:pt idx="30" formatCode="#.##0\.0">
                  <c:v>22.92364829849715</c:v>
                </c:pt>
                <c:pt idx="31" formatCode="#.##0\.0">
                  <c:v>22.16323869388269</c:v>
                </c:pt>
                <c:pt idx="32" formatCode="#.##0\.0">
                  <c:v>21.95373428872203</c:v>
                </c:pt>
                <c:pt idx="33" formatCode="#.##0\.0">
                  <c:v>21.62729096704501</c:v>
                </c:pt>
                <c:pt idx="34" formatCode="#.##0\.0">
                  <c:v>20.63838622281736</c:v>
                </c:pt>
                <c:pt idx="35" formatCode="#.##0\.0">
                  <c:v>20.44189970444807</c:v>
                </c:pt>
                <c:pt idx="36" formatCode="#.##0\.0">
                  <c:v>20.39778444772372</c:v>
                </c:pt>
                <c:pt idx="37" formatCode="#.##0\.0">
                  <c:v>20.84307128456479</c:v>
                </c:pt>
                <c:pt idx="38" formatCode="#.##0\.0">
                  <c:v>22.49859287016712</c:v>
                </c:pt>
                <c:pt idx="39" formatCode="#.##0\.0">
                  <c:v>21.60536662955003</c:v>
                </c:pt>
                <c:pt idx="40" formatCode="#.##0\.0">
                  <c:v>20.70582993118513</c:v>
                </c:pt>
                <c:pt idx="41" formatCode="#.##0\.0">
                  <c:v>21.04569417169572</c:v>
                </c:pt>
                <c:pt idx="42" formatCode="#.##0\.0">
                  <c:v>21.30747906143623</c:v>
                </c:pt>
                <c:pt idx="43" formatCode="#.##0\.0">
                  <c:v>20.21464631650737</c:v>
                </c:pt>
                <c:pt idx="44" formatCode="#.##0\.0">
                  <c:v>20.64337452533997</c:v>
                </c:pt>
                <c:pt idx="45" formatCode="#.##0\.0">
                  <c:v>19.66492993834274</c:v>
                </c:pt>
                <c:pt idx="46" formatCode="#.##0\.0">
                  <c:v>19.5925308193568</c:v>
                </c:pt>
                <c:pt idx="47" formatCode="#.##0\.0">
                  <c:v>20.18735413693559</c:v>
                </c:pt>
                <c:pt idx="48" formatCode="#.##0\.0">
                  <c:v>19.88715176862863</c:v>
                </c:pt>
                <c:pt idx="49" formatCode="#.##0\.0">
                  <c:v>20.31960441940415</c:v>
                </c:pt>
                <c:pt idx="50" formatCode="#.##0\.0">
                  <c:v>20.17995780325476</c:v>
                </c:pt>
                <c:pt idx="51" formatCode="#.##0\.0">
                  <c:v>18.97342880966053</c:v>
                </c:pt>
                <c:pt idx="52" formatCode="#.##0\.0">
                  <c:v>17.88161470340707</c:v>
                </c:pt>
                <c:pt idx="53" formatCode="#.##0\.0">
                  <c:v>18.22470056047113</c:v>
                </c:pt>
                <c:pt idx="54" formatCode="#.##0\.0">
                  <c:v>19.46761072308663</c:v>
                </c:pt>
                <c:pt idx="55" formatCode="#.##0\.0">
                  <c:v>21.31789830228428</c:v>
                </c:pt>
                <c:pt idx="56" formatCode="#.##0\.0">
                  <c:v>18.4549000248826</c:v>
                </c:pt>
                <c:pt idx="57" formatCode="#.##0\.0">
                  <c:v>18.55713164421394</c:v>
                </c:pt>
              </c:numCache>
            </c:numRef>
          </c:val>
        </c:ser>
        <c:marker val="1"/>
        <c:axId val="574064776"/>
        <c:axId val="574082440"/>
      </c:lineChart>
      <c:catAx>
        <c:axId val="57406477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4082440"/>
        <c:crosses val="autoZero"/>
        <c:auto val="1"/>
        <c:lblAlgn val="ctr"/>
        <c:lblOffset val="100"/>
        <c:tickLblSkip val="5"/>
        <c:tickMarkSkip val="5"/>
      </c:catAx>
      <c:valAx>
        <c:axId val="574082440"/>
        <c:scaling>
          <c:orientation val="minMax"/>
          <c:max val="6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4064776"/>
        <c:crosses val="autoZero"/>
        <c:crossBetween val="between"/>
        <c:majorUnit val="5.0"/>
      </c:valAx>
      <c:spPr>
        <a:solidFill>
          <a:srgbClr val="FFFFFF"/>
        </a:solidFill>
        <a:ln w="25400">
          <a:noFill/>
        </a:ln>
      </c:spPr>
    </c:plotArea>
    <c:legend>
      <c:legendPos val="r"/>
      <c:legendEntry>
        <c:idx val="2"/>
        <c:txPr>
          <a:bodyPr/>
          <a:lstStyle/>
          <a:p>
            <a:pPr>
              <a:defRPr sz="1600" b="1" i="0">
                <a:solidFill>
                  <a:srgbClr val="3366FF"/>
                </a:solidFill>
              </a:defRPr>
            </a:pPr>
            <a:endParaRPr lang="fr-FR"/>
          </a:p>
        </c:txPr>
      </c:legendEntry>
      <c:legendEntry>
        <c:idx val="3"/>
        <c:txPr>
          <a:bodyPr/>
          <a:lstStyle/>
          <a:p>
            <a:pPr>
              <a:defRPr sz="1600" b="1" i="0">
                <a:solidFill>
                  <a:schemeClr val="tx2">
                    <a:lumMod val="40000"/>
                    <a:lumOff val="60000"/>
                  </a:schemeClr>
                </a:solidFill>
              </a:defRPr>
            </a:pPr>
            <a:endParaRPr lang="fr-FR"/>
          </a:p>
        </c:txPr>
      </c:legendEntry>
      <c:legendEntry>
        <c:idx val="0"/>
        <c:txPr>
          <a:bodyPr/>
          <a:lstStyle/>
          <a:p>
            <a:pPr>
              <a:defRPr sz="1600" b="1" i="0">
                <a:solidFill>
                  <a:schemeClr val="tx1"/>
                </a:solidFill>
              </a:defRPr>
            </a:pPr>
            <a:endParaRPr lang="fr-FR"/>
          </a:p>
        </c:txPr>
      </c:legendEntry>
      <c:legendEntry>
        <c:idx val="1"/>
        <c:txPr>
          <a:bodyPr/>
          <a:lstStyle/>
          <a:p>
            <a:pPr>
              <a:defRPr sz="1600" b="1" i="0">
                <a:solidFill>
                  <a:schemeClr val="bg1">
                    <a:lumMod val="50000"/>
                  </a:schemeClr>
                </a:solidFill>
              </a:defRPr>
            </a:pPr>
            <a:endParaRPr lang="fr-FR"/>
          </a:p>
        </c:txPr>
      </c:legendEntry>
      <c:layout>
        <c:manualLayout>
          <c:xMode val="edge"/>
          <c:yMode val="edge"/>
          <c:x val="0.456112367860095"/>
          <c:y val="0.277815630189083"/>
          <c:w val="0.477555248618784"/>
          <c:h val="0.210063742032246"/>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667468569191282"/>
          <c:y val="0.0190474404985091"/>
          <c:w val="0.872366819802373"/>
          <c:h val="0.877376028989634"/>
        </c:manualLayout>
      </c:layout>
      <c:barChart>
        <c:barDir val="col"/>
        <c:grouping val="stacked"/>
        <c:ser>
          <c:idx val="0"/>
          <c:order val="0"/>
          <c:tx>
            <c:strRef>
              <c:f>données!$X$344</c:f>
              <c:strCache>
                <c:ptCount val="1"/>
                <c:pt idx="0">
                  <c:v>recettes adm. centrales</c:v>
                </c:pt>
              </c:strCache>
            </c:strRef>
          </c:tx>
          <c:spPr>
            <a:solidFill>
              <a:srgbClr val="A4C1FF"/>
            </a:solidFill>
            <a:ln w="25400">
              <a:no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données!$BD$344:$CL$344</c:f>
              <c:numCache>
                <c:formatCode>#.##0\.0</c:formatCode>
                <c:ptCount val="35"/>
                <c:pt idx="0">
                  <c:v>242.5254850202413</c:v>
                </c:pt>
                <c:pt idx="1">
                  <c:v>255.6959222115916</c:v>
                </c:pt>
                <c:pt idx="2">
                  <c:v>267.1887757720625</c:v>
                </c:pt>
                <c:pt idx="3">
                  <c:v>272.8640315322942</c:v>
                </c:pt>
                <c:pt idx="4">
                  <c:v>281.0609693054136</c:v>
                </c:pt>
                <c:pt idx="5">
                  <c:v>283.0886316982422</c:v>
                </c:pt>
                <c:pt idx="6">
                  <c:v>286.9561354764916</c:v>
                </c:pt>
                <c:pt idx="7">
                  <c:v>295.6080737864145</c:v>
                </c:pt>
                <c:pt idx="8">
                  <c:v>295.8128358243862</c:v>
                </c:pt>
                <c:pt idx="9">
                  <c:v>304.0168946692167</c:v>
                </c:pt>
                <c:pt idx="10">
                  <c:v>305.0573406939156</c:v>
                </c:pt>
                <c:pt idx="11">
                  <c:v>313.294714152211</c:v>
                </c:pt>
                <c:pt idx="12">
                  <c:v>315.0622404366585</c:v>
                </c:pt>
                <c:pt idx="13">
                  <c:v>321.148637680256</c:v>
                </c:pt>
                <c:pt idx="14">
                  <c:v>313.8954073623702</c:v>
                </c:pt>
                <c:pt idx="15">
                  <c:v>310.8875644409025</c:v>
                </c:pt>
                <c:pt idx="16">
                  <c:v>315.7497657990667</c:v>
                </c:pt>
                <c:pt idx="17">
                  <c:v>322.9936730325126</c:v>
                </c:pt>
                <c:pt idx="18">
                  <c:v>338.9204613250695</c:v>
                </c:pt>
                <c:pt idx="19">
                  <c:v>353.4058957553979</c:v>
                </c:pt>
                <c:pt idx="20">
                  <c:v>353.0140652664635</c:v>
                </c:pt>
                <c:pt idx="21">
                  <c:v>373.8753411867797</c:v>
                </c:pt>
                <c:pt idx="22">
                  <c:v>370.4218025935536</c:v>
                </c:pt>
                <c:pt idx="23">
                  <c:v>378.4632106948552</c:v>
                </c:pt>
                <c:pt idx="24">
                  <c:v>371.2853763765567</c:v>
                </c:pt>
                <c:pt idx="25">
                  <c:v>363.3573498517771</c:v>
                </c:pt>
                <c:pt idx="26">
                  <c:v>394.7561240070891</c:v>
                </c:pt>
                <c:pt idx="27">
                  <c:v>396.4325748029541</c:v>
                </c:pt>
                <c:pt idx="28">
                  <c:v>388.9128129249736</c:v>
                </c:pt>
                <c:pt idx="29">
                  <c:v>388.147800546044</c:v>
                </c:pt>
                <c:pt idx="30">
                  <c:v>373.4391113047271</c:v>
                </c:pt>
                <c:pt idx="31">
                  <c:v>326.1667193293394</c:v>
                </c:pt>
                <c:pt idx="32">
                  <c:v>371.1332999214353</c:v>
                </c:pt>
                <c:pt idx="33">
                  <c:v>360.144373876133</c:v>
                </c:pt>
                <c:pt idx="34">
                  <c:v>370.527</c:v>
                </c:pt>
              </c:numCache>
            </c:numRef>
          </c:val>
        </c:ser>
        <c:ser>
          <c:idx val="1"/>
          <c:order val="1"/>
          <c:tx>
            <c:strRef>
              <c:f>données!$Y$236</c:f>
              <c:strCache>
                <c:ptCount val="1"/>
                <c:pt idx="0">
                  <c:v>déficit adm. centrales</c:v>
                </c:pt>
              </c:strCache>
            </c:strRef>
          </c:tx>
          <c:spPr>
            <a:solidFill>
              <a:srgbClr val="0000FF"/>
            </a:solidFill>
            <a:ln w="25400">
              <a:no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données!$BD$236:$CL$236</c:f>
              <c:numCache>
                <c:formatCode>#.##0\.0</c:formatCode>
                <c:ptCount val="35"/>
                <c:pt idx="0">
                  <c:v>3.594828172740163</c:v>
                </c:pt>
                <c:pt idx="1">
                  <c:v>-1.165409186733022</c:v>
                </c:pt>
                <c:pt idx="2">
                  <c:v>-1.804087329200013</c:v>
                </c:pt>
                <c:pt idx="3">
                  <c:v>11.35414530159204</c:v>
                </c:pt>
                <c:pt idx="4">
                  <c:v>17.90961607112349</c:v>
                </c:pt>
                <c:pt idx="5">
                  <c:v>23.43999578145661</c:v>
                </c:pt>
                <c:pt idx="6">
                  <c:v>29.58736190919608</c:v>
                </c:pt>
                <c:pt idx="7">
                  <c:v>30.50388437423462</c:v>
                </c:pt>
                <c:pt idx="8">
                  <c:v>26.43667506295438</c:v>
                </c:pt>
                <c:pt idx="9">
                  <c:v>20.26447814665211</c:v>
                </c:pt>
                <c:pt idx="10">
                  <c:v>27.51291450986991</c:v>
                </c:pt>
                <c:pt idx="11">
                  <c:v>19.77284627081261</c:v>
                </c:pt>
                <c:pt idx="12">
                  <c:v>27.46931751581486</c:v>
                </c:pt>
                <c:pt idx="13">
                  <c:v>26.37254811066878</c:v>
                </c:pt>
                <c:pt idx="14">
                  <c:v>47.35710183165283</c:v>
                </c:pt>
                <c:pt idx="15">
                  <c:v>76.71983501937023</c:v>
                </c:pt>
                <c:pt idx="16">
                  <c:v>70.00749598094314</c:v>
                </c:pt>
                <c:pt idx="17">
                  <c:v>69.78759359594663</c:v>
                </c:pt>
                <c:pt idx="18">
                  <c:v>57.01041304445355</c:v>
                </c:pt>
                <c:pt idx="19">
                  <c:v>51.51104911848357</c:v>
                </c:pt>
                <c:pt idx="20">
                  <c:v>46.77275848404518</c:v>
                </c:pt>
                <c:pt idx="21">
                  <c:v>42.34447813691411</c:v>
                </c:pt>
                <c:pt idx="22">
                  <c:v>43.08095593108272</c:v>
                </c:pt>
                <c:pt idx="23">
                  <c:v>44.29176291160891</c:v>
                </c:pt>
                <c:pt idx="24">
                  <c:v>66.63254926192252</c:v>
                </c:pt>
                <c:pt idx="25">
                  <c:v>71.78483528247948</c:v>
                </c:pt>
                <c:pt idx="26">
                  <c:v>53.40527646607647</c:v>
                </c:pt>
                <c:pt idx="27">
                  <c:v>54.15414693823441</c:v>
                </c:pt>
                <c:pt idx="28">
                  <c:v>45.81047030155752</c:v>
                </c:pt>
                <c:pt idx="29">
                  <c:v>52.32260983217246</c:v>
                </c:pt>
                <c:pt idx="30">
                  <c:v>71.8609419256552</c:v>
                </c:pt>
                <c:pt idx="31">
                  <c:v>126.3415461311802</c:v>
                </c:pt>
                <c:pt idx="32">
                  <c:v>115.8921312058977</c:v>
                </c:pt>
                <c:pt idx="33">
                  <c:v>91.77682139660003</c:v>
                </c:pt>
                <c:pt idx="34">
                  <c:v>82.55800000000001</c:v>
                </c:pt>
              </c:numCache>
            </c:numRef>
          </c:val>
        </c:ser>
        <c:ser>
          <c:idx val="2"/>
          <c:order val="2"/>
          <c:tx>
            <c:strRef>
              <c:f>données!$X$590</c:f>
              <c:strCache>
                <c:ptCount val="1"/>
                <c:pt idx="0">
                  <c:v>recettes coll. locales</c:v>
                </c:pt>
              </c:strCache>
            </c:strRef>
          </c:tx>
          <c:spPr>
            <a:solidFill>
              <a:srgbClr val="FFC7CA"/>
            </a:solidFill>
            <a:ln>
              <a:solidFill>
                <a:srgbClr val="CCFFCC"/>
              </a:solid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données!$BD$590:$CL$590</c:f>
              <c:numCache>
                <c:formatCode>#.##0\.0</c:formatCode>
                <c:ptCount val="35"/>
                <c:pt idx="0">
                  <c:v>72.10469352255879</c:v>
                </c:pt>
                <c:pt idx="1">
                  <c:v>75.6471232053128</c:v>
                </c:pt>
                <c:pt idx="2">
                  <c:v>79.50243592993746</c:v>
                </c:pt>
                <c:pt idx="3">
                  <c:v>82.02993968923868</c:v>
                </c:pt>
                <c:pt idx="4">
                  <c:v>86.18672517608749</c:v>
                </c:pt>
                <c:pt idx="5">
                  <c:v>91.06778903606842</c:v>
                </c:pt>
                <c:pt idx="6">
                  <c:v>92.32542682893127</c:v>
                </c:pt>
                <c:pt idx="7">
                  <c:v>96.83715951842838</c:v>
                </c:pt>
                <c:pt idx="8">
                  <c:v>103.8162853470428</c:v>
                </c:pt>
                <c:pt idx="9">
                  <c:v>107.9840949619059</c:v>
                </c:pt>
                <c:pt idx="10">
                  <c:v>113.2564721728153</c:v>
                </c:pt>
                <c:pt idx="11">
                  <c:v>118.2245308740382</c:v>
                </c:pt>
                <c:pt idx="12">
                  <c:v>124.6865384660299</c:v>
                </c:pt>
                <c:pt idx="13">
                  <c:v>129.0053720073966</c:v>
                </c:pt>
                <c:pt idx="14">
                  <c:v>133.7828623283588</c:v>
                </c:pt>
                <c:pt idx="15">
                  <c:v>139.3222266017943</c:v>
                </c:pt>
                <c:pt idx="16">
                  <c:v>144.5233387981995</c:v>
                </c:pt>
                <c:pt idx="17">
                  <c:v>148.796115144987</c:v>
                </c:pt>
                <c:pt idx="18">
                  <c:v>157.2749111471905</c:v>
                </c:pt>
                <c:pt idx="19">
                  <c:v>158.0955758976002</c:v>
                </c:pt>
                <c:pt idx="20">
                  <c:v>162.5510534855276</c:v>
                </c:pt>
                <c:pt idx="21">
                  <c:v>169.42218422735</c:v>
                </c:pt>
                <c:pt idx="22">
                  <c:v>176.6337766821752</c:v>
                </c:pt>
                <c:pt idx="23">
                  <c:v>177.0462786605462</c:v>
                </c:pt>
                <c:pt idx="24">
                  <c:v>184.9546749607834</c:v>
                </c:pt>
                <c:pt idx="25">
                  <c:v>190.4951356516825</c:v>
                </c:pt>
                <c:pt idx="26">
                  <c:v>200.5301673559321</c:v>
                </c:pt>
                <c:pt idx="27">
                  <c:v>206.864185318377</c:v>
                </c:pt>
                <c:pt idx="28">
                  <c:v>214.5605622999424</c:v>
                </c:pt>
                <c:pt idx="29">
                  <c:v>220.0455281462635</c:v>
                </c:pt>
                <c:pt idx="30">
                  <c:v>222.7070159539029</c:v>
                </c:pt>
                <c:pt idx="31">
                  <c:v>232.4477631083215</c:v>
                </c:pt>
                <c:pt idx="32">
                  <c:v>234.3037459911101</c:v>
                </c:pt>
                <c:pt idx="33">
                  <c:v>237.3755898146303</c:v>
                </c:pt>
                <c:pt idx="34">
                  <c:v>239.387</c:v>
                </c:pt>
              </c:numCache>
            </c:numRef>
          </c:val>
        </c:ser>
        <c:ser>
          <c:idx val="3"/>
          <c:order val="3"/>
          <c:tx>
            <c:strRef>
              <c:f>données!$Y$239</c:f>
              <c:strCache>
                <c:ptCount val="1"/>
                <c:pt idx="0">
                  <c:v>déficit coll. locales</c:v>
                </c:pt>
              </c:strCache>
            </c:strRef>
          </c:tx>
          <c:spPr>
            <a:solidFill>
              <a:srgbClr val="FF37A7"/>
            </a:solidFill>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données!$BD$239:$CL$239</c:f>
              <c:numCache>
                <c:formatCode>0\.0</c:formatCode>
                <c:ptCount val="35"/>
                <c:pt idx="0">
                  <c:v>14.19208539649171</c:v>
                </c:pt>
                <c:pt idx="1">
                  <c:v>14.13233101366893</c:v>
                </c:pt>
                <c:pt idx="2">
                  <c:v>12.91625344434048</c:v>
                </c:pt>
                <c:pt idx="3">
                  <c:v>14.75716593655784</c:v>
                </c:pt>
                <c:pt idx="4">
                  <c:v>16.19832312979679</c:v>
                </c:pt>
                <c:pt idx="5">
                  <c:v>14.46778765776854</c:v>
                </c:pt>
                <c:pt idx="6">
                  <c:v>9.296813314261266</c:v>
                </c:pt>
                <c:pt idx="7">
                  <c:v>9.665736081530393</c:v>
                </c:pt>
                <c:pt idx="8">
                  <c:v>8.417039340744707</c:v>
                </c:pt>
                <c:pt idx="9">
                  <c:v>7.066981321993554</c:v>
                </c:pt>
                <c:pt idx="10">
                  <c:v>8.214995374301775</c:v>
                </c:pt>
                <c:pt idx="11">
                  <c:v>8.800063161904541</c:v>
                </c:pt>
                <c:pt idx="12">
                  <c:v>7.374064597613266</c:v>
                </c:pt>
                <c:pt idx="13">
                  <c:v>10.98908065311928</c:v>
                </c:pt>
                <c:pt idx="14">
                  <c:v>10.48109517374414</c:v>
                </c:pt>
                <c:pt idx="15">
                  <c:v>5.198468067221119</c:v>
                </c:pt>
                <c:pt idx="16">
                  <c:v>5.650607388934438</c:v>
                </c:pt>
                <c:pt idx="17">
                  <c:v>4.805252120579785</c:v>
                </c:pt>
                <c:pt idx="18">
                  <c:v>0.995826294275545</c:v>
                </c:pt>
                <c:pt idx="19">
                  <c:v>-2.08386475736952</c:v>
                </c:pt>
                <c:pt idx="20">
                  <c:v>-3.553913203565075</c:v>
                </c:pt>
                <c:pt idx="21">
                  <c:v>-3.835034253455939</c:v>
                </c:pt>
                <c:pt idx="22">
                  <c:v>-1.675590640547859</c:v>
                </c:pt>
                <c:pt idx="23">
                  <c:v>-1.411648066226032</c:v>
                </c:pt>
                <c:pt idx="24">
                  <c:v>-2.024972310747421</c:v>
                </c:pt>
                <c:pt idx="25">
                  <c:v>-0.76383442148613</c:v>
                </c:pt>
                <c:pt idx="26">
                  <c:v>2.826171578823046</c:v>
                </c:pt>
                <c:pt idx="27">
                  <c:v>3.402442430020732</c:v>
                </c:pt>
                <c:pt idx="28">
                  <c:v>3.826131110957882</c:v>
                </c:pt>
                <c:pt idx="29">
                  <c:v>8.24673470995538</c:v>
                </c:pt>
                <c:pt idx="30">
                  <c:v>9.860724111040546</c:v>
                </c:pt>
                <c:pt idx="31">
                  <c:v>6.166116975158433</c:v>
                </c:pt>
                <c:pt idx="32">
                  <c:v>1.397542116036194</c:v>
                </c:pt>
                <c:pt idx="33">
                  <c:v>1.511778293465689</c:v>
                </c:pt>
                <c:pt idx="34">
                  <c:v>3.098</c:v>
                </c:pt>
              </c:numCache>
            </c:numRef>
          </c:val>
        </c:ser>
        <c:ser>
          <c:idx val="4"/>
          <c:order val="4"/>
          <c:tx>
            <c:strRef>
              <c:f>données!$X$637</c:f>
              <c:strCache>
                <c:ptCount val="1"/>
                <c:pt idx="0">
                  <c:v>recettes séc. sociale</c:v>
                </c:pt>
              </c:strCache>
            </c:strRef>
          </c:tx>
          <c:spPr>
            <a:solidFill>
              <a:srgbClr val="91FF6C"/>
            </a:solidFill>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données!$BD$637:$CL$637</c:f>
              <c:numCache>
                <c:formatCode>#.##0\.0</c:formatCode>
                <c:ptCount val="35"/>
                <c:pt idx="0">
                  <c:v>208.1377299684511</c:v>
                </c:pt>
                <c:pt idx="1">
                  <c:v>228.5919588847529</c:v>
                </c:pt>
                <c:pt idx="2">
                  <c:v>239.1993961626028</c:v>
                </c:pt>
                <c:pt idx="3">
                  <c:v>244.3575738991206</c:v>
                </c:pt>
                <c:pt idx="4">
                  <c:v>260.511516159752</c:v>
                </c:pt>
                <c:pt idx="5">
                  <c:v>271.6628845625829</c:v>
                </c:pt>
                <c:pt idx="6">
                  <c:v>275.0514947536662</c:v>
                </c:pt>
                <c:pt idx="7">
                  <c:v>277.4704381011621</c:v>
                </c:pt>
                <c:pt idx="8">
                  <c:v>272.0645104674147</c:v>
                </c:pt>
                <c:pt idx="9">
                  <c:v>283.2953127173444</c:v>
                </c:pt>
                <c:pt idx="10">
                  <c:v>291.8249346412341</c:v>
                </c:pt>
                <c:pt idx="11">
                  <c:v>304.0913877455912</c:v>
                </c:pt>
                <c:pt idx="12">
                  <c:v>312.8545951337753</c:v>
                </c:pt>
                <c:pt idx="13">
                  <c:v>319.7431258232925</c:v>
                </c:pt>
                <c:pt idx="14">
                  <c:v>331.633127832091</c:v>
                </c:pt>
                <c:pt idx="15">
                  <c:v>339.8095537612053</c:v>
                </c:pt>
                <c:pt idx="16">
                  <c:v>352.6571450325594</c:v>
                </c:pt>
                <c:pt idx="17">
                  <c:v>360.8427885135738</c:v>
                </c:pt>
                <c:pt idx="18">
                  <c:v>373.7265942948025</c:v>
                </c:pt>
                <c:pt idx="19">
                  <c:v>381.5695125330366</c:v>
                </c:pt>
                <c:pt idx="20">
                  <c:v>392.3303719016704</c:v>
                </c:pt>
                <c:pt idx="21">
                  <c:v>410.8703666179928</c:v>
                </c:pt>
                <c:pt idx="22">
                  <c:v>424.9126739225024</c:v>
                </c:pt>
                <c:pt idx="23">
                  <c:v>435.125161858682</c:v>
                </c:pt>
                <c:pt idx="24">
                  <c:v>440.5667884389155</c:v>
                </c:pt>
                <c:pt idx="25">
                  <c:v>445.5362008559884</c:v>
                </c:pt>
                <c:pt idx="26">
                  <c:v>452.765580004179</c:v>
                </c:pt>
                <c:pt idx="27">
                  <c:v>479.0981174393334</c:v>
                </c:pt>
                <c:pt idx="28">
                  <c:v>485.4455409542784</c:v>
                </c:pt>
                <c:pt idx="29">
                  <c:v>499.8595958222011</c:v>
                </c:pt>
                <c:pt idx="30">
                  <c:v>510.9298122315741</c:v>
                </c:pt>
                <c:pt idx="31">
                  <c:v>500.649452849667</c:v>
                </c:pt>
                <c:pt idx="32">
                  <c:v>505.9297848573502</c:v>
                </c:pt>
                <c:pt idx="33">
                  <c:v>526.0135611182347</c:v>
                </c:pt>
                <c:pt idx="34">
                  <c:v>535.78</c:v>
                </c:pt>
              </c:numCache>
            </c:numRef>
          </c:val>
        </c:ser>
        <c:ser>
          <c:idx val="5"/>
          <c:order val="5"/>
          <c:tx>
            <c:strRef>
              <c:f>données!$Y$240</c:f>
              <c:strCache>
                <c:ptCount val="1"/>
                <c:pt idx="0">
                  <c:v>déficit séc. sociale</c:v>
                </c:pt>
              </c:strCache>
            </c:strRef>
          </c:tx>
          <c:spPr>
            <a:solidFill>
              <a:srgbClr val="04A201"/>
            </a:solidFill>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données!$BD$240:$CL$240</c:f>
              <c:numCache>
                <c:formatCode>0\.0</c:formatCode>
                <c:ptCount val="35"/>
                <c:pt idx="0">
                  <c:v>1.27019613131156</c:v>
                </c:pt>
                <c:pt idx="1">
                  <c:v>-8.883918882797908</c:v>
                </c:pt>
                <c:pt idx="2">
                  <c:v>-8.022425340875978</c:v>
                </c:pt>
                <c:pt idx="3">
                  <c:v>1.847827826768887</c:v>
                </c:pt>
                <c:pt idx="4">
                  <c:v>0.775019447496387</c:v>
                </c:pt>
                <c:pt idx="5">
                  <c:v>-6.640341618555846</c:v>
                </c:pt>
                <c:pt idx="6">
                  <c:v>-4.37430349548886</c:v>
                </c:pt>
                <c:pt idx="7">
                  <c:v>-1.635848631046228</c:v>
                </c:pt>
                <c:pt idx="8">
                  <c:v>7.424598926937882</c:v>
                </c:pt>
                <c:pt idx="9">
                  <c:v>0.540244761949528</c:v>
                </c:pt>
                <c:pt idx="10">
                  <c:v>1.306430276684846</c:v>
                </c:pt>
                <c:pt idx="11">
                  <c:v>-1.369901021338809</c:v>
                </c:pt>
                <c:pt idx="12">
                  <c:v>1.474074248799539</c:v>
                </c:pt>
                <c:pt idx="13">
                  <c:v>6.866341818996005</c:v>
                </c:pt>
                <c:pt idx="14">
                  <c:v>11.41813638939137</c:v>
                </c:pt>
                <c:pt idx="15">
                  <c:v>14.60281169776043</c:v>
                </c:pt>
                <c:pt idx="16">
                  <c:v>7.849891077405173</c:v>
                </c:pt>
                <c:pt idx="17">
                  <c:v>10.58203373304418</c:v>
                </c:pt>
                <c:pt idx="18">
                  <c:v>5.467538536758996</c:v>
                </c:pt>
                <c:pt idx="19">
                  <c:v>3.888947363325524</c:v>
                </c:pt>
                <c:pt idx="20">
                  <c:v>0.554751651550928</c:v>
                </c:pt>
                <c:pt idx="21">
                  <c:v>-7.400162186961843</c:v>
                </c:pt>
                <c:pt idx="22">
                  <c:v>-14.24140602581518</c:v>
                </c:pt>
                <c:pt idx="23">
                  <c:v>-12.84320566529462</c:v>
                </c:pt>
                <c:pt idx="24">
                  <c:v>-4.405588324695952</c:v>
                </c:pt>
                <c:pt idx="25">
                  <c:v>4.596860559728678</c:v>
                </c:pt>
                <c:pt idx="26">
                  <c:v>12.3352164266854</c:v>
                </c:pt>
                <c:pt idx="27">
                  <c:v>-0.30425697917961</c:v>
                </c:pt>
                <c:pt idx="28">
                  <c:v>-2.637800765913521</c:v>
                </c:pt>
                <c:pt idx="29">
                  <c:v>-4.920408742567226</c:v>
                </c:pt>
                <c:pt idx="30">
                  <c:v>-14.14485843584788</c:v>
                </c:pt>
                <c:pt idx="31">
                  <c:v>15.57673900964842</c:v>
                </c:pt>
                <c:pt idx="32">
                  <c:v>23.93098056091117</c:v>
                </c:pt>
                <c:pt idx="33">
                  <c:v>14.18675493256955</c:v>
                </c:pt>
                <c:pt idx="34">
                  <c:v>13.145</c:v>
                </c:pt>
              </c:numCache>
            </c:numRef>
          </c:val>
        </c:ser>
        <c:gapWidth val="20"/>
        <c:overlap val="100"/>
        <c:axId val="574100856"/>
        <c:axId val="574132360"/>
      </c:barChart>
      <c:catAx>
        <c:axId val="574100856"/>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4132360"/>
        <c:crosses val="autoZero"/>
        <c:auto val="1"/>
        <c:lblAlgn val="ctr"/>
        <c:lblOffset val="100"/>
        <c:tickLblSkip val="4"/>
        <c:tickMarkSkip val="4"/>
      </c:catAx>
      <c:valAx>
        <c:axId val="574132360"/>
        <c:scaling>
          <c:orientation val="minMax"/>
          <c:max val="1300.0"/>
          <c:min val="-10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4100856"/>
        <c:crosses val="autoZero"/>
        <c:crossBetween val="between"/>
        <c:majorUnit val="200.0"/>
      </c:valAx>
      <c:spPr>
        <a:solidFill>
          <a:srgbClr val="FFFFFF"/>
        </a:solidFill>
        <a:ln w="25400">
          <a:noFill/>
        </a:ln>
      </c:spPr>
    </c:plotArea>
    <c:legend>
      <c:legendPos val="r"/>
      <c:legendEntry>
        <c:idx val="5"/>
        <c:txPr>
          <a:bodyPr/>
          <a:lstStyle/>
          <a:p>
            <a:pPr>
              <a:defRPr sz="1200" b="1" i="0">
                <a:solidFill>
                  <a:schemeClr val="tx2">
                    <a:lumMod val="60000"/>
                    <a:lumOff val="40000"/>
                  </a:schemeClr>
                </a:solidFill>
              </a:defRPr>
            </a:pPr>
            <a:endParaRPr lang="fr-FR"/>
          </a:p>
        </c:txPr>
      </c:legendEntry>
      <c:legendEntry>
        <c:idx val="4"/>
        <c:txPr>
          <a:bodyPr/>
          <a:lstStyle/>
          <a:p>
            <a:pPr>
              <a:defRPr sz="1200" b="1" i="0">
                <a:solidFill>
                  <a:srgbClr val="0000FF"/>
                </a:solidFill>
              </a:defRPr>
            </a:pPr>
            <a:endParaRPr lang="fr-FR"/>
          </a:p>
        </c:txPr>
      </c:legendEntry>
      <c:legendEntry>
        <c:idx val="3"/>
        <c:txPr>
          <a:bodyPr/>
          <a:lstStyle/>
          <a:p>
            <a:pPr>
              <a:defRPr sz="1200" b="1" i="0">
                <a:solidFill>
                  <a:srgbClr val="FF8A96"/>
                </a:solidFill>
              </a:defRPr>
            </a:pPr>
            <a:endParaRPr lang="fr-FR"/>
          </a:p>
        </c:txPr>
      </c:legendEntry>
      <c:legendEntry>
        <c:idx val="2"/>
        <c:txPr>
          <a:bodyPr/>
          <a:lstStyle/>
          <a:p>
            <a:pPr>
              <a:defRPr sz="1200" b="1" i="0">
                <a:solidFill>
                  <a:srgbClr val="FF37A7"/>
                </a:solidFill>
              </a:defRPr>
            </a:pPr>
            <a:endParaRPr lang="fr-FR"/>
          </a:p>
        </c:txPr>
      </c:legendEntry>
      <c:legendEntry>
        <c:idx val="1"/>
        <c:txPr>
          <a:bodyPr/>
          <a:lstStyle/>
          <a:p>
            <a:pPr>
              <a:defRPr sz="1200" b="1" i="0">
                <a:solidFill>
                  <a:srgbClr val="72C855"/>
                </a:solidFill>
              </a:defRPr>
            </a:pPr>
            <a:endParaRPr lang="fr-FR"/>
          </a:p>
        </c:txPr>
      </c:legendEntry>
      <c:legendEntry>
        <c:idx val="0"/>
        <c:txPr>
          <a:bodyPr/>
          <a:lstStyle/>
          <a:p>
            <a:pPr>
              <a:defRPr sz="1200" b="1" i="0">
                <a:solidFill>
                  <a:schemeClr val="accent5">
                    <a:lumMod val="50000"/>
                  </a:schemeClr>
                </a:solidFill>
              </a:defRPr>
            </a:pPr>
            <a:endParaRPr lang="fr-FR"/>
          </a:p>
        </c:txPr>
      </c:legendEntry>
      <c:layout>
        <c:manualLayout>
          <c:xMode val="edge"/>
          <c:yMode val="edge"/>
          <c:x val="0.0790405446556749"/>
          <c:y val="0.103212455585909"/>
          <c:w val="0.206030691260278"/>
          <c:h val="0.215370935775885"/>
        </c:manualLayout>
      </c:layout>
      <c:spPr>
        <a:ln>
          <a:solidFill>
            <a:schemeClr val="tx1"/>
          </a:solidFill>
        </a:ln>
      </c:spPr>
      <c:txPr>
        <a:bodyPr/>
        <a:lstStyle/>
        <a:p>
          <a:pPr>
            <a:defRPr sz="12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258111409412485"/>
          <c:w val="0.895338882644887"/>
          <c:h val="0.877315473046176"/>
        </c:manualLayout>
      </c:layout>
      <c:lineChart>
        <c:grouping val="standard"/>
        <c:ser>
          <c:idx val="3"/>
          <c:order val="0"/>
          <c:tx>
            <c:strRef>
              <c:f>données!$Y$641</c:f>
              <c:strCache>
                <c:ptCount val="1"/>
                <c:pt idx="0">
                  <c:v>dépenses sécurité sociale</c:v>
                </c:pt>
              </c:strCache>
            </c:strRef>
          </c:tx>
          <c:spPr>
            <a:ln w="44450">
              <a:solidFill>
                <a:schemeClr val="accent4"/>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données!$BD$641:$CL$641</c:f>
              <c:numCache>
                <c:formatCode>#.##0\.0</c:formatCode>
                <c:ptCount val="35"/>
                <c:pt idx="0">
                  <c:v>18.98542051185164</c:v>
                </c:pt>
                <c:pt idx="1">
                  <c:v>19.25511750747164</c:v>
                </c:pt>
                <c:pt idx="2">
                  <c:v>19.93404632857521</c:v>
                </c:pt>
                <c:pt idx="3">
                  <c:v>21.02403688046853</c:v>
                </c:pt>
                <c:pt idx="4">
                  <c:v>21.78520377684992</c:v>
                </c:pt>
                <c:pt idx="5">
                  <c:v>21.82778646153028</c:v>
                </c:pt>
                <c:pt idx="6">
                  <c:v>21.96520384943422</c:v>
                </c:pt>
                <c:pt idx="7">
                  <c:v>22.02901572054256</c:v>
                </c:pt>
                <c:pt idx="8">
                  <c:v>21.82845760952025</c:v>
                </c:pt>
                <c:pt idx="9">
                  <c:v>21.65079200511541</c:v>
                </c:pt>
                <c:pt idx="10">
                  <c:v>21.36270817611266</c:v>
                </c:pt>
                <c:pt idx="11">
                  <c:v>21.17488831360305</c:v>
                </c:pt>
                <c:pt idx="12">
                  <c:v>21.42541254687835</c:v>
                </c:pt>
                <c:pt idx="13">
                  <c:v>22.03346312561433</c:v>
                </c:pt>
                <c:pt idx="14">
                  <c:v>22.80560307426655</c:v>
                </c:pt>
                <c:pt idx="15">
                  <c:v>23.71915912082224</c:v>
                </c:pt>
                <c:pt idx="16">
                  <c:v>23.59674519313855</c:v>
                </c:pt>
                <c:pt idx="17">
                  <c:v>23.82360354478275</c:v>
                </c:pt>
                <c:pt idx="18">
                  <c:v>24.06502260870473</c:v>
                </c:pt>
                <c:pt idx="19">
                  <c:v>23.93978162668701</c:v>
                </c:pt>
                <c:pt idx="20">
                  <c:v>23.60362378874933</c:v>
                </c:pt>
                <c:pt idx="21">
                  <c:v>23.46703709211827</c:v>
                </c:pt>
                <c:pt idx="22">
                  <c:v>23.03803950449131</c:v>
                </c:pt>
                <c:pt idx="23">
                  <c:v>23.26235582596304</c:v>
                </c:pt>
                <c:pt idx="24">
                  <c:v>23.80580484524135</c:v>
                </c:pt>
                <c:pt idx="25">
                  <c:v>24.34937130274867</c:v>
                </c:pt>
                <c:pt idx="26">
                  <c:v>24.53470450930664</c:v>
                </c:pt>
                <c:pt idx="27">
                  <c:v>24.80398675892024</c:v>
                </c:pt>
                <c:pt idx="28">
                  <c:v>24.40977749633251</c:v>
                </c:pt>
                <c:pt idx="29">
                  <c:v>24.46406283409881</c:v>
                </c:pt>
                <c:pt idx="30">
                  <c:v>24.57512046120542</c:v>
                </c:pt>
                <c:pt idx="31">
                  <c:v>26.36662189257081</c:v>
                </c:pt>
                <c:pt idx="32">
                  <c:v>26.60549795530588</c:v>
                </c:pt>
                <c:pt idx="33">
                  <c:v>26.5845174223218</c:v>
                </c:pt>
                <c:pt idx="34">
                  <c:v>27.01007988577101</c:v>
                </c:pt>
              </c:numCache>
            </c:numRef>
          </c:val>
        </c:ser>
        <c:ser>
          <c:idx val="0"/>
          <c:order val="1"/>
          <c:tx>
            <c:strRef>
              <c:f>données!$X$348</c:f>
              <c:strCache>
                <c:ptCount val="1"/>
                <c:pt idx="0">
                  <c:v>dépenses  adm. centrales</c:v>
                </c:pt>
              </c:strCache>
            </c:strRef>
          </c:tx>
          <c:spPr>
            <a:ln w="44450">
              <a:solidFill>
                <a:schemeClr val="accent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2"/>
          <c:order val="2"/>
          <c:tx>
            <c:strRef>
              <c:f>données!$Y$594</c:f>
              <c:strCache>
                <c:ptCount val="1"/>
                <c:pt idx="0">
                  <c:v>dépenses collectivités locales</c:v>
                </c:pt>
              </c:strCache>
            </c:strRef>
          </c:tx>
          <c:spPr>
            <a:ln w="44450">
              <a:solidFill>
                <a:schemeClr val="accent3"/>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données!$BD$594:$CL$594</c:f>
              <c:numCache>
                <c:formatCode>#.##0\.0</c:formatCode>
                <c:ptCount val="35"/>
                <c:pt idx="0">
                  <c:v>7.823953261927944</c:v>
                </c:pt>
                <c:pt idx="1">
                  <c:v>7.868191946538587</c:v>
                </c:pt>
                <c:pt idx="2">
                  <c:v>7.969085650050673</c:v>
                </c:pt>
                <c:pt idx="3">
                  <c:v>8.264870161118715</c:v>
                </c:pt>
                <c:pt idx="4">
                  <c:v>8.536560114965428</c:v>
                </c:pt>
                <c:pt idx="5">
                  <c:v>8.692142945947615</c:v>
                </c:pt>
                <c:pt idx="6">
                  <c:v>8.246576036224553</c:v>
                </c:pt>
                <c:pt idx="7">
                  <c:v>8.505674004460113</c:v>
                </c:pt>
                <c:pt idx="8">
                  <c:v>8.765548985891731</c:v>
                </c:pt>
                <c:pt idx="9">
                  <c:v>8.776021386147466</c:v>
                </c:pt>
                <c:pt idx="10">
                  <c:v>8.85254623511291</c:v>
                </c:pt>
                <c:pt idx="11">
                  <c:v>8.885174999604355</c:v>
                </c:pt>
                <c:pt idx="12">
                  <c:v>9.001527528235453</c:v>
                </c:pt>
                <c:pt idx="13">
                  <c:v>9.444196274159613</c:v>
                </c:pt>
                <c:pt idx="14">
                  <c:v>9.590471744823891</c:v>
                </c:pt>
                <c:pt idx="15">
                  <c:v>9.672092983175075</c:v>
                </c:pt>
                <c:pt idx="16">
                  <c:v>9.82952224895592</c:v>
                </c:pt>
                <c:pt idx="17">
                  <c:v>9.852183679636977</c:v>
                </c:pt>
                <c:pt idx="18">
                  <c:v>10.04444617641247</c:v>
                </c:pt>
                <c:pt idx="19">
                  <c:v>9.689461903262</c:v>
                </c:pt>
                <c:pt idx="20">
                  <c:v>9.552173618493934</c:v>
                </c:pt>
                <c:pt idx="21">
                  <c:v>9.6310495494273</c:v>
                </c:pt>
                <c:pt idx="22">
                  <c:v>9.814890684476013</c:v>
                </c:pt>
                <c:pt idx="23">
                  <c:v>9.675233304911301</c:v>
                </c:pt>
                <c:pt idx="24">
                  <c:v>9.984352480928631</c:v>
                </c:pt>
                <c:pt idx="25">
                  <c:v>10.26326803671712</c:v>
                </c:pt>
                <c:pt idx="26">
                  <c:v>10.72733429348511</c:v>
                </c:pt>
                <c:pt idx="27">
                  <c:v>10.89291376860892</c:v>
                </c:pt>
                <c:pt idx="28">
                  <c:v>11.04118710325582</c:v>
                </c:pt>
                <c:pt idx="29">
                  <c:v>11.28412622974334</c:v>
                </c:pt>
                <c:pt idx="30">
                  <c:v>11.5047369768699</c:v>
                </c:pt>
                <c:pt idx="31">
                  <c:v>12.1873745534301</c:v>
                </c:pt>
                <c:pt idx="32">
                  <c:v>11.83449337023421</c:v>
                </c:pt>
                <c:pt idx="33">
                  <c:v>11.7561824284825</c:v>
                </c:pt>
                <c:pt idx="34">
                  <c:v>11.93157393287095</c:v>
                </c:pt>
              </c:numCache>
            </c:numRef>
          </c:val>
        </c:ser>
        <c:marker val="1"/>
        <c:axId val="574426120"/>
        <c:axId val="574429272"/>
      </c:lineChart>
      <c:lineChart>
        <c:grouping val="standard"/>
        <c:ser>
          <c:idx val="4"/>
          <c:order val="3"/>
          <c:tx>
            <c:strRef>
              <c:f>données!$Y$243</c:f>
              <c:strCache>
                <c:ptCount val="1"/>
                <c:pt idx="0">
                  <c:v>déficit adm. centrales</c:v>
                </c:pt>
              </c:strCache>
            </c:strRef>
          </c:tx>
          <c:spPr>
            <a:ln w="63500">
              <a:solidFill>
                <a:srgbClr val="4F81BD">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données!$BD$243:$CL$243</c:f>
              <c:numCache>
                <c:formatCode>#.##0\.0</c:formatCode>
                <c:ptCount val="35"/>
                <c:pt idx="0">
                  <c:v>0.325916667877749</c:v>
                </c:pt>
                <c:pt idx="1">
                  <c:v>-0.102136091755314</c:v>
                </c:pt>
                <c:pt idx="2">
                  <c:v>-0.155563415927958</c:v>
                </c:pt>
                <c:pt idx="3">
                  <c:v>0.969556183144329</c:v>
                </c:pt>
                <c:pt idx="4">
                  <c:v>1.493244321862209</c:v>
                </c:pt>
                <c:pt idx="5">
                  <c:v>1.930566296214918</c:v>
                </c:pt>
                <c:pt idx="6">
                  <c:v>2.40099021297118</c:v>
                </c:pt>
                <c:pt idx="7">
                  <c:v>2.436137394699606</c:v>
                </c:pt>
                <c:pt idx="8">
                  <c:v>2.064737020058422</c:v>
                </c:pt>
                <c:pt idx="9">
                  <c:v>1.545761233517678</c:v>
                </c:pt>
                <c:pt idx="10">
                  <c:v>2.005077038264554</c:v>
                </c:pt>
                <c:pt idx="11">
                  <c:v>1.383078598328699</c:v>
                </c:pt>
                <c:pt idx="12">
                  <c:v>1.872374318780115</c:v>
                </c:pt>
                <c:pt idx="13">
                  <c:v>1.779124214377676</c:v>
                </c:pt>
                <c:pt idx="14">
                  <c:v>3.148238702956702</c:v>
                </c:pt>
                <c:pt idx="15">
                  <c:v>5.134499108661497</c:v>
                </c:pt>
                <c:pt idx="16">
                  <c:v>4.582291811777254</c:v>
                </c:pt>
                <c:pt idx="17">
                  <c:v>4.47625588278692</c:v>
                </c:pt>
                <c:pt idx="18">
                  <c:v>3.618085724590562</c:v>
                </c:pt>
                <c:pt idx="19">
                  <c:v>3.199210779644464</c:v>
                </c:pt>
                <c:pt idx="20">
                  <c:v>2.809999367952625</c:v>
                </c:pt>
                <c:pt idx="21">
                  <c:v>2.46288107129405</c:v>
                </c:pt>
                <c:pt idx="22">
                  <c:v>2.416776731702634</c:v>
                </c:pt>
                <c:pt idx="23">
                  <c:v>2.439912551445833</c:v>
                </c:pt>
                <c:pt idx="24">
                  <c:v>3.636824860883036</c:v>
                </c:pt>
                <c:pt idx="25">
                  <c:v>3.88310970710672</c:v>
                </c:pt>
                <c:pt idx="26">
                  <c:v>2.817202227919348</c:v>
                </c:pt>
                <c:pt idx="27">
                  <c:v>2.8054642503419</c:v>
                </c:pt>
                <c:pt idx="28">
                  <c:v>2.316084217347258</c:v>
                </c:pt>
                <c:pt idx="29">
                  <c:v>2.586224021037866</c:v>
                </c:pt>
                <c:pt idx="30">
                  <c:v>3.554840561867789</c:v>
                </c:pt>
                <c:pt idx="31">
                  <c:v>6.452984813043845</c:v>
                </c:pt>
                <c:pt idx="32">
                  <c:v>5.818910322607295</c:v>
                </c:pt>
                <c:pt idx="33">
                  <c:v>4.516542936487395</c:v>
                </c:pt>
                <c:pt idx="34">
                  <c:v>4.062300269088643</c:v>
                </c:pt>
              </c:numCache>
            </c:numRef>
          </c:val>
        </c:ser>
        <c:ser>
          <c:idx val="7"/>
          <c:order val="4"/>
          <c:tx>
            <c:strRef>
              <c:f>données!$Y$247</c:f>
              <c:strCache>
                <c:ptCount val="1"/>
                <c:pt idx="0">
                  <c:v>déficit séc. sociale</c:v>
                </c:pt>
              </c:strCache>
            </c:strRef>
          </c:tx>
          <c:spPr>
            <a:ln w="63500">
              <a:solidFill>
                <a:srgbClr val="8064A2">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données!$BD$247:$CL$247</c:f>
              <c:numCache>
                <c:formatCode>0\.0</c:formatCode>
                <c:ptCount val="35"/>
                <c:pt idx="0">
                  <c:v>0.115159354154253</c:v>
                </c:pt>
                <c:pt idx="1">
                  <c:v>-0.778583835179666</c:v>
                </c:pt>
                <c:pt idx="2">
                  <c:v>-0.691760243450675</c:v>
                </c:pt>
                <c:pt idx="3">
                  <c:v>0.157790203246625</c:v>
                </c:pt>
                <c:pt idx="4">
                  <c:v>0.0646185481984019</c:v>
                </c:pt>
                <c:pt idx="5">
                  <c:v>-0.546912202700938</c:v>
                </c:pt>
                <c:pt idx="6">
                  <c:v>-0.354971149961499</c:v>
                </c:pt>
                <c:pt idx="7">
                  <c:v>-0.13064408366057</c:v>
                </c:pt>
                <c:pt idx="8">
                  <c:v>0.579870359151796</c:v>
                </c:pt>
                <c:pt idx="9">
                  <c:v>0.0412095196130443</c:v>
                </c:pt>
                <c:pt idx="10">
                  <c:v>0.0952095914424</c:v>
                </c:pt>
                <c:pt idx="11">
                  <c:v>-0.0958223595375409</c:v>
                </c:pt>
                <c:pt idx="12">
                  <c:v>0.100476423043213</c:v>
                </c:pt>
                <c:pt idx="13">
                  <c:v>0.463211781550526</c:v>
                </c:pt>
                <c:pt idx="14">
                  <c:v>0.759062896722572</c:v>
                </c:pt>
                <c:pt idx="15">
                  <c:v>0.977297769568615</c:v>
                </c:pt>
                <c:pt idx="16">
                  <c:v>0.513809144339752</c:v>
                </c:pt>
                <c:pt idx="17">
                  <c:v>0.678743718025833</c:v>
                </c:pt>
                <c:pt idx="18">
                  <c:v>0.346989647541609</c:v>
                </c:pt>
                <c:pt idx="19">
                  <c:v>0.241531914785959</c:v>
                </c:pt>
                <c:pt idx="20">
                  <c:v>0.0333281987368893</c:v>
                </c:pt>
                <c:pt idx="21">
                  <c:v>-0.430415491621938</c:v>
                </c:pt>
                <c:pt idx="22">
                  <c:v>-0.798921425164736</c:v>
                </c:pt>
                <c:pt idx="23">
                  <c:v>-0.707497210397541</c:v>
                </c:pt>
                <c:pt idx="24">
                  <c:v>-0.24045835441608</c:v>
                </c:pt>
                <c:pt idx="25">
                  <c:v>0.248661347364756</c:v>
                </c:pt>
                <c:pt idx="26">
                  <c:v>0.650699734158281</c:v>
                </c:pt>
                <c:pt idx="27">
                  <c:v>-0.0157620815074231</c:v>
                </c:pt>
                <c:pt idx="28">
                  <c:v>-0.133361842439568</c:v>
                </c:pt>
                <c:pt idx="29">
                  <c:v>-0.243208038057908</c:v>
                </c:pt>
                <c:pt idx="30">
                  <c:v>-0.699722480142976</c:v>
                </c:pt>
                <c:pt idx="31">
                  <c:v>0.795593083542311</c:v>
                </c:pt>
                <c:pt idx="32">
                  <c:v>1.201567598826883</c:v>
                </c:pt>
                <c:pt idx="33">
                  <c:v>0.698161984772644</c:v>
                </c:pt>
                <c:pt idx="34">
                  <c:v>0.646805119275784</c:v>
                </c:pt>
              </c:numCache>
            </c:numRef>
          </c:val>
        </c:ser>
        <c:ser>
          <c:idx val="6"/>
          <c:order val="5"/>
          <c:tx>
            <c:strRef>
              <c:f>données!$Y$246</c:f>
              <c:strCache>
                <c:ptCount val="1"/>
                <c:pt idx="0">
                  <c:v>déficit collectivités locales</c:v>
                </c:pt>
              </c:strCache>
            </c:strRef>
          </c:tx>
          <c:spPr>
            <a:ln w="63500">
              <a:solidFill>
                <a:srgbClr val="9BBB59">
                  <a:lumMod val="75000"/>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données!$BD$246:$CL$246</c:f>
              <c:numCache>
                <c:formatCode>0\.0</c:formatCode>
                <c:ptCount val="35"/>
                <c:pt idx="0">
                  <c:v>1.286692147829499</c:v>
                </c:pt>
                <c:pt idx="1">
                  <c:v>1.23855301087413</c:v>
                </c:pt>
                <c:pt idx="2">
                  <c:v>1.11374680940963</c:v>
                </c:pt>
                <c:pt idx="3">
                  <c:v>1.260147822616848</c:v>
                </c:pt>
                <c:pt idx="4">
                  <c:v>1.350562398501544</c:v>
                </c:pt>
                <c:pt idx="5">
                  <c:v>1.191596768757883</c:v>
                </c:pt>
                <c:pt idx="6">
                  <c:v>0.754428794559871</c:v>
                </c:pt>
                <c:pt idx="7">
                  <c:v>0.771936479519398</c:v>
                </c:pt>
                <c:pt idx="8">
                  <c:v>0.657381182949017</c:v>
                </c:pt>
                <c:pt idx="9">
                  <c:v>0.539064746028798</c:v>
                </c:pt>
                <c:pt idx="10">
                  <c:v>0.598689702196145</c:v>
                </c:pt>
                <c:pt idx="11">
                  <c:v>0.615550177069714</c:v>
                </c:pt>
                <c:pt idx="12">
                  <c:v>0.502633863023631</c:v>
                </c:pt>
                <c:pt idx="13">
                  <c:v>0.741336764338089</c:v>
                </c:pt>
                <c:pt idx="14">
                  <c:v>0.696769612140818</c:v>
                </c:pt>
                <c:pt idx="15">
                  <c:v>0.347909111780715</c:v>
                </c:pt>
                <c:pt idx="16">
                  <c:v>0.36985656474459</c:v>
                </c:pt>
                <c:pt idx="17">
                  <c:v>0.308214353937387</c:v>
                </c:pt>
                <c:pt idx="18">
                  <c:v>0.0631987159377509</c:v>
                </c:pt>
                <c:pt idx="19">
                  <c:v>-0.129423156957321</c:v>
                </c:pt>
                <c:pt idx="20">
                  <c:v>-0.213510902060285</c:v>
                </c:pt>
                <c:pt idx="21">
                  <c:v>-0.223057023871242</c:v>
                </c:pt>
                <c:pt idx="22">
                  <c:v>-0.0939981108685906</c:v>
                </c:pt>
                <c:pt idx="23">
                  <c:v>-0.0777638461102297</c:v>
                </c:pt>
                <c:pt idx="24">
                  <c:v>-0.110523606314046</c:v>
                </c:pt>
                <c:pt idx="25">
                  <c:v>-0.0413186551870373</c:v>
                </c:pt>
                <c:pt idx="26">
                  <c:v>0.149084461221732</c:v>
                </c:pt>
                <c:pt idx="27">
                  <c:v>0.176264074700625</c:v>
                </c:pt>
                <c:pt idx="28">
                  <c:v>0.193441408072372</c:v>
                </c:pt>
                <c:pt idx="29">
                  <c:v>0.407623080546321</c:v>
                </c:pt>
                <c:pt idx="30">
                  <c:v>0.48779352315726</c:v>
                </c:pt>
                <c:pt idx="31">
                  <c:v>0.314938833777097</c:v>
                </c:pt>
                <c:pt idx="32">
                  <c:v>0.0701701846420753</c:v>
                </c:pt>
                <c:pt idx="33">
                  <c:v>0.0743979958009351</c:v>
                </c:pt>
                <c:pt idx="34">
                  <c:v>0.152438361317336</c:v>
                </c:pt>
              </c:numCache>
            </c:numRef>
          </c:val>
        </c:ser>
        <c:ser>
          <c:idx val="5"/>
          <c:order val="6"/>
          <c:tx>
            <c:strRef>
              <c:f>données!$Y$245</c:f>
              <c:strCache>
                <c:ptCount val="1"/>
                <c:pt idx="0">
                  <c:v>déficit autres adm. centrales</c:v>
                </c:pt>
              </c:strCache>
            </c:strRef>
          </c:tx>
          <c:spPr>
            <a:ln w="63500">
              <a:solidFill>
                <a:srgbClr val="C0504D">
                  <a:alpha val="0"/>
                </a:srgb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données!$BD$245:$CL$245</c:f>
              <c:numCache>
                <c:formatCode>0\.0</c:formatCode>
                <c:ptCount val="35"/>
                <c:pt idx="0">
                  <c:v>-0.0165385342033746</c:v>
                </c:pt>
                <c:pt idx="1">
                  <c:v>-0.226467926005358</c:v>
                </c:pt>
                <c:pt idx="2">
                  <c:v>-0.219650686149796</c:v>
                </c:pt>
                <c:pt idx="3">
                  <c:v>-0.110983630064139</c:v>
                </c:pt>
                <c:pt idx="4">
                  <c:v>-0.113916247065892</c:v>
                </c:pt>
                <c:pt idx="5">
                  <c:v>-0.0958331802056316</c:v>
                </c:pt>
                <c:pt idx="6">
                  <c:v>0.121632867289823</c:v>
                </c:pt>
                <c:pt idx="7">
                  <c:v>-0.134364874445475</c:v>
                </c:pt>
                <c:pt idx="8">
                  <c:v>0.187097244620065</c:v>
                </c:pt>
                <c:pt idx="9">
                  <c:v>0.0206523183981125</c:v>
                </c:pt>
                <c:pt idx="10">
                  <c:v>-0.0687233742296806</c:v>
                </c:pt>
                <c:pt idx="11">
                  <c:v>-0.220090227191394</c:v>
                </c:pt>
                <c:pt idx="12">
                  <c:v>-0.18119064319241</c:v>
                </c:pt>
                <c:pt idx="13">
                  <c:v>-0.171587580009244</c:v>
                </c:pt>
                <c:pt idx="14">
                  <c:v>-0.174506035553202</c:v>
                </c:pt>
                <c:pt idx="15">
                  <c:v>-0.121616380732586</c:v>
                </c:pt>
                <c:pt idx="16">
                  <c:v>-0.118690922808754</c:v>
                </c:pt>
                <c:pt idx="17">
                  <c:v>0.476876190508038</c:v>
                </c:pt>
                <c:pt idx="18">
                  <c:v>0.0328956164614067</c:v>
                </c:pt>
                <c:pt idx="19">
                  <c:v>-0.597583953489255</c:v>
                </c:pt>
                <c:pt idx="20">
                  <c:v>-0.0339943085458482</c:v>
                </c:pt>
                <c:pt idx="21">
                  <c:v>-0.0972344864651892</c:v>
                </c:pt>
                <c:pt idx="22">
                  <c:v>0.0461029753055598</c:v>
                </c:pt>
                <c:pt idx="23">
                  <c:v>0.0652534285631755</c:v>
                </c:pt>
                <c:pt idx="24">
                  <c:v>-0.0674691105218564</c:v>
                </c:pt>
                <c:pt idx="25">
                  <c:v>0.0477422229801752</c:v>
                </c:pt>
                <c:pt idx="26">
                  <c:v>-0.333498110259925</c:v>
                </c:pt>
                <c:pt idx="27">
                  <c:v>-0.189674649218019</c:v>
                </c:pt>
                <c:pt idx="28">
                  <c:v>-0.373963735244531</c:v>
                </c:pt>
                <c:pt idx="29">
                  <c:v>0.470163092904227</c:v>
                </c:pt>
                <c:pt idx="30">
                  <c:v>0.266346643768477</c:v>
                </c:pt>
                <c:pt idx="31">
                  <c:v>0.245683047127343</c:v>
                </c:pt>
                <c:pt idx="32">
                  <c:v>-0.467852864637118</c:v>
                </c:pt>
                <c:pt idx="33">
                  <c:v>0.133656574054736</c:v>
                </c:pt>
                <c:pt idx="34">
                  <c:v>0.124784920691015</c:v>
                </c:pt>
              </c:numCache>
            </c:numRef>
          </c:val>
        </c:ser>
        <c:marker val="1"/>
        <c:axId val="574435992"/>
        <c:axId val="574432488"/>
      </c:lineChart>
      <c:catAx>
        <c:axId val="574426120"/>
        <c:scaling>
          <c:orientation val="minMax"/>
        </c:scaling>
        <c:axPos val="b"/>
        <c:numFmt formatCode="General" sourceLinked="1"/>
        <c:tickLblPos val="nextTo"/>
        <c:txPr>
          <a:bodyPr/>
          <a:lstStyle/>
          <a:p>
            <a:pPr>
              <a:defRPr sz="1400" b="1" i="0"/>
            </a:pPr>
            <a:endParaRPr lang="fr-FR"/>
          </a:p>
        </c:txPr>
        <c:crossAx val="574429272"/>
        <c:crosses val="autoZero"/>
        <c:auto val="1"/>
        <c:lblAlgn val="ctr"/>
        <c:lblOffset val="500"/>
        <c:tickLblSkip val="4"/>
        <c:tickMarkSkip val="4"/>
      </c:catAx>
      <c:valAx>
        <c:axId val="574429272"/>
        <c:scaling>
          <c:orientation val="minMax"/>
          <c:max val="28.0"/>
          <c:min val="-4.0"/>
        </c:scaling>
        <c:axPos val="l"/>
        <c:majorGridlines/>
        <c:numFmt formatCode="0" sourceLinked="0"/>
        <c:tickLblPos val="nextTo"/>
        <c:txPr>
          <a:bodyPr/>
          <a:lstStyle/>
          <a:p>
            <a:pPr>
              <a:defRPr sz="1600" b="1" i="0" baseline="0"/>
            </a:pPr>
            <a:endParaRPr lang="fr-FR"/>
          </a:p>
        </c:txPr>
        <c:crossAx val="574426120"/>
        <c:crosses val="autoZero"/>
        <c:crossBetween val="between"/>
        <c:majorUnit val="4.0"/>
      </c:valAx>
      <c:valAx>
        <c:axId val="574432488"/>
        <c:scaling>
          <c:orientation val="minMax"/>
          <c:min val="-1.0"/>
        </c:scaling>
        <c:axPos val="r"/>
        <c:numFmt formatCode="0" sourceLinked="0"/>
        <c:tickLblPos val="nextTo"/>
        <c:spPr>
          <a:ln>
            <a:solidFill>
              <a:sysClr val="windowText" lastClr="000000">
                <a:tint val="75000"/>
                <a:shade val="95000"/>
                <a:satMod val="105000"/>
              </a:sysClr>
            </a:solidFill>
          </a:ln>
        </c:spPr>
        <c:txPr>
          <a:bodyPr/>
          <a:lstStyle/>
          <a:p>
            <a:pPr>
              <a:defRPr sz="1600" b="1" i="0">
                <a:solidFill>
                  <a:schemeClr val="bg1"/>
                </a:solidFill>
              </a:defRPr>
            </a:pPr>
            <a:endParaRPr lang="fr-FR"/>
          </a:p>
        </c:txPr>
        <c:crossAx val="574435992"/>
        <c:crosses val="max"/>
        <c:crossBetween val="between"/>
      </c:valAx>
      <c:catAx>
        <c:axId val="574435992"/>
        <c:scaling>
          <c:orientation val="minMax"/>
        </c:scaling>
        <c:delete val="1"/>
        <c:axPos val="b"/>
        <c:numFmt formatCode="General" sourceLinked="1"/>
        <c:tickLblPos val="nextTo"/>
        <c:crossAx val="574432488"/>
        <c:crosses val="autoZero"/>
        <c:auto val="1"/>
        <c:lblAlgn val="ctr"/>
        <c:lblOffset val="100"/>
      </c:catAx>
    </c:plotArea>
    <c:legend>
      <c:legendPos val="r"/>
      <c:legendEntry>
        <c:idx val="0"/>
        <c:txPr>
          <a:bodyPr/>
          <a:lstStyle/>
          <a:p>
            <a:pPr>
              <a:defRPr sz="1800" b="1" i="0" baseline="0">
                <a:solidFill>
                  <a:schemeClr val="accent4"/>
                </a:solidFill>
              </a:defRPr>
            </a:pPr>
            <a:endParaRPr lang="fr-FR"/>
          </a:p>
        </c:txPr>
      </c:legendEntry>
      <c:legendEntry>
        <c:idx val="1"/>
        <c:txPr>
          <a:bodyPr/>
          <a:lstStyle/>
          <a:p>
            <a:pPr>
              <a:defRPr sz="1800" b="1" i="0" baseline="0">
                <a:solidFill>
                  <a:schemeClr val="accent1"/>
                </a:solidFill>
              </a:defRPr>
            </a:pPr>
            <a:endParaRPr lang="fr-FR"/>
          </a:p>
        </c:txPr>
      </c:legendEntry>
      <c:legendEntry>
        <c:idx val="2"/>
        <c:txPr>
          <a:bodyPr/>
          <a:lstStyle/>
          <a:p>
            <a:pPr>
              <a:defRPr sz="1800" b="1" i="0" baseline="0">
                <a:solidFill>
                  <a:schemeClr val="accent3">
                    <a:lumMod val="75000"/>
                  </a:schemeClr>
                </a:solidFill>
              </a:defRPr>
            </a:pPr>
            <a:endParaRPr lang="fr-FR"/>
          </a:p>
        </c:txPr>
      </c:legendEntry>
      <c:legendEntry>
        <c:idx val="3"/>
        <c:txPr>
          <a:bodyPr/>
          <a:lstStyle/>
          <a:p>
            <a:pPr>
              <a:defRPr sz="1800" b="1" i="0" baseline="0">
                <a:solidFill>
                  <a:schemeClr val="accent1"/>
                </a:solidFill>
              </a:defRPr>
            </a:pPr>
            <a:endParaRPr lang="fr-FR"/>
          </a:p>
        </c:txPr>
      </c:legendEntry>
      <c:legendEntry>
        <c:idx val="4"/>
        <c:txPr>
          <a:bodyPr/>
          <a:lstStyle/>
          <a:p>
            <a:pPr>
              <a:defRPr sz="1800" b="1" i="0" baseline="0">
                <a:solidFill>
                  <a:srgbClr val="660066"/>
                </a:solidFill>
              </a:defRPr>
            </a:pPr>
            <a:endParaRPr lang="fr-FR"/>
          </a:p>
        </c:txPr>
      </c:legendEntry>
      <c:legendEntry>
        <c:idx val="5"/>
        <c:txPr>
          <a:bodyPr/>
          <a:lstStyle/>
          <a:p>
            <a:pPr>
              <a:defRPr sz="1800" b="1" i="0" baseline="0">
                <a:solidFill>
                  <a:schemeClr val="accent3">
                    <a:lumMod val="75000"/>
                  </a:schemeClr>
                </a:solidFill>
              </a:defRPr>
            </a:pPr>
            <a:endParaRPr lang="fr-FR"/>
          </a:p>
        </c:txPr>
      </c:legendEntry>
      <c:legendEntry>
        <c:idx val="6"/>
        <c:txPr>
          <a:bodyPr/>
          <a:lstStyle/>
          <a:p>
            <a:pPr>
              <a:defRPr sz="1800" b="1" i="0" baseline="0">
                <a:solidFill>
                  <a:schemeClr val="accent2"/>
                </a:solidFill>
              </a:defRPr>
            </a:pPr>
            <a:endParaRPr lang="fr-FR"/>
          </a:p>
        </c:txPr>
      </c:legendEntry>
      <c:layout>
        <c:manualLayout>
          <c:xMode val="edge"/>
          <c:yMode val="edge"/>
          <c:x val="0.0573537436113714"/>
          <c:y val="0.309435786098007"/>
          <c:w val="0.370045130729113"/>
          <c:h val="0.165281226249816"/>
        </c:manualLayout>
      </c:layout>
      <c:spPr>
        <a:solidFill>
          <a:sysClr val="window" lastClr="FFFFFF">
            <a:alpha val="76000"/>
          </a:sysClr>
        </a:solidFill>
        <a:ln>
          <a:solidFill>
            <a:schemeClr val="tx1"/>
          </a:solidFill>
        </a:ln>
      </c:spPr>
      <c:txPr>
        <a:bodyPr/>
        <a:lstStyle/>
        <a:p>
          <a:pPr>
            <a:defRPr sz="1800" b="1" i="0" baseline="0"/>
          </a:pPr>
          <a:endParaRPr lang="fr-FR"/>
        </a:p>
      </c:txPr>
    </c:legend>
    <c:plotVisOnly val="1"/>
  </c:chart>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895338882644887"/>
          <c:h val="0.877315473046176"/>
        </c:manualLayout>
      </c:layout>
      <c:lineChart>
        <c:grouping val="standard"/>
        <c:ser>
          <c:idx val="3"/>
          <c:order val="0"/>
          <c:tx>
            <c:strRef>
              <c:f>données!$Y$641</c:f>
              <c:strCache>
                <c:ptCount val="1"/>
                <c:pt idx="0">
                  <c:v>dépenses sécurité sociale</c:v>
                </c:pt>
              </c:strCache>
            </c:strRef>
          </c:tx>
          <c:spPr>
            <a:ln w="44450">
              <a:solidFill>
                <a:schemeClr val="accent4">
                  <a:lumMod val="20000"/>
                  <a:lumOff val="80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données!$BD$641:$CL$641</c:f>
              <c:numCache>
                <c:formatCode>#.##0\.0</c:formatCode>
                <c:ptCount val="35"/>
                <c:pt idx="0">
                  <c:v>18.98542051185164</c:v>
                </c:pt>
                <c:pt idx="1">
                  <c:v>19.25511750747164</c:v>
                </c:pt>
                <c:pt idx="2">
                  <c:v>19.93404632857521</c:v>
                </c:pt>
                <c:pt idx="3">
                  <c:v>21.02403688046853</c:v>
                </c:pt>
                <c:pt idx="4">
                  <c:v>21.78520377684992</c:v>
                </c:pt>
                <c:pt idx="5">
                  <c:v>21.82778646153028</c:v>
                </c:pt>
                <c:pt idx="6">
                  <c:v>21.96520384943422</c:v>
                </c:pt>
                <c:pt idx="7">
                  <c:v>22.02901572054256</c:v>
                </c:pt>
                <c:pt idx="8">
                  <c:v>21.82845760952025</c:v>
                </c:pt>
                <c:pt idx="9">
                  <c:v>21.65079200511541</c:v>
                </c:pt>
                <c:pt idx="10">
                  <c:v>21.36270817611266</c:v>
                </c:pt>
                <c:pt idx="11">
                  <c:v>21.17488831360305</c:v>
                </c:pt>
                <c:pt idx="12">
                  <c:v>21.42541254687835</c:v>
                </c:pt>
                <c:pt idx="13">
                  <c:v>22.03346312561433</c:v>
                </c:pt>
                <c:pt idx="14">
                  <c:v>22.80560307426655</c:v>
                </c:pt>
                <c:pt idx="15">
                  <c:v>23.71915912082224</c:v>
                </c:pt>
                <c:pt idx="16">
                  <c:v>23.59674519313855</c:v>
                </c:pt>
                <c:pt idx="17">
                  <c:v>23.82360354478275</c:v>
                </c:pt>
                <c:pt idx="18">
                  <c:v>24.06502260870473</c:v>
                </c:pt>
                <c:pt idx="19">
                  <c:v>23.93978162668701</c:v>
                </c:pt>
                <c:pt idx="20">
                  <c:v>23.60362378874933</c:v>
                </c:pt>
                <c:pt idx="21">
                  <c:v>23.46703709211827</c:v>
                </c:pt>
                <c:pt idx="22">
                  <c:v>23.03803950449131</c:v>
                </c:pt>
                <c:pt idx="23">
                  <c:v>23.26235582596304</c:v>
                </c:pt>
                <c:pt idx="24">
                  <c:v>23.80580484524135</c:v>
                </c:pt>
                <c:pt idx="25">
                  <c:v>24.34937130274867</c:v>
                </c:pt>
                <c:pt idx="26">
                  <c:v>24.53470450930664</c:v>
                </c:pt>
                <c:pt idx="27">
                  <c:v>24.80398675892024</c:v>
                </c:pt>
                <c:pt idx="28">
                  <c:v>24.40977749633251</c:v>
                </c:pt>
                <c:pt idx="29">
                  <c:v>24.46406283409881</c:v>
                </c:pt>
                <c:pt idx="30">
                  <c:v>24.57512046120542</c:v>
                </c:pt>
                <c:pt idx="31">
                  <c:v>26.36662189257081</c:v>
                </c:pt>
                <c:pt idx="32">
                  <c:v>26.60549795530588</c:v>
                </c:pt>
                <c:pt idx="33">
                  <c:v>26.5845174223218</c:v>
                </c:pt>
                <c:pt idx="34">
                  <c:v>27.01007988577101</c:v>
                </c:pt>
              </c:numCache>
            </c:numRef>
          </c:val>
        </c:ser>
        <c:ser>
          <c:idx val="0"/>
          <c:order val="1"/>
          <c:tx>
            <c:strRef>
              <c:f>données!$X$348</c:f>
              <c:strCache>
                <c:ptCount val="1"/>
                <c:pt idx="0">
                  <c:v>dépenses  adm. centrales</c:v>
                </c:pt>
              </c:strCache>
            </c:strRef>
          </c:tx>
          <c:spPr>
            <a:ln w="44450">
              <a:solidFill>
                <a:schemeClr val="accent1">
                  <a:lumMod val="20000"/>
                  <a:lumOff val="80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2"/>
          <c:order val="2"/>
          <c:tx>
            <c:strRef>
              <c:f>données!$Y$594</c:f>
              <c:strCache>
                <c:ptCount val="1"/>
                <c:pt idx="0">
                  <c:v>dépenses collectivités locales</c:v>
                </c:pt>
              </c:strCache>
            </c:strRef>
          </c:tx>
          <c:spPr>
            <a:ln w="44450">
              <a:solidFill>
                <a:schemeClr val="accent3">
                  <a:lumMod val="20000"/>
                  <a:lumOff val="80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données!$BD$594:$CL$594</c:f>
              <c:numCache>
                <c:formatCode>#.##0\.0</c:formatCode>
                <c:ptCount val="35"/>
                <c:pt idx="0">
                  <c:v>7.823953261927944</c:v>
                </c:pt>
                <c:pt idx="1">
                  <c:v>7.868191946538587</c:v>
                </c:pt>
                <c:pt idx="2">
                  <c:v>7.969085650050673</c:v>
                </c:pt>
                <c:pt idx="3">
                  <c:v>8.264870161118715</c:v>
                </c:pt>
                <c:pt idx="4">
                  <c:v>8.536560114965428</c:v>
                </c:pt>
                <c:pt idx="5">
                  <c:v>8.692142945947615</c:v>
                </c:pt>
                <c:pt idx="6">
                  <c:v>8.246576036224553</c:v>
                </c:pt>
                <c:pt idx="7">
                  <c:v>8.505674004460113</c:v>
                </c:pt>
                <c:pt idx="8">
                  <c:v>8.765548985891731</c:v>
                </c:pt>
                <c:pt idx="9">
                  <c:v>8.776021386147466</c:v>
                </c:pt>
                <c:pt idx="10">
                  <c:v>8.85254623511291</c:v>
                </c:pt>
                <c:pt idx="11">
                  <c:v>8.885174999604355</c:v>
                </c:pt>
                <c:pt idx="12">
                  <c:v>9.001527528235453</c:v>
                </c:pt>
                <c:pt idx="13">
                  <c:v>9.444196274159613</c:v>
                </c:pt>
                <c:pt idx="14">
                  <c:v>9.590471744823891</c:v>
                </c:pt>
                <c:pt idx="15">
                  <c:v>9.672092983175075</c:v>
                </c:pt>
                <c:pt idx="16">
                  <c:v>9.82952224895592</c:v>
                </c:pt>
                <c:pt idx="17">
                  <c:v>9.852183679636977</c:v>
                </c:pt>
                <c:pt idx="18">
                  <c:v>10.04444617641247</c:v>
                </c:pt>
                <c:pt idx="19">
                  <c:v>9.689461903262</c:v>
                </c:pt>
                <c:pt idx="20">
                  <c:v>9.552173618493934</c:v>
                </c:pt>
                <c:pt idx="21">
                  <c:v>9.6310495494273</c:v>
                </c:pt>
                <c:pt idx="22">
                  <c:v>9.814890684476013</c:v>
                </c:pt>
                <c:pt idx="23">
                  <c:v>9.675233304911301</c:v>
                </c:pt>
                <c:pt idx="24">
                  <c:v>9.984352480928631</c:v>
                </c:pt>
                <c:pt idx="25">
                  <c:v>10.26326803671712</c:v>
                </c:pt>
                <c:pt idx="26">
                  <c:v>10.72733429348511</c:v>
                </c:pt>
                <c:pt idx="27">
                  <c:v>10.89291376860892</c:v>
                </c:pt>
                <c:pt idx="28">
                  <c:v>11.04118710325582</c:v>
                </c:pt>
                <c:pt idx="29">
                  <c:v>11.28412622974334</c:v>
                </c:pt>
                <c:pt idx="30">
                  <c:v>11.5047369768699</c:v>
                </c:pt>
                <c:pt idx="31">
                  <c:v>12.1873745534301</c:v>
                </c:pt>
                <c:pt idx="32">
                  <c:v>11.83449337023421</c:v>
                </c:pt>
                <c:pt idx="33">
                  <c:v>11.7561824284825</c:v>
                </c:pt>
                <c:pt idx="34">
                  <c:v>11.93157393287095</c:v>
                </c:pt>
              </c:numCache>
            </c:numRef>
          </c:val>
        </c:ser>
        <c:marker val="1"/>
        <c:axId val="574372280"/>
        <c:axId val="574444712"/>
      </c:lineChart>
      <c:lineChart>
        <c:grouping val="standard"/>
        <c:ser>
          <c:idx val="4"/>
          <c:order val="3"/>
          <c:tx>
            <c:strRef>
              <c:f>données!$Y$243</c:f>
              <c:strCache>
                <c:ptCount val="1"/>
                <c:pt idx="0">
                  <c:v>déficit adm. centrales</c:v>
                </c:pt>
              </c:strCache>
            </c:strRef>
          </c:tx>
          <c:spPr>
            <a:ln w="63500">
              <a:solidFill>
                <a:schemeClr val="accent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données!$BD$243:$CL$243</c:f>
              <c:numCache>
                <c:formatCode>#.##0\.0</c:formatCode>
                <c:ptCount val="35"/>
                <c:pt idx="0">
                  <c:v>0.325916667877749</c:v>
                </c:pt>
                <c:pt idx="1">
                  <c:v>-0.102136091755314</c:v>
                </c:pt>
                <c:pt idx="2">
                  <c:v>-0.155563415927958</c:v>
                </c:pt>
                <c:pt idx="3">
                  <c:v>0.969556183144329</c:v>
                </c:pt>
                <c:pt idx="4">
                  <c:v>1.493244321862209</c:v>
                </c:pt>
                <c:pt idx="5">
                  <c:v>1.930566296214918</c:v>
                </c:pt>
                <c:pt idx="6">
                  <c:v>2.40099021297118</c:v>
                </c:pt>
                <c:pt idx="7">
                  <c:v>2.436137394699606</c:v>
                </c:pt>
                <c:pt idx="8">
                  <c:v>2.064737020058422</c:v>
                </c:pt>
                <c:pt idx="9">
                  <c:v>1.545761233517678</c:v>
                </c:pt>
                <c:pt idx="10">
                  <c:v>2.005077038264554</c:v>
                </c:pt>
                <c:pt idx="11">
                  <c:v>1.383078598328699</c:v>
                </c:pt>
                <c:pt idx="12">
                  <c:v>1.872374318780115</c:v>
                </c:pt>
                <c:pt idx="13">
                  <c:v>1.779124214377676</c:v>
                </c:pt>
                <c:pt idx="14">
                  <c:v>3.148238702956702</c:v>
                </c:pt>
                <c:pt idx="15">
                  <c:v>5.134499108661497</c:v>
                </c:pt>
                <c:pt idx="16">
                  <c:v>4.582291811777254</c:v>
                </c:pt>
                <c:pt idx="17">
                  <c:v>4.47625588278692</c:v>
                </c:pt>
                <c:pt idx="18">
                  <c:v>3.618085724590562</c:v>
                </c:pt>
                <c:pt idx="19">
                  <c:v>3.199210779644464</c:v>
                </c:pt>
                <c:pt idx="20">
                  <c:v>2.809999367952625</c:v>
                </c:pt>
                <c:pt idx="21">
                  <c:v>2.46288107129405</c:v>
                </c:pt>
                <c:pt idx="22">
                  <c:v>2.416776731702634</c:v>
                </c:pt>
                <c:pt idx="23">
                  <c:v>2.439912551445833</c:v>
                </c:pt>
                <c:pt idx="24">
                  <c:v>3.636824860883036</c:v>
                </c:pt>
                <c:pt idx="25">
                  <c:v>3.88310970710672</c:v>
                </c:pt>
                <c:pt idx="26">
                  <c:v>2.817202227919348</c:v>
                </c:pt>
                <c:pt idx="27">
                  <c:v>2.8054642503419</c:v>
                </c:pt>
                <c:pt idx="28">
                  <c:v>2.316084217347258</c:v>
                </c:pt>
                <c:pt idx="29">
                  <c:v>2.586224021037866</c:v>
                </c:pt>
                <c:pt idx="30">
                  <c:v>3.554840561867789</c:v>
                </c:pt>
                <c:pt idx="31">
                  <c:v>6.452984813043845</c:v>
                </c:pt>
                <c:pt idx="32">
                  <c:v>5.818910322607295</c:v>
                </c:pt>
                <c:pt idx="33">
                  <c:v>4.516542936487395</c:v>
                </c:pt>
                <c:pt idx="34">
                  <c:v>4.062300269088643</c:v>
                </c:pt>
              </c:numCache>
            </c:numRef>
          </c:val>
        </c:ser>
        <c:ser>
          <c:idx val="7"/>
          <c:order val="4"/>
          <c:tx>
            <c:strRef>
              <c:f>données!$Y$247</c:f>
              <c:strCache>
                <c:ptCount val="1"/>
                <c:pt idx="0">
                  <c:v>déficit séc. sociale</c:v>
                </c:pt>
              </c:strCache>
            </c:strRef>
          </c:tx>
          <c:spPr>
            <a:ln w="63500">
              <a:solidFill>
                <a:schemeClr val="accent4"/>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données!$BD$247:$CL$247</c:f>
              <c:numCache>
                <c:formatCode>0\.0</c:formatCode>
                <c:ptCount val="35"/>
                <c:pt idx="0">
                  <c:v>0.115159354154253</c:v>
                </c:pt>
                <c:pt idx="1">
                  <c:v>-0.778583835179666</c:v>
                </c:pt>
                <c:pt idx="2">
                  <c:v>-0.691760243450675</c:v>
                </c:pt>
                <c:pt idx="3">
                  <c:v>0.157790203246625</c:v>
                </c:pt>
                <c:pt idx="4">
                  <c:v>0.0646185481984019</c:v>
                </c:pt>
                <c:pt idx="5">
                  <c:v>-0.546912202700938</c:v>
                </c:pt>
                <c:pt idx="6">
                  <c:v>-0.354971149961499</c:v>
                </c:pt>
                <c:pt idx="7">
                  <c:v>-0.13064408366057</c:v>
                </c:pt>
                <c:pt idx="8">
                  <c:v>0.579870359151796</c:v>
                </c:pt>
                <c:pt idx="9">
                  <c:v>0.0412095196130443</c:v>
                </c:pt>
                <c:pt idx="10">
                  <c:v>0.0952095914424</c:v>
                </c:pt>
                <c:pt idx="11">
                  <c:v>-0.0958223595375409</c:v>
                </c:pt>
                <c:pt idx="12">
                  <c:v>0.100476423043213</c:v>
                </c:pt>
                <c:pt idx="13">
                  <c:v>0.463211781550526</c:v>
                </c:pt>
                <c:pt idx="14">
                  <c:v>0.759062896722572</c:v>
                </c:pt>
                <c:pt idx="15">
                  <c:v>0.977297769568615</c:v>
                </c:pt>
                <c:pt idx="16">
                  <c:v>0.513809144339752</c:v>
                </c:pt>
                <c:pt idx="17">
                  <c:v>0.678743718025833</c:v>
                </c:pt>
                <c:pt idx="18">
                  <c:v>0.346989647541609</c:v>
                </c:pt>
                <c:pt idx="19">
                  <c:v>0.241531914785959</c:v>
                </c:pt>
                <c:pt idx="20">
                  <c:v>0.0333281987368893</c:v>
                </c:pt>
                <c:pt idx="21">
                  <c:v>-0.430415491621938</c:v>
                </c:pt>
                <c:pt idx="22">
                  <c:v>-0.798921425164736</c:v>
                </c:pt>
                <c:pt idx="23">
                  <c:v>-0.707497210397541</c:v>
                </c:pt>
                <c:pt idx="24">
                  <c:v>-0.24045835441608</c:v>
                </c:pt>
                <c:pt idx="25">
                  <c:v>0.248661347364756</c:v>
                </c:pt>
                <c:pt idx="26">
                  <c:v>0.650699734158281</c:v>
                </c:pt>
                <c:pt idx="27">
                  <c:v>-0.0157620815074231</c:v>
                </c:pt>
                <c:pt idx="28">
                  <c:v>-0.133361842439568</c:v>
                </c:pt>
                <c:pt idx="29">
                  <c:v>-0.243208038057908</c:v>
                </c:pt>
                <c:pt idx="30">
                  <c:v>-0.699722480142976</c:v>
                </c:pt>
                <c:pt idx="31">
                  <c:v>0.795593083542311</c:v>
                </c:pt>
                <c:pt idx="32">
                  <c:v>1.201567598826883</c:v>
                </c:pt>
                <c:pt idx="33">
                  <c:v>0.698161984772644</c:v>
                </c:pt>
                <c:pt idx="34">
                  <c:v>0.646805119275784</c:v>
                </c:pt>
              </c:numCache>
            </c:numRef>
          </c:val>
        </c:ser>
        <c:ser>
          <c:idx val="6"/>
          <c:order val="5"/>
          <c:tx>
            <c:strRef>
              <c:f>données!$Y$246</c:f>
              <c:strCache>
                <c:ptCount val="1"/>
                <c:pt idx="0">
                  <c:v>déficit collectivités locales</c:v>
                </c:pt>
              </c:strCache>
            </c:strRef>
          </c:tx>
          <c:spPr>
            <a:ln w="63500">
              <a:solidFill>
                <a:schemeClr val="accent3">
                  <a:lumMod val="75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données!$BD$246:$CL$246</c:f>
              <c:numCache>
                <c:formatCode>0\.0</c:formatCode>
                <c:ptCount val="35"/>
                <c:pt idx="0">
                  <c:v>1.286692147829499</c:v>
                </c:pt>
                <c:pt idx="1">
                  <c:v>1.23855301087413</c:v>
                </c:pt>
                <c:pt idx="2">
                  <c:v>1.11374680940963</c:v>
                </c:pt>
                <c:pt idx="3">
                  <c:v>1.260147822616848</c:v>
                </c:pt>
                <c:pt idx="4">
                  <c:v>1.350562398501544</c:v>
                </c:pt>
                <c:pt idx="5">
                  <c:v>1.191596768757883</c:v>
                </c:pt>
                <c:pt idx="6">
                  <c:v>0.754428794559871</c:v>
                </c:pt>
                <c:pt idx="7">
                  <c:v>0.771936479519398</c:v>
                </c:pt>
                <c:pt idx="8">
                  <c:v>0.657381182949017</c:v>
                </c:pt>
                <c:pt idx="9">
                  <c:v>0.539064746028798</c:v>
                </c:pt>
                <c:pt idx="10">
                  <c:v>0.598689702196145</c:v>
                </c:pt>
                <c:pt idx="11">
                  <c:v>0.615550177069714</c:v>
                </c:pt>
                <c:pt idx="12">
                  <c:v>0.502633863023631</c:v>
                </c:pt>
                <c:pt idx="13">
                  <c:v>0.741336764338089</c:v>
                </c:pt>
                <c:pt idx="14">
                  <c:v>0.696769612140818</c:v>
                </c:pt>
                <c:pt idx="15">
                  <c:v>0.347909111780715</c:v>
                </c:pt>
                <c:pt idx="16">
                  <c:v>0.36985656474459</c:v>
                </c:pt>
                <c:pt idx="17">
                  <c:v>0.308214353937387</c:v>
                </c:pt>
                <c:pt idx="18">
                  <c:v>0.0631987159377509</c:v>
                </c:pt>
                <c:pt idx="19">
                  <c:v>-0.129423156957321</c:v>
                </c:pt>
                <c:pt idx="20">
                  <c:v>-0.213510902060285</c:v>
                </c:pt>
                <c:pt idx="21">
                  <c:v>-0.223057023871242</c:v>
                </c:pt>
                <c:pt idx="22">
                  <c:v>-0.0939981108685906</c:v>
                </c:pt>
                <c:pt idx="23">
                  <c:v>-0.0777638461102297</c:v>
                </c:pt>
                <c:pt idx="24">
                  <c:v>-0.110523606314046</c:v>
                </c:pt>
                <c:pt idx="25">
                  <c:v>-0.0413186551870373</c:v>
                </c:pt>
                <c:pt idx="26">
                  <c:v>0.149084461221732</c:v>
                </c:pt>
                <c:pt idx="27">
                  <c:v>0.176264074700625</c:v>
                </c:pt>
                <c:pt idx="28">
                  <c:v>0.193441408072372</c:v>
                </c:pt>
                <c:pt idx="29">
                  <c:v>0.407623080546321</c:v>
                </c:pt>
                <c:pt idx="30">
                  <c:v>0.48779352315726</c:v>
                </c:pt>
                <c:pt idx="31">
                  <c:v>0.314938833777097</c:v>
                </c:pt>
                <c:pt idx="32">
                  <c:v>0.0701701846420753</c:v>
                </c:pt>
                <c:pt idx="33">
                  <c:v>0.0743979958009351</c:v>
                </c:pt>
                <c:pt idx="34">
                  <c:v>0.152438361317336</c:v>
                </c:pt>
              </c:numCache>
            </c:numRef>
          </c:val>
        </c:ser>
        <c:marker val="1"/>
        <c:axId val="574368664"/>
        <c:axId val="574309240"/>
      </c:lineChart>
      <c:catAx>
        <c:axId val="574372280"/>
        <c:scaling>
          <c:orientation val="minMax"/>
        </c:scaling>
        <c:axPos val="b"/>
        <c:numFmt formatCode="General" sourceLinked="1"/>
        <c:tickLblPos val="nextTo"/>
        <c:txPr>
          <a:bodyPr/>
          <a:lstStyle/>
          <a:p>
            <a:pPr>
              <a:defRPr sz="1400" b="1" i="0"/>
            </a:pPr>
            <a:endParaRPr lang="fr-FR"/>
          </a:p>
        </c:txPr>
        <c:crossAx val="574444712"/>
        <c:crosses val="autoZero"/>
        <c:auto val="1"/>
        <c:lblAlgn val="ctr"/>
        <c:lblOffset val="500"/>
        <c:tickLblSkip val="4"/>
        <c:tickMarkSkip val="4"/>
      </c:catAx>
      <c:valAx>
        <c:axId val="574444712"/>
        <c:scaling>
          <c:orientation val="minMax"/>
          <c:max val="28.0"/>
          <c:min val="-4.0"/>
        </c:scaling>
        <c:axPos val="l"/>
        <c:majorGridlines/>
        <c:numFmt formatCode="0" sourceLinked="0"/>
        <c:tickLblPos val="nextTo"/>
        <c:txPr>
          <a:bodyPr/>
          <a:lstStyle/>
          <a:p>
            <a:pPr>
              <a:defRPr sz="1600" b="1" i="0" baseline="0">
                <a:solidFill>
                  <a:schemeClr val="bg1">
                    <a:lumMod val="65000"/>
                  </a:schemeClr>
                </a:solidFill>
              </a:defRPr>
            </a:pPr>
            <a:endParaRPr lang="fr-FR"/>
          </a:p>
        </c:txPr>
        <c:crossAx val="574372280"/>
        <c:crosses val="autoZero"/>
        <c:crossBetween val="between"/>
        <c:majorUnit val="4.0"/>
      </c:valAx>
      <c:valAx>
        <c:axId val="574309240"/>
        <c:scaling>
          <c:orientation val="minMax"/>
          <c:min val="-1.0"/>
        </c:scaling>
        <c:axPos val="r"/>
        <c:numFmt formatCode="0" sourceLinked="0"/>
        <c:tickLblPos val="nextTo"/>
        <c:txPr>
          <a:bodyPr/>
          <a:lstStyle/>
          <a:p>
            <a:pPr>
              <a:defRPr sz="1600" b="1" i="0"/>
            </a:pPr>
            <a:endParaRPr lang="fr-FR"/>
          </a:p>
        </c:txPr>
        <c:crossAx val="574368664"/>
        <c:crosses val="max"/>
        <c:crossBetween val="between"/>
      </c:valAx>
      <c:catAx>
        <c:axId val="574368664"/>
        <c:scaling>
          <c:orientation val="minMax"/>
        </c:scaling>
        <c:delete val="1"/>
        <c:axPos val="b"/>
        <c:numFmt formatCode="General" sourceLinked="1"/>
        <c:tickLblPos val="nextTo"/>
        <c:crossAx val="574309240"/>
        <c:crosses val="autoZero"/>
        <c:auto val="1"/>
        <c:lblAlgn val="ctr"/>
        <c:lblOffset val="100"/>
      </c:catAx>
    </c:plotArea>
    <c:legend>
      <c:legendPos val="r"/>
      <c:legendEntry>
        <c:idx val="3"/>
        <c:txPr>
          <a:bodyPr/>
          <a:lstStyle/>
          <a:p>
            <a:pPr>
              <a:defRPr sz="1800" b="1" i="0" baseline="0">
                <a:solidFill>
                  <a:schemeClr val="accent1"/>
                </a:solidFill>
              </a:defRPr>
            </a:pPr>
            <a:endParaRPr lang="fr-FR"/>
          </a:p>
        </c:txPr>
      </c:legendEntry>
      <c:legendEntry>
        <c:idx val="4"/>
        <c:txPr>
          <a:bodyPr/>
          <a:lstStyle/>
          <a:p>
            <a:pPr>
              <a:defRPr sz="1800" b="1" i="0" baseline="0">
                <a:solidFill>
                  <a:srgbClr val="660066"/>
                </a:solidFill>
              </a:defRPr>
            </a:pPr>
            <a:endParaRPr lang="fr-FR"/>
          </a:p>
        </c:txPr>
      </c:legendEntry>
      <c:legendEntry>
        <c:idx val="5"/>
        <c:txPr>
          <a:bodyPr/>
          <a:lstStyle/>
          <a:p>
            <a:pPr>
              <a:defRPr sz="1800" b="1" i="0" baseline="0">
                <a:solidFill>
                  <a:schemeClr val="accent3">
                    <a:lumMod val="75000"/>
                  </a:schemeClr>
                </a:solidFill>
              </a:defRPr>
            </a:pPr>
            <a:endParaRPr lang="fr-FR"/>
          </a:p>
        </c:txPr>
      </c:legendEntry>
      <c:legendEntry>
        <c:idx val="0"/>
        <c:txPr>
          <a:bodyPr/>
          <a:lstStyle/>
          <a:p>
            <a:pPr>
              <a:defRPr sz="1800" b="1" i="0" baseline="0">
                <a:solidFill>
                  <a:schemeClr val="accent4">
                    <a:lumMod val="40000"/>
                    <a:lumOff val="60000"/>
                  </a:schemeClr>
                </a:solidFill>
              </a:defRPr>
            </a:pPr>
            <a:endParaRPr lang="fr-FR"/>
          </a:p>
        </c:txPr>
      </c:legendEntry>
      <c:legendEntry>
        <c:idx val="1"/>
        <c:txPr>
          <a:bodyPr/>
          <a:lstStyle/>
          <a:p>
            <a:pPr>
              <a:defRPr sz="1800" b="1" i="0" baseline="0">
                <a:solidFill>
                  <a:schemeClr val="accent1">
                    <a:lumMod val="40000"/>
                    <a:lumOff val="60000"/>
                  </a:schemeClr>
                </a:solidFill>
              </a:defRPr>
            </a:pPr>
            <a:endParaRPr lang="fr-FR"/>
          </a:p>
        </c:txPr>
      </c:legendEntry>
      <c:legendEntry>
        <c:idx val="2"/>
        <c:txPr>
          <a:bodyPr/>
          <a:lstStyle/>
          <a:p>
            <a:pPr>
              <a:defRPr sz="1800" b="1" i="0" baseline="0">
                <a:solidFill>
                  <a:schemeClr val="accent3">
                    <a:lumMod val="40000"/>
                    <a:lumOff val="60000"/>
                  </a:schemeClr>
                </a:solidFill>
              </a:defRPr>
            </a:pPr>
            <a:endParaRPr lang="fr-FR"/>
          </a:p>
        </c:txPr>
      </c:legendEntry>
      <c:layout>
        <c:manualLayout>
          <c:xMode val="edge"/>
          <c:yMode val="edge"/>
          <c:x val="0.0573537436113714"/>
          <c:y val="0.157737681905352"/>
          <c:w val="0.352099361517575"/>
          <c:h val="0.348677441766309"/>
        </c:manualLayout>
      </c:layout>
      <c:spPr>
        <a:solidFill>
          <a:sysClr val="window" lastClr="FFFFFF">
            <a:alpha val="76000"/>
          </a:sysClr>
        </a:solidFill>
        <a:ln>
          <a:solidFill>
            <a:schemeClr val="tx1"/>
          </a:solidFill>
        </a:ln>
      </c:spPr>
      <c:txPr>
        <a:bodyPr/>
        <a:lstStyle/>
        <a:p>
          <a:pPr>
            <a:defRPr sz="1800" b="1" i="0" baseline="0"/>
          </a:pPr>
          <a:endParaRPr lang="fr-FR"/>
        </a:p>
      </c:txPr>
    </c:legend>
    <c:plotVisOnly val="1"/>
  </c:chart>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303394425589397"/>
          <c:w val="0.927089089711455"/>
          <c:h val="0.877315473046176"/>
        </c:manualLayout>
      </c:layout>
      <c:lineChart>
        <c:grouping val="standard"/>
        <c:ser>
          <c:idx val="4"/>
          <c:order val="0"/>
          <c:tx>
            <c:strRef>
              <c:f>données!$Y$243</c:f>
              <c:strCache>
                <c:ptCount val="1"/>
                <c:pt idx="0">
                  <c:v>déficit adm. centrales</c:v>
                </c:pt>
              </c:strCache>
            </c:strRef>
          </c:tx>
          <c:spPr>
            <a:ln w="63500">
              <a:solidFill>
                <a:srgbClr val="FF717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données!$BD$243:$CL$243</c:f>
              <c:numCache>
                <c:formatCode>#.##0\.0</c:formatCode>
                <c:ptCount val="35"/>
                <c:pt idx="0">
                  <c:v>0.325916667877749</c:v>
                </c:pt>
                <c:pt idx="1">
                  <c:v>-0.102136091755314</c:v>
                </c:pt>
                <c:pt idx="2">
                  <c:v>-0.155563415927958</c:v>
                </c:pt>
                <c:pt idx="3">
                  <c:v>0.969556183144329</c:v>
                </c:pt>
                <c:pt idx="4">
                  <c:v>1.493244321862209</c:v>
                </c:pt>
                <c:pt idx="5">
                  <c:v>1.930566296214918</c:v>
                </c:pt>
                <c:pt idx="6">
                  <c:v>2.40099021297118</c:v>
                </c:pt>
                <c:pt idx="7">
                  <c:v>2.436137394699606</c:v>
                </c:pt>
                <c:pt idx="8">
                  <c:v>2.064737020058422</c:v>
                </c:pt>
                <c:pt idx="9">
                  <c:v>1.545761233517678</c:v>
                </c:pt>
                <c:pt idx="10">
                  <c:v>2.005077038264554</c:v>
                </c:pt>
                <c:pt idx="11">
                  <c:v>1.383078598328699</c:v>
                </c:pt>
                <c:pt idx="12">
                  <c:v>1.872374318780115</c:v>
                </c:pt>
                <c:pt idx="13">
                  <c:v>1.779124214377676</c:v>
                </c:pt>
                <c:pt idx="14">
                  <c:v>3.148238702956702</c:v>
                </c:pt>
                <c:pt idx="15">
                  <c:v>5.134499108661497</c:v>
                </c:pt>
                <c:pt idx="16">
                  <c:v>4.582291811777254</c:v>
                </c:pt>
                <c:pt idx="17">
                  <c:v>4.47625588278692</c:v>
                </c:pt>
                <c:pt idx="18">
                  <c:v>3.618085724590562</c:v>
                </c:pt>
                <c:pt idx="19">
                  <c:v>3.199210779644464</c:v>
                </c:pt>
                <c:pt idx="20">
                  <c:v>2.809999367952625</c:v>
                </c:pt>
                <c:pt idx="21">
                  <c:v>2.46288107129405</c:v>
                </c:pt>
                <c:pt idx="22">
                  <c:v>2.416776731702634</c:v>
                </c:pt>
                <c:pt idx="23">
                  <c:v>2.439912551445833</c:v>
                </c:pt>
                <c:pt idx="24">
                  <c:v>3.636824860883036</c:v>
                </c:pt>
                <c:pt idx="25">
                  <c:v>3.88310970710672</c:v>
                </c:pt>
                <c:pt idx="26">
                  <c:v>2.817202227919348</c:v>
                </c:pt>
                <c:pt idx="27">
                  <c:v>2.8054642503419</c:v>
                </c:pt>
                <c:pt idx="28">
                  <c:v>2.316084217347258</c:v>
                </c:pt>
                <c:pt idx="29">
                  <c:v>2.586224021037866</c:v>
                </c:pt>
                <c:pt idx="30">
                  <c:v>3.554840561867789</c:v>
                </c:pt>
                <c:pt idx="31">
                  <c:v>6.452984813043845</c:v>
                </c:pt>
                <c:pt idx="32">
                  <c:v>5.818910322607295</c:v>
                </c:pt>
                <c:pt idx="33">
                  <c:v>4.516542936487395</c:v>
                </c:pt>
                <c:pt idx="34">
                  <c:v>4.062300269088643</c:v>
                </c:pt>
              </c:numCache>
            </c:numRef>
          </c:val>
        </c:ser>
        <c:ser>
          <c:idx val="7"/>
          <c:order val="1"/>
          <c:tx>
            <c:strRef>
              <c:f>données!$Y$247</c:f>
              <c:strCache>
                <c:ptCount val="1"/>
                <c:pt idx="0">
                  <c:v>déficit séc. sociale</c:v>
                </c:pt>
              </c:strCache>
            </c:strRef>
          </c:tx>
          <c:spPr>
            <a:ln w="63500">
              <a:solidFill>
                <a:schemeClr val="accent4"/>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données!$BD$247:$CL$247</c:f>
              <c:numCache>
                <c:formatCode>0\.0</c:formatCode>
                <c:ptCount val="35"/>
                <c:pt idx="0">
                  <c:v>0.115159354154253</c:v>
                </c:pt>
                <c:pt idx="1">
                  <c:v>-0.778583835179666</c:v>
                </c:pt>
                <c:pt idx="2">
                  <c:v>-0.691760243450675</c:v>
                </c:pt>
                <c:pt idx="3">
                  <c:v>0.157790203246625</c:v>
                </c:pt>
                <c:pt idx="4">
                  <c:v>0.0646185481984019</c:v>
                </c:pt>
                <c:pt idx="5">
                  <c:v>-0.546912202700938</c:v>
                </c:pt>
                <c:pt idx="6">
                  <c:v>-0.354971149961499</c:v>
                </c:pt>
                <c:pt idx="7">
                  <c:v>-0.13064408366057</c:v>
                </c:pt>
                <c:pt idx="8">
                  <c:v>0.579870359151796</c:v>
                </c:pt>
                <c:pt idx="9">
                  <c:v>0.0412095196130443</c:v>
                </c:pt>
                <c:pt idx="10">
                  <c:v>0.0952095914424</c:v>
                </c:pt>
                <c:pt idx="11">
                  <c:v>-0.0958223595375409</c:v>
                </c:pt>
                <c:pt idx="12">
                  <c:v>0.100476423043213</c:v>
                </c:pt>
                <c:pt idx="13">
                  <c:v>0.463211781550526</c:v>
                </c:pt>
                <c:pt idx="14">
                  <c:v>0.759062896722572</c:v>
                </c:pt>
                <c:pt idx="15">
                  <c:v>0.977297769568615</c:v>
                </c:pt>
                <c:pt idx="16">
                  <c:v>0.513809144339752</c:v>
                </c:pt>
                <c:pt idx="17">
                  <c:v>0.678743718025833</c:v>
                </c:pt>
                <c:pt idx="18">
                  <c:v>0.346989647541609</c:v>
                </c:pt>
                <c:pt idx="19">
                  <c:v>0.241531914785959</c:v>
                </c:pt>
                <c:pt idx="20">
                  <c:v>0.0333281987368893</c:v>
                </c:pt>
                <c:pt idx="21">
                  <c:v>-0.430415491621938</c:v>
                </c:pt>
                <c:pt idx="22">
                  <c:v>-0.798921425164736</c:v>
                </c:pt>
                <c:pt idx="23">
                  <c:v>-0.707497210397541</c:v>
                </c:pt>
                <c:pt idx="24">
                  <c:v>-0.24045835441608</c:v>
                </c:pt>
                <c:pt idx="25">
                  <c:v>0.248661347364756</c:v>
                </c:pt>
                <c:pt idx="26">
                  <c:v>0.650699734158281</c:v>
                </c:pt>
                <c:pt idx="27">
                  <c:v>-0.0157620815074231</c:v>
                </c:pt>
                <c:pt idx="28">
                  <c:v>-0.133361842439568</c:v>
                </c:pt>
                <c:pt idx="29">
                  <c:v>-0.243208038057908</c:v>
                </c:pt>
                <c:pt idx="30">
                  <c:v>-0.699722480142976</c:v>
                </c:pt>
                <c:pt idx="31">
                  <c:v>0.795593083542311</c:v>
                </c:pt>
                <c:pt idx="32">
                  <c:v>1.201567598826883</c:v>
                </c:pt>
                <c:pt idx="33">
                  <c:v>0.698161984772644</c:v>
                </c:pt>
                <c:pt idx="34">
                  <c:v>0.646805119275784</c:v>
                </c:pt>
              </c:numCache>
            </c:numRef>
          </c:val>
        </c:ser>
        <c:ser>
          <c:idx val="6"/>
          <c:order val="2"/>
          <c:tx>
            <c:strRef>
              <c:f>données!$Y$246</c:f>
              <c:strCache>
                <c:ptCount val="1"/>
                <c:pt idx="0">
                  <c:v>déficit collectivités locales</c:v>
                </c:pt>
              </c:strCache>
            </c:strRef>
          </c:tx>
          <c:spPr>
            <a:ln w="63500">
              <a:solidFill>
                <a:schemeClr val="accent3">
                  <a:lumMod val="75000"/>
                </a:schemeClr>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données!$BD$246:$CL$246</c:f>
              <c:numCache>
                <c:formatCode>0\.0</c:formatCode>
                <c:ptCount val="35"/>
                <c:pt idx="0">
                  <c:v>1.286692147829499</c:v>
                </c:pt>
                <c:pt idx="1">
                  <c:v>1.23855301087413</c:v>
                </c:pt>
                <c:pt idx="2">
                  <c:v>1.11374680940963</c:v>
                </c:pt>
                <c:pt idx="3">
                  <c:v>1.260147822616848</c:v>
                </c:pt>
                <c:pt idx="4">
                  <c:v>1.350562398501544</c:v>
                </c:pt>
                <c:pt idx="5">
                  <c:v>1.191596768757883</c:v>
                </c:pt>
                <c:pt idx="6">
                  <c:v>0.754428794559871</c:v>
                </c:pt>
                <c:pt idx="7">
                  <c:v>0.771936479519398</c:v>
                </c:pt>
                <c:pt idx="8">
                  <c:v>0.657381182949017</c:v>
                </c:pt>
                <c:pt idx="9">
                  <c:v>0.539064746028798</c:v>
                </c:pt>
                <c:pt idx="10">
                  <c:v>0.598689702196145</c:v>
                </c:pt>
                <c:pt idx="11">
                  <c:v>0.615550177069714</c:v>
                </c:pt>
                <c:pt idx="12">
                  <c:v>0.502633863023631</c:v>
                </c:pt>
                <c:pt idx="13">
                  <c:v>0.741336764338089</c:v>
                </c:pt>
                <c:pt idx="14">
                  <c:v>0.696769612140818</c:v>
                </c:pt>
                <c:pt idx="15">
                  <c:v>0.347909111780715</c:v>
                </c:pt>
                <c:pt idx="16">
                  <c:v>0.36985656474459</c:v>
                </c:pt>
                <c:pt idx="17">
                  <c:v>0.308214353937387</c:v>
                </c:pt>
                <c:pt idx="18">
                  <c:v>0.0631987159377509</c:v>
                </c:pt>
                <c:pt idx="19">
                  <c:v>-0.129423156957321</c:v>
                </c:pt>
                <c:pt idx="20">
                  <c:v>-0.213510902060285</c:v>
                </c:pt>
                <c:pt idx="21">
                  <c:v>-0.223057023871242</c:v>
                </c:pt>
                <c:pt idx="22">
                  <c:v>-0.0939981108685906</c:v>
                </c:pt>
                <c:pt idx="23">
                  <c:v>-0.0777638461102297</c:v>
                </c:pt>
                <c:pt idx="24">
                  <c:v>-0.110523606314046</c:v>
                </c:pt>
                <c:pt idx="25">
                  <c:v>-0.0413186551870373</c:v>
                </c:pt>
                <c:pt idx="26">
                  <c:v>0.149084461221732</c:v>
                </c:pt>
                <c:pt idx="27">
                  <c:v>0.176264074700625</c:v>
                </c:pt>
                <c:pt idx="28">
                  <c:v>0.193441408072372</c:v>
                </c:pt>
                <c:pt idx="29">
                  <c:v>0.407623080546321</c:v>
                </c:pt>
                <c:pt idx="30">
                  <c:v>0.48779352315726</c:v>
                </c:pt>
                <c:pt idx="31">
                  <c:v>0.314938833777097</c:v>
                </c:pt>
                <c:pt idx="32">
                  <c:v>0.0701701846420753</c:v>
                </c:pt>
                <c:pt idx="33">
                  <c:v>0.0743979958009351</c:v>
                </c:pt>
                <c:pt idx="34">
                  <c:v>0.152438361317336</c:v>
                </c:pt>
              </c:numCache>
            </c:numRef>
          </c:val>
        </c:ser>
        <c:marker val="1"/>
        <c:axId val="574336376"/>
        <c:axId val="574346888"/>
      </c:lineChart>
      <c:catAx>
        <c:axId val="574336376"/>
        <c:scaling>
          <c:orientation val="minMax"/>
        </c:scaling>
        <c:axPos val="b"/>
        <c:numFmt formatCode="General" sourceLinked="1"/>
        <c:tickLblPos val="nextTo"/>
        <c:txPr>
          <a:bodyPr/>
          <a:lstStyle/>
          <a:p>
            <a:pPr>
              <a:defRPr sz="1400" b="1" i="0"/>
            </a:pPr>
            <a:endParaRPr lang="fr-FR"/>
          </a:p>
        </c:txPr>
        <c:crossAx val="574346888"/>
        <c:crosses val="autoZero"/>
        <c:auto val="1"/>
        <c:lblAlgn val="ctr"/>
        <c:lblOffset val="500"/>
        <c:tickLblSkip val="4"/>
        <c:tickMarkSkip val="4"/>
      </c:catAx>
      <c:valAx>
        <c:axId val="574346888"/>
        <c:scaling>
          <c:orientation val="minMax"/>
          <c:max val="8.0"/>
          <c:min val="-2.0"/>
        </c:scaling>
        <c:axPos val="l"/>
        <c:majorGridlines/>
        <c:numFmt formatCode="0" sourceLinked="0"/>
        <c:tickLblPos val="nextTo"/>
        <c:spPr>
          <a:ln>
            <a:solidFill>
              <a:schemeClr val="tx1"/>
            </a:solidFill>
          </a:ln>
        </c:spPr>
        <c:txPr>
          <a:bodyPr/>
          <a:lstStyle/>
          <a:p>
            <a:pPr>
              <a:defRPr sz="1600" b="1" i="0" baseline="0">
                <a:solidFill>
                  <a:schemeClr val="tx1"/>
                </a:solidFill>
              </a:defRPr>
            </a:pPr>
            <a:endParaRPr lang="fr-FR"/>
          </a:p>
        </c:txPr>
        <c:crossAx val="574336376"/>
        <c:crosses val="autoZero"/>
        <c:crossBetween val="between"/>
        <c:majorUnit val="2.0"/>
      </c:valAx>
    </c:plotArea>
    <c:legend>
      <c:legendPos val="r"/>
      <c:legendEntry>
        <c:idx val="0"/>
        <c:txPr>
          <a:bodyPr/>
          <a:lstStyle/>
          <a:p>
            <a:pPr>
              <a:defRPr sz="1800" b="1" i="0" baseline="0">
                <a:solidFill>
                  <a:srgbClr val="FF7171"/>
                </a:solidFill>
              </a:defRPr>
            </a:pPr>
            <a:endParaRPr lang="fr-FR"/>
          </a:p>
        </c:txPr>
      </c:legendEntry>
      <c:legendEntry>
        <c:idx val="1"/>
        <c:txPr>
          <a:bodyPr/>
          <a:lstStyle/>
          <a:p>
            <a:pPr>
              <a:defRPr sz="1800" b="1" i="0" baseline="0">
                <a:solidFill>
                  <a:srgbClr val="660066"/>
                </a:solidFill>
              </a:defRPr>
            </a:pPr>
            <a:endParaRPr lang="fr-FR"/>
          </a:p>
        </c:txPr>
      </c:legendEntry>
      <c:legendEntry>
        <c:idx val="2"/>
        <c:txPr>
          <a:bodyPr/>
          <a:lstStyle/>
          <a:p>
            <a:pPr>
              <a:defRPr sz="1800" b="1" i="0" baseline="0">
                <a:solidFill>
                  <a:schemeClr val="accent3">
                    <a:lumMod val="75000"/>
                  </a:schemeClr>
                </a:solidFill>
              </a:defRPr>
            </a:pPr>
            <a:endParaRPr lang="fr-FR"/>
          </a:p>
        </c:txPr>
      </c:legendEntry>
      <c:layout>
        <c:manualLayout>
          <c:xMode val="edge"/>
          <c:yMode val="edge"/>
          <c:x val="0.0573537436113714"/>
          <c:y val="0.119247118154977"/>
          <c:w val="0.352099361517575"/>
          <c:h val="0.203771790000191"/>
        </c:manualLayout>
      </c:layout>
      <c:spPr>
        <a:solidFill>
          <a:sysClr val="window" lastClr="FFFFFF">
            <a:alpha val="76000"/>
          </a:sysClr>
        </a:solidFill>
        <a:ln>
          <a:solidFill>
            <a:schemeClr val="tx1"/>
          </a:solidFill>
        </a:ln>
      </c:spPr>
      <c:txPr>
        <a:bodyPr/>
        <a:lstStyle/>
        <a:p>
          <a:pPr>
            <a:defRPr sz="1800" b="1" i="0" baseline="0"/>
          </a:pPr>
          <a:endParaRPr lang="fr-FR"/>
        </a:p>
      </c:txPr>
    </c:legend>
    <c:plotVisOnly val="1"/>
  </c:chart>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555754085420477"/>
          <c:y val="0.0249001321115098"/>
          <c:w val="0.894378659168286"/>
          <c:h val="0.876381449348105"/>
        </c:manualLayout>
      </c:layout>
      <c:areaChart>
        <c:grouping val="stacked"/>
        <c:ser>
          <c:idx val="1"/>
          <c:order val="0"/>
          <c:tx>
            <c:v>État et autres adm. centrales</c:v>
          </c:tx>
          <c:cat>
            <c:numRef>
              <c:f>données!$AL$40:$CL$40</c:f>
              <c:numCache>
                <c:formatCode>General</c:formatCode>
                <c:ptCount val="53"/>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formatCode="0">
                  <c:v>2011.0</c:v>
                </c:pt>
                <c:pt idx="52">
                  <c:v>2012.0</c:v>
                </c:pt>
              </c:numCache>
            </c:numRef>
          </c:cat>
          <c:val>
            <c:numRef>
              <c:f>données!$AL$705:$CL$705</c:f>
              <c:numCache>
                <c:formatCode>#.##0\.0</c:formatCode>
                <c:ptCount val="53"/>
                <c:pt idx="0">
                  <c:v>19.0</c:v>
                </c:pt>
                <c:pt idx="1">
                  <c:v>19.1</c:v>
                </c:pt>
                <c:pt idx="2">
                  <c:v>18.7</c:v>
                </c:pt>
                <c:pt idx="3">
                  <c:v>18.9</c:v>
                </c:pt>
                <c:pt idx="4">
                  <c:v>19.7</c:v>
                </c:pt>
                <c:pt idx="5">
                  <c:v>19.7</c:v>
                </c:pt>
                <c:pt idx="6">
                  <c:v>19.5</c:v>
                </c:pt>
                <c:pt idx="7">
                  <c:v>19.1</c:v>
                </c:pt>
                <c:pt idx="8">
                  <c:v>18.5</c:v>
                </c:pt>
                <c:pt idx="9">
                  <c:v>19.9</c:v>
                </c:pt>
                <c:pt idx="10">
                  <c:v>19.3</c:v>
                </c:pt>
                <c:pt idx="11">
                  <c:v>18.6</c:v>
                </c:pt>
                <c:pt idx="12">
                  <c:v>18.8</c:v>
                </c:pt>
                <c:pt idx="13">
                  <c:v>17.8</c:v>
                </c:pt>
                <c:pt idx="14">
                  <c:v>19.0</c:v>
                </c:pt>
                <c:pt idx="15">
                  <c:v>17.6</c:v>
                </c:pt>
                <c:pt idx="16">
                  <c:v>18.8</c:v>
                </c:pt>
                <c:pt idx="17">
                  <c:v>18.2</c:v>
                </c:pt>
                <c:pt idx="18">
                  <c:v>17.72549230478571</c:v>
                </c:pt>
                <c:pt idx="19">
                  <c:v>18.42632185712364</c:v>
                </c:pt>
                <c:pt idx="20">
                  <c:v>18.79729556217016</c:v>
                </c:pt>
                <c:pt idx="21">
                  <c:v>18.86495755200226</c:v>
                </c:pt>
                <c:pt idx="22">
                  <c:v>18.72292730361216</c:v>
                </c:pt>
                <c:pt idx="23">
                  <c:v>18.60190524744525</c:v>
                </c:pt>
                <c:pt idx="24">
                  <c:v>18.56274092055391</c:v>
                </c:pt>
                <c:pt idx="25">
                  <c:v>18.69367199603903</c:v>
                </c:pt>
                <c:pt idx="26">
                  <c:v>18.44170032377749</c:v>
                </c:pt>
                <c:pt idx="27">
                  <c:v>18.6125636958162</c:v>
                </c:pt>
                <c:pt idx="28">
                  <c:v>17.91788744699594</c:v>
                </c:pt>
                <c:pt idx="29">
                  <c:v>17.55326768540248</c:v>
                </c:pt>
                <c:pt idx="30">
                  <c:v>17.17040886555079</c:v>
                </c:pt>
                <c:pt idx="31">
                  <c:v>16.99431492445058</c:v>
                </c:pt>
                <c:pt idx="32">
                  <c:v>16.29153058625544</c:v>
                </c:pt>
                <c:pt idx="33">
                  <c:v>16.23755048410356</c:v>
                </c:pt>
                <c:pt idx="34">
                  <c:v>16.27621069620867</c:v>
                </c:pt>
                <c:pt idx="35">
                  <c:v>16.25757149527183</c:v>
                </c:pt>
                <c:pt idx="36">
                  <c:v>17.03755692939027</c:v>
                </c:pt>
                <c:pt idx="37">
                  <c:v>17.19578363547355</c:v>
                </c:pt>
                <c:pt idx="38">
                  <c:v>17.10922724828146</c:v>
                </c:pt>
                <c:pt idx="39">
                  <c:v>17.77273333442087</c:v>
                </c:pt>
                <c:pt idx="40">
                  <c:v>16.89685506438787</c:v>
                </c:pt>
                <c:pt idx="41">
                  <c:v>16.49336406264543</c:v>
                </c:pt>
                <c:pt idx="42">
                  <c:v>16.02222864147349</c:v>
                </c:pt>
                <c:pt idx="43">
                  <c:v>15.73199137025155</c:v>
                </c:pt>
                <c:pt idx="44">
                  <c:v>16.81783500031047</c:v>
                </c:pt>
                <c:pt idx="45">
                  <c:v>16.62969445775413</c:v>
                </c:pt>
                <c:pt idx="46">
                  <c:v>15.6933145581264</c:v>
                </c:pt>
                <c:pt idx="47">
                  <c:v>14.95910784018588</c:v>
                </c:pt>
                <c:pt idx="48">
                  <c:v>14.31066188356581</c:v>
                </c:pt>
                <c:pt idx="49">
                  <c:v>12.32287001222848</c:v>
                </c:pt>
                <c:pt idx="50">
                  <c:v>14.50929946971523</c:v>
                </c:pt>
                <c:pt idx="51">
                  <c:v>13.76672705778661</c:v>
                </c:pt>
                <c:pt idx="52">
                  <c:v>14.37206981660152</c:v>
                </c:pt>
              </c:numCache>
            </c:numRef>
          </c:val>
        </c:ser>
        <c:ser>
          <c:idx val="2"/>
          <c:order val="1"/>
          <c:tx>
            <c:v>collectivités locales</c:v>
          </c:tx>
          <c:cat>
            <c:numRef>
              <c:f>données!$AL$40:$CL$40</c:f>
              <c:numCache>
                <c:formatCode>General</c:formatCode>
                <c:ptCount val="53"/>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formatCode="0">
                  <c:v>2011.0</c:v>
                </c:pt>
                <c:pt idx="52">
                  <c:v>2012.0</c:v>
                </c:pt>
              </c:numCache>
            </c:numRef>
          </c:cat>
          <c:val>
            <c:numRef>
              <c:f>données!$AL$710:$CL$710</c:f>
              <c:numCache>
                <c:formatCode>#.##0\.0</c:formatCode>
                <c:ptCount val="53"/>
                <c:pt idx="0">
                  <c:v>2.9</c:v>
                </c:pt>
                <c:pt idx="1">
                  <c:v>3.0</c:v>
                </c:pt>
                <c:pt idx="2">
                  <c:v>3.1</c:v>
                </c:pt>
                <c:pt idx="3">
                  <c:v>3.2</c:v>
                </c:pt>
                <c:pt idx="4">
                  <c:v>3.2</c:v>
                </c:pt>
                <c:pt idx="5">
                  <c:v>3.2</c:v>
                </c:pt>
                <c:pt idx="6">
                  <c:v>3.3</c:v>
                </c:pt>
                <c:pt idx="7">
                  <c:v>3.1</c:v>
                </c:pt>
                <c:pt idx="8">
                  <c:v>3.5</c:v>
                </c:pt>
                <c:pt idx="9">
                  <c:v>2.3</c:v>
                </c:pt>
                <c:pt idx="10">
                  <c:v>2.1</c:v>
                </c:pt>
                <c:pt idx="11">
                  <c:v>2.1</c:v>
                </c:pt>
                <c:pt idx="12">
                  <c:v>2.1</c:v>
                </c:pt>
                <c:pt idx="13">
                  <c:v>2.9</c:v>
                </c:pt>
                <c:pt idx="14">
                  <c:v>1.6</c:v>
                </c:pt>
                <c:pt idx="15">
                  <c:v>2.8</c:v>
                </c:pt>
                <c:pt idx="16">
                  <c:v>3.0</c:v>
                </c:pt>
                <c:pt idx="17">
                  <c:v>2.9</c:v>
                </c:pt>
                <c:pt idx="18">
                  <c:v>3.168248339606737</c:v>
                </c:pt>
                <c:pt idx="19">
                  <c:v>3.236518953278344</c:v>
                </c:pt>
                <c:pt idx="20">
                  <c:v>3.348130371946776</c:v>
                </c:pt>
                <c:pt idx="21">
                  <c:v>3.443968623043153</c:v>
                </c:pt>
                <c:pt idx="22">
                  <c:v>3.539182203634932</c:v>
                </c:pt>
                <c:pt idx="23">
                  <c:v>3.709843465695616</c:v>
                </c:pt>
                <c:pt idx="24">
                  <c:v>4.151630173928957</c:v>
                </c:pt>
                <c:pt idx="25">
                  <c:v>4.300640432718565</c:v>
                </c:pt>
                <c:pt idx="26">
                  <c:v>4.345468039021105</c:v>
                </c:pt>
                <c:pt idx="27">
                  <c:v>4.486909378768274</c:v>
                </c:pt>
                <c:pt idx="28">
                  <c:v>4.488655968566756</c:v>
                </c:pt>
                <c:pt idx="29">
                  <c:v>4.495606312534045</c:v>
                </c:pt>
                <c:pt idx="30">
                  <c:v>4.755249813222492</c:v>
                </c:pt>
                <c:pt idx="31">
                  <c:v>4.883670995845582</c:v>
                </c:pt>
                <c:pt idx="32">
                  <c:v>4.94785848106553</c:v>
                </c:pt>
                <c:pt idx="33">
                  <c:v>5.199687417593718</c:v>
                </c:pt>
                <c:pt idx="34">
                  <c:v>5.330200945468244</c:v>
                </c:pt>
                <c:pt idx="35">
                  <c:v>5.404451920090656</c:v>
                </c:pt>
                <c:pt idx="36">
                  <c:v>5.584648451435799</c:v>
                </c:pt>
                <c:pt idx="37">
                  <c:v>5.656274232252663</c:v>
                </c:pt>
                <c:pt idx="38">
                  <c:v>5.628317539087588</c:v>
                </c:pt>
                <c:pt idx="39">
                  <c:v>5.511722088446367</c:v>
                </c:pt>
                <c:pt idx="40">
                  <c:v>5.171806346108935</c:v>
                </c:pt>
                <c:pt idx="41">
                  <c:v>4.967063701361154</c:v>
                </c:pt>
                <c:pt idx="42">
                  <c:v>4.949912448945295</c:v>
                </c:pt>
                <c:pt idx="43">
                  <c:v>5.025043727493108</c:v>
                </c:pt>
                <c:pt idx="44">
                  <c:v>5.301528487200432</c:v>
                </c:pt>
                <c:pt idx="45">
                  <c:v>5.52995866469792</c:v>
                </c:pt>
                <c:pt idx="46">
                  <c:v>5.639124505871701</c:v>
                </c:pt>
                <c:pt idx="47">
                  <c:v>5.718595372462889</c:v>
                </c:pt>
                <c:pt idx="48">
                  <c:v>5.833503604137193</c:v>
                </c:pt>
                <c:pt idx="49">
                  <c:v>6.177608839291491</c:v>
                </c:pt>
                <c:pt idx="50">
                  <c:v>4.581107037203557</c:v>
                </c:pt>
                <c:pt idx="51">
                  <c:v>5.946593331261448</c:v>
                </c:pt>
                <c:pt idx="52">
                  <c:v>6.081446797120104</c:v>
                </c:pt>
              </c:numCache>
            </c:numRef>
          </c:val>
        </c:ser>
        <c:ser>
          <c:idx val="3"/>
          <c:order val="2"/>
          <c:tx>
            <c:v>sécurité sociale</c:v>
          </c:tx>
          <c:cat>
            <c:numRef>
              <c:f>données!$AL$40:$CL$40</c:f>
              <c:numCache>
                <c:formatCode>General</c:formatCode>
                <c:ptCount val="53"/>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formatCode="0">
                  <c:v>2011.0</c:v>
                </c:pt>
                <c:pt idx="52">
                  <c:v>2012.0</c:v>
                </c:pt>
              </c:numCache>
            </c:numRef>
          </c:cat>
          <c:val>
            <c:numRef>
              <c:f>données!$AL$711:$CL$711</c:f>
              <c:numCache>
                <c:formatCode>#.##0\.0</c:formatCode>
                <c:ptCount val="53"/>
                <c:pt idx="0">
                  <c:v>8.7</c:v>
                </c:pt>
                <c:pt idx="1">
                  <c:v>9.7</c:v>
                </c:pt>
                <c:pt idx="2">
                  <c:v>10.0</c:v>
                </c:pt>
                <c:pt idx="3">
                  <c:v>10.6</c:v>
                </c:pt>
                <c:pt idx="4">
                  <c:v>10.8</c:v>
                </c:pt>
                <c:pt idx="5">
                  <c:v>11.0</c:v>
                </c:pt>
                <c:pt idx="6">
                  <c:v>11.1</c:v>
                </c:pt>
                <c:pt idx="7">
                  <c:v>11.4</c:v>
                </c:pt>
                <c:pt idx="8">
                  <c:v>12.3</c:v>
                </c:pt>
                <c:pt idx="9">
                  <c:v>12.6</c:v>
                </c:pt>
                <c:pt idx="10">
                  <c:v>12.7</c:v>
                </c:pt>
                <c:pt idx="11">
                  <c:v>12.9</c:v>
                </c:pt>
                <c:pt idx="12">
                  <c:v>13.0</c:v>
                </c:pt>
                <c:pt idx="13">
                  <c:v>13.0</c:v>
                </c:pt>
                <c:pt idx="14">
                  <c:v>13.4</c:v>
                </c:pt>
                <c:pt idx="15">
                  <c:v>14.8</c:v>
                </c:pt>
                <c:pt idx="16">
                  <c:v>15.3</c:v>
                </c:pt>
                <c:pt idx="17">
                  <c:v>15.9</c:v>
                </c:pt>
                <c:pt idx="18">
                  <c:v>16.00802801959046</c:v>
                </c:pt>
                <c:pt idx="19">
                  <c:v>16.98739557043313</c:v>
                </c:pt>
                <c:pt idx="20">
                  <c:v>17.38791529956526</c:v>
                </c:pt>
                <c:pt idx="21">
                  <c:v>17.34872971108558</c:v>
                </c:pt>
                <c:pt idx="22">
                  <c:v>17.94749430288485</c:v>
                </c:pt>
                <c:pt idx="23">
                  <c:v>18.59682740253454</c:v>
                </c:pt>
                <c:pt idx="24">
                  <c:v>18.94805842060858</c:v>
                </c:pt>
                <c:pt idx="25">
                  <c:v>18.74048276790298</c:v>
                </c:pt>
                <c:pt idx="26">
                  <c:v>18.19968251526618</c:v>
                </c:pt>
                <c:pt idx="27">
                  <c:v>18.6171602336934</c:v>
                </c:pt>
                <c:pt idx="28">
                  <c:v>18.38602253682305</c:v>
                </c:pt>
                <c:pt idx="29">
                  <c:v>18.54836017159197</c:v>
                </c:pt>
                <c:pt idx="30">
                  <c:v>18.78839396130597</c:v>
                </c:pt>
                <c:pt idx="31">
                  <c:v>18.98089580479569</c:v>
                </c:pt>
                <c:pt idx="32">
                  <c:v>19.26175869231395</c:v>
                </c:pt>
                <c:pt idx="33">
                  <c:v>19.76079998378329</c:v>
                </c:pt>
                <c:pt idx="34">
                  <c:v>20.11436750900114</c:v>
                </c:pt>
                <c:pt idx="35">
                  <c:v>20.19690172177193</c:v>
                </c:pt>
                <c:pt idx="36">
                  <c:v>20.64475082161592</c:v>
                </c:pt>
                <c:pt idx="37">
                  <c:v>20.70007570898907</c:v>
                </c:pt>
                <c:pt idx="38">
                  <c:v>20.71180645573946</c:v>
                </c:pt>
                <c:pt idx="39">
                  <c:v>21.05789394871868</c:v>
                </c:pt>
                <c:pt idx="40">
                  <c:v>21.49849048703275</c:v>
                </c:pt>
                <c:pt idx="41">
                  <c:v>21.77849058703078</c:v>
                </c:pt>
                <c:pt idx="42">
                  <c:v>21.83627068088647</c:v>
                </c:pt>
                <c:pt idx="43">
                  <c:v>21.9986792640808</c:v>
                </c:pt>
                <c:pt idx="44">
                  <c:v>20.94097893440549</c:v>
                </c:pt>
                <c:pt idx="45">
                  <c:v>21.39058228435168</c:v>
                </c:pt>
                <c:pt idx="46">
                  <c:v>22.50861457214106</c:v>
                </c:pt>
                <c:pt idx="47">
                  <c:v>22.44767838744281</c:v>
                </c:pt>
                <c:pt idx="48">
                  <c:v>22.81482209502921</c:v>
                </c:pt>
                <c:pt idx="49">
                  <c:v>23.4381645191705</c:v>
                </c:pt>
                <c:pt idx="50">
                  <c:v>23.21385708998426</c:v>
                </c:pt>
                <c:pt idx="51">
                  <c:v>23.77797919254441</c:v>
                </c:pt>
                <c:pt idx="52">
                  <c:v>24.25247109673001</c:v>
                </c:pt>
              </c:numCache>
            </c:numRef>
          </c:val>
        </c:ser>
        <c:ser>
          <c:idx val="4"/>
          <c:order val="3"/>
          <c:tx>
            <c:v>Union européenne</c:v>
          </c:tx>
          <c:cat>
            <c:numRef>
              <c:f>données!$AL$40:$CL$40</c:f>
              <c:numCache>
                <c:formatCode>General</c:formatCode>
                <c:ptCount val="53"/>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formatCode="0">
                  <c:v>2011.0</c:v>
                </c:pt>
                <c:pt idx="52">
                  <c:v>2012.0</c:v>
                </c:pt>
              </c:numCache>
            </c:numRef>
          </c:cat>
          <c:val>
            <c:numRef>
              <c:f>données!$AL$714:$CL$714</c:f>
              <c:numCache>
                <c:formatCode>#.##0\.0</c:formatCode>
                <c:ptCount val="53"/>
                <c:pt idx="0">
                  <c:v>0.0</c:v>
                </c:pt>
                <c:pt idx="1">
                  <c:v>0.0</c:v>
                </c:pt>
                <c:pt idx="2">
                  <c:v>0.0</c:v>
                </c:pt>
                <c:pt idx="3">
                  <c:v>0.0</c:v>
                </c:pt>
                <c:pt idx="4">
                  <c:v>0.0</c:v>
                </c:pt>
                <c:pt idx="5">
                  <c:v>0.0</c:v>
                </c:pt>
                <c:pt idx="6">
                  <c:v>0.0</c:v>
                </c:pt>
                <c:pt idx="7">
                  <c:v>0.0</c:v>
                </c:pt>
                <c:pt idx="8">
                  <c:v>0.0</c:v>
                </c:pt>
                <c:pt idx="9">
                  <c:v>0.0</c:v>
                </c:pt>
                <c:pt idx="10">
                  <c:v>0.0</c:v>
                </c:pt>
                <c:pt idx="11">
                  <c:v>0.2</c:v>
                </c:pt>
                <c:pt idx="12">
                  <c:v>0.2</c:v>
                </c:pt>
                <c:pt idx="13">
                  <c:v>0.2</c:v>
                </c:pt>
                <c:pt idx="14">
                  <c:v>0.3</c:v>
                </c:pt>
                <c:pt idx="15">
                  <c:v>0.5</c:v>
                </c:pt>
                <c:pt idx="16">
                  <c:v>0.5</c:v>
                </c:pt>
                <c:pt idx="17">
                  <c:v>0.6</c:v>
                </c:pt>
                <c:pt idx="18">
                  <c:v>0.716476042378177</c:v>
                </c:pt>
                <c:pt idx="19">
                  <c:v>0.723718813835057</c:v>
                </c:pt>
                <c:pt idx="20">
                  <c:v>0.621758954959242</c:v>
                </c:pt>
                <c:pt idx="21">
                  <c:v>0.701400587485314</c:v>
                </c:pt>
                <c:pt idx="22">
                  <c:v>0.767432112743386</c:v>
                </c:pt>
                <c:pt idx="23">
                  <c:v>0.7905299052537</c:v>
                </c:pt>
                <c:pt idx="24">
                  <c:v>0.768010699778891</c:v>
                </c:pt>
                <c:pt idx="25">
                  <c:v>0.777202002940633</c:v>
                </c:pt>
                <c:pt idx="26">
                  <c:v>0.943289745148207</c:v>
                </c:pt>
                <c:pt idx="27">
                  <c:v>0.996352493817978</c:v>
                </c:pt>
                <c:pt idx="28">
                  <c:v>1.058788732930386</c:v>
                </c:pt>
                <c:pt idx="29">
                  <c:v>0.966493825660483</c:v>
                </c:pt>
                <c:pt idx="30">
                  <c:v>0.881795109043595</c:v>
                </c:pt>
                <c:pt idx="31">
                  <c:v>1.022803877356517</c:v>
                </c:pt>
                <c:pt idx="32">
                  <c:v>0.896492604680606</c:v>
                </c:pt>
                <c:pt idx="33">
                  <c:v>0.806013255372879</c:v>
                </c:pt>
                <c:pt idx="34">
                  <c:v>0.819514055542654</c:v>
                </c:pt>
                <c:pt idx="35">
                  <c:v>0.825962302512037</c:v>
                </c:pt>
                <c:pt idx="36">
                  <c:v>0.69166396544876</c:v>
                </c:pt>
                <c:pt idx="37">
                  <c:v>0.686725437587837</c:v>
                </c:pt>
                <c:pt idx="38">
                  <c:v>0.611155749719836</c:v>
                </c:pt>
                <c:pt idx="39">
                  <c:v>0.582368151331155</c:v>
                </c:pt>
                <c:pt idx="40">
                  <c:v>0.607250580263981</c:v>
                </c:pt>
                <c:pt idx="41">
                  <c:v>0.598240009585748</c:v>
                </c:pt>
                <c:pt idx="42">
                  <c:v>0.462497187976914</c:v>
                </c:pt>
                <c:pt idx="43">
                  <c:v>0.323130650456772</c:v>
                </c:pt>
                <c:pt idx="44">
                  <c:v>0.23121923570083</c:v>
                </c:pt>
                <c:pt idx="45">
                  <c:v>0.262798367821326</c:v>
                </c:pt>
                <c:pt idx="46">
                  <c:v>0.25954943952448</c:v>
                </c:pt>
                <c:pt idx="47">
                  <c:v>0.259859062366175</c:v>
                </c:pt>
                <c:pt idx="48">
                  <c:v>0.263036062063061</c:v>
                </c:pt>
                <c:pt idx="49">
                  <c:v>0.200979763087813</c:v>
                </c:pt>
                <c:pt idx="50">
                  <c:v>0.224698685412033</c:v>
                </c:pt>
                <c:pt idx="51">
                  <c:v>0.249925302213753</c:v>
                </c:pt>
                <c:pt idx="52">
                  <c:v>0.245190661202896</c:v>
                </c:pt>
              </c:numCache>
            </c:numRef>
          </c:val>
        </c:ser>
        <c:axId val="574695608"/>
        <c:axId val="574671256"/>
      </c:areaChart>
      <c:catAx>
        <c:axId val="574695608"/>
        <c:scaling>
          <c:orientation val="minMax"/>
        </c:scaling>
        <c:axPos val="b"/>
        <c:numFmt formatCode="General" sourceLinked="1"/>
        <c:tickLblPos val="nextTo"/>
        <c:txPr>
          <a:bodyPr/>
          <a:lstStyle/>
          <a:p>
            <a:pPr>
              <a:defRPr sz="1400" b="1"/>
            </a:pPr>
            <a:endParaRPr lang="fr-FR"/>
          </a:p>
        </c:txPr>
        <c:crossAx val="574671256"/>
        <c:crosses val="autoZero"/>
        <c:auto val="1"/>
        <c:lblAlgn val="ctr"/>
        <c:lblOffset val="100"/>
        <c:tickLblSkip val="5"/>
        <c:tickMarkSkip val="5"/>
      </c:catAx>
      <c:valAx>
        <c:axId val="574671256"/>
        <c:scaling>
          <c:orientation val="minMax"/>
          <c:max val="45.0"/>
        </c:scaling>
        <c:axPos val="l"/>
        <c:majorGridlines/>
        <c:numFmt formatCode="0" sourceLinked="0"/>
        <c:tickLblPos val="nextTo"/>
        <c:txPr>
          <a:bodyPr/>
          <a:lstStyle/>
          <a:p>
            <a:pPr>
              <a:defRPr sz="1400" b="1"/>
            </a:pPr>
            <a:endParaRPr lang="fr-FR"/>
          </a:p>
        </c:txPr>
        <c:crossAx val="574695608"/>
        <c:crosses val="autoZero"/>
        <c:crossBetween val="midCat"/>
      </c:valAx>
    </c:plotArea>
    <c:legend>
      <c:legendPos val="r"/>
      <c:legendEntry>
        <c:idx val="3"/>
        <c:txPr>
          <a:bodyPr/>
          <a:lstStyle/>
          <a:p>
            <a:pPr>
              <a:defRPr sz="1400" b="1" i="0" baseline="0">
                <a:solidFill>
                  <a:schemeClr val="accent2">
                    <a:lumMod val="75000"/>
                  </a:schemeClr>
                </a:solidFill>
              </a:defRPr>
            </a:pPr>
            <a:endParaRPr lang="fr-FR"/>
          </a:p>
        </c:txPr>
      </c:legendEntry>
      <c:legendEntry>
        <c:idx val="2"/>
        <c:txPr>
          <a:bodyPr/>
          <a:lstStyle/>
          <a:p>
            <a:pPr>
              <a:defRPr sz="1400" b="1" i="0" baseline="0">
                <a:solidFill>
                  <a:schemeClr val="accent3">
                    <a:lumMod val="75000"/>
                  </a:schemeClr>
                </a:solidFill>
              </a:defRPr>
            </a:pPr>
            <a:endParaRPr lang="fr-FR"/>
          </a:p>
        </c:txPr>
      </c:legendEntry>
      <c:legendEntry>
        <c:idx val="1"/>
        <c:txPr>
          <a:bodyPr/>
          <a:lstStyle/>
          <a:p>
            <a:pPr>
              <a:defRPr sz="1400" b="1" i="0" baseline="0">
                <a:solidFill>
                  <a:schemeClr val="accent4">
                    <a:lumMod val="75000"/>
                  </a:schemeClr>
                </a:solidFill>
              </a:defRPr>
            </a:pPr>
            <a:endParaRPr lang="fr-FR"/>
          </a:p>
        </c:txPr>
      </c:legendEntry>
      <c:legendEntry>
        <c:idx val="0"/>
        <c:txPr>
          <a:bodyPr/>
          <a:lstStyle/>
          <a:p>
            <a:pPr>
              <a:defRPr sz="1400" b="1" i="0" baseline="0">
                <a:solidFill>
                  <a:schemeClr val="accent5">
                    <a:lumMod val="75000"/>
                  </a:schemeClr>
                </a:solidFill>
              </a:defRPr>
            </a:pPr>
            <a:endParaRPr lang="fr-FR"/>
          </a:p>
        </c:txPr>
      </c:legendEntry>
      <c:layout>
        <c:manualLayout>
          <c:xMode val="edge"/>
          <c:yMode val="edge"/>
          <c:x val="0.0854451412003675"/>
          <c:y val="0.642234474045756"/>
          <c:w val="0.259935146105969"/>
          <c:h val="0.20747852385885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3"/>
          <c:order val="0"/>
          <c:tx>
            <c:v>PIB en € 2012</c:v>
          </c:tx>
          <c:spPr>
            <a:ln w="63500">
              <a:solidFill>
                <a:schemeClr val="bg1">
                  <a:lumMod val="50000"/>
                </a:schemeClr>
              </a:solidFill>
              <a:prstDash val="sysDash"/>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données!$BD$73:$CL$73</c:f>
              <c:numCache>
                <c:formatCode>#.##0\.0</c:formatCode>
                <c:ptCount val="35"/>
                <c:pt idx="0">
                  <c:v>1102.989974752867</c:v>
                </c:pt>
                <c:pt idx="1">
                  <c:v>1141.035618951408</c:v>
                </c:pt>
                <c:pt idx="2">
                  <c:v>1159.711824556164</c:v>
                </c:pt>
                <c:pt idx="3">
                  <c:v>1171.066256807302</c:v>
                </c:pt>
                <c:pt idx="4">
                  <c:v>1199.376137509005</c:v>
                </c:pt>
                <c:pt idx="5">
                  <c:v>1214.151299927552</c:v>
                </c:pt>
                <c:pt idx="6">
                  <c:v>1232.298313810379</c:v>
                </c:pt>
                <c:pt idx="7">
                  <c:v>1252.141379242527</c:v>
                </c:pt>
                <c:pt idx="8">
                  <c:v>1280.389454256327</c:v>
                </c:pt>
                <c:pt idx="9">
                  <c:v>1310.970783019081</c:v>
                </c:pt>
                <c:pt idx="10">
                  <c:v>1372.162464823948</c:v>
                </c:pt>
                <c:pt idx="11">
                  <c:v>1429.625640560556</c:v>
                </c:pt>
                <c:pt idx="12">
                  <c:v>1467.084719134132</c:v>
                </c:pt>
                <c:pt idx="13">
                  <c:v>1482.333155692206</c:v>
                </c:pt>
                <c:pt idx="14">
                  <c:v>1504.241142425983</c:v>
                </c:pt>
                <c:pt idx="15">
                  <c:v>1494.202908516429</c:v>
                </c:pt>
                <c:pt idx="16">
                  <c:v>1527.783451089086</c:v>
                </c:pt>
                <c:pt idx="17">
                  <c:v>1559.061756596828</c:v>
                </c:pt>
                <c:pt idx="18">
                  <c:v>1575.706530582691</c:v>
                </c:pt>
                <c:pt idx="19">
                  <c:v>1610.117390396143</c:v>
                </c:pt>
                <c:pt idx="20">
                  <c:v>1664.51135247493</c:v>
                </c:pt>
                <c:pt idx="21">
                  <c:v>1719.306653920785</c:v>
                </c:pt>
                <c:pt idx="22">
                  <c:v>1782.57905937103</c:v>
                </c:pt>
                <c:pt idx="23">
                  <c:v>1815.301244520534</c:v>
                </c:pt>
                <c:pt idx="24">
                  <c:v>1832.162719151229</c:v>
                </c:pt>
                <c:pt idx="25">
                  <c:v>1848.642987116784</c:v>
                </c:pt>
                <c:pt idx="26">
                  <c:v>1895.684872630499</c:v>
                </c:pt>
                <c:pt idx="27">
                  <c:v>1930.309642392865</c:v>
                </c:pt>
                <c:pt idx="28">
                  <c:v>1977.927657312342</c:v>
                </c:pt>
                <c:pt idx="29">
                  <c:v>2023.127517436602</c:v>
                </c:pt>
                <c:pt idx="30">
                  <c:v>2021.495498180597</c:v>
                </c:pt>
                <c:pt idx="31">
                  <c:v>1957.87763014408</c:v>
                </c:pt>
                <c:pt idx="32">
                  <c:v>1991.646627645047</c:v>
                </c:pt>
                <c:pt idx="33">
                  <c:v>2032.014810601506</c:v>
                </c:pt>
                <c:pt idx="34">
                  <c:v>2032.29684</c:v>
                </c:pt>
              </c:numCache>
            </c:numRef>
          </c:val>
        </c:ser>
        <c:ser>
          <c:idx val="2"/>
          <c:order val="2"/>
          <c:tx>
            <c:v>dette publique en € 2012</c:v>
          </c:tx>
          <c:spPr>
            <a:ln>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données!$BD$177:$CL$177</c:f>
              <c:numCache>
                <c:formatCode>0\.0</c:formatCode>
                <c:ptCount val="35"/>
                <c:pt idx="0">
                  <c:v>233.3929287215587</c:v>
                </c:pt>
                <c:pt idx="1">
                  <c:v>240.7581852831692</c:v>
                </c:pt>
                <c:pt idx="2">
                  <c:v>240.4406645739249</c:v>
                </c:pt>
                <c:pt idx="3">
                  <c:v>257.1357984419292</c:v>
                </c:pt>
                <c:pt idx="4">
                  <c:v>303.1326064804416</c:v>
                </c:pt>
                <c:pt idx="5">
                  <c:v>322.7891099034925</c:v>
                </c:pt>
                <c:pt idx="6">
                  <c:v>357.0787629667059</c:v>
                </c:pt>
                <c:pt idx="7">
                  <c:v>382.9762834559181</c:v>
                </c:pt>
                <c:pt idx="8">
                  <c:v>398.542840145041</c:v>
                </c:pt>
                <c:pt idx="9">
                  <c:v>438.3059061171591</c:v>
                </c:pt>
                <c:pt idx="10">
                  <c:v>457.0091125001981</c:v>
                </c:pt>
                <c:pt idx="11">
                  <c:v>486.5082689528236</c:v>
                </c:pt>
                <c:pt idx="12">
                  <c:v>516.5012979314949</c:v>
                </c:pt>
                <c:pt idx="13">
                  <c:v>532.9171338013143</c:v>
                </c:pt>
                <c:pt idx="14">
                  <c:v>597.4961446049657</c:v>
                </c:pt>
                <c:pt idx="15">
                  <c:v>687.7028854840257</c:v>
                </c:pt>
                <c:pt idx="16">
                  <c:v>752.0948538686818</c:v>
                </c:pt>
                <c:pt idx="17">
                  <c:v>864.7837642412627</c:v>
                </c:pt>
                <c:pt idx="18">
                  <c:v>915.5384416024006</c:v>
                </c:pt>
                <c:pt idx="19">
                  <c:v>957.9158399026044</c:v>
                </c:pt>
                <c:pt idx="20">
                  <c:v>992.0768803797425</c:v>
                </c:pt>
                <c:pt idx="21">
                  <c:v>1013.595075711708</c:v>
                </c:pt>
                <c:pt idx="22">
                  <c:v>1024.398564089007</c:v>
                </c:pt>
                <c:pt idx="23">
                  <c:v>1035.734561402126</c:v>
                </c:pt>
                <c:pt idx="24">
                  <c:v>1082.961794054798</c:v>
                </c:pt>
                <c:pt idx="25">
                  <c:v>1169.90887082977</c:v>
                </c:pt>
                <c:pt idx="26">
                  <c:v>1236.06361694331</c:v>
                </c:pt>
                <c:pt idx="27">
                  <c:v>1289.384450910343</c:v>
                </c:pt>
                <c:pt idx="28">
                  <c:v>1267.42036800899</c:v>
                </c:pt>
                <c:pt idx="29">
                  <c:v>1299.147545778434</c:v>
                </c:pt>
                <c:pt idx="30">
                  <c:v>1378.828294042213</c:v>
                </c:pt>
                <c:pt idx="31">
                  <c:v>1550.510033793838</c:v>
                </c:pt>
                <c:pt idx="32">
                  <c:v>1640.2352281661</c:v>
                </c:pt>
                <c:pt idx="33">
                  <c:v>1743.164642076051</c:v>
                </c:pt>
                <c:pt idx="34">
                  <c:v>1833.8</c:v>
                </c:pt>
              </c:numCache>
            </c:numRef>
          </c:val>
        </c:ser>
        <c:ser>
          <c:idx val="0"/>
          <c:order val="3"/>
          <c:tx>
            <c:v>dette publique en € courants</c:v>
          </c:tx>
          <c:spPr>
            <a:ln>
              <a:solidFill>
                <a:srgbClr val="0000FF"/>
              </a:solidFill>
            </a:ln>
          </c:spPr>
          <c:marker>
            <c:symbol val="none"/>
          </c:marker>
          <c:dPt>
            <c:idx val="3"/>
            <c:spPr>
              <a:ln>
                <a:solidFill>
                  <a:srgbClr val="0000FF"/>
                </a:solidFill>
              </a:ln>
              <a:effectLst/>
            </c:spPr>
          </c:dPt>
          <c:dPt>
            <c:idx val="4"/>
            <c:spPr>
              <a:ln>
                <a:solidFill>
                  <a:srgbClr val="0000FF"/>
                </a:solidFill>
              </a:ln>
              <a:effectLst/>
            </c:spPr>
          </c:dPt>
          <c:dPt>
            <c:idx val="5"/>
            <c:spPr>
              <a:ln>
                <a:solidFill>
                  <a:srgbClr val="0000FF"/>
                </a:solidFill>
              </a:ln>
              <a:effectLst/>
            </c:spPr>
          </c:dPt>
          <c:dPt>
            <c:idx val="6"/>
            <c:spPr>
              <a:ln>
                <a:solidFill>
                  <a:srgbClr val="0000FF"/>
                </a:solidFill>
              </a:ln>
              <a:effectLst/>
            </c:spPr>
          </c:dPt>
          <c:dPt>
            <c:idx val="7"/>
            <c:spPr>
              <a:ln>
                <a:solidFill>
                  <a:srgbClr val="0000FF"/>
                </a:solidFill>
              </a:ln>
              <a:effectLst/>
            </c:spPr>
          </c:dPt>
          <c:dPt>
            <c:idx val="10"/>
            <c:spPr>
              <a:ln>
                <a:solidFill>
                  <a:srgbClr val="0000FF"/>
                </a:solidFill>
              </a:ln>
              <a:effectLst/>
            </c:spPr>
          </c:dPt>
          <c:dPt>
            <c:idx val="11"/>
            <c:spPr>
              <a:ln>
                <a:solidFill>
                  <a:srgbClr val="0000FF"/>
                </a:solidFill>
              </a:ln>
              <a:effectLst/>
            </c:spPr>
          </c:dPt>
          <c:dPt>
            <c:idx val="12"/>
            <c:spPr>
              <a:ln>
                <a:solidFill>
                  <a:srgbClr val="0000FF"/>
                </a:solidFill>
              </a:ln>
              <a:effectLst/>
            </c:spPr>
          </c:dPt>
          <c:dPt>
            <c:idx val="13"/>
            <c:spPr>
              <a:ln>
                <a:solidFill>
                  <a:srgbClr val="0000FF"/>
                </a:solidFill>
              </a:ln>
              <a:effectLst/>
            </c:spPr>
          </c:dPt>
          <c:dPt>
            <c:idx val="14"/>
            <c:spPr>
              <a:ln>
                <a:solidFill>
                  <a:srgbClr val="0000FF"/>
                </a:solidFill>
              </a:ln>
              <a:effectLst/>
            </c:spPr>
          </c:dPt>
          <c:dPt>
            <c:idx val="19"/>
            <c:spPr>
              <a:ln>
                <a:solidFill>
                  <a:srgbClr val="0000FF"/>
                </a:solidFill>
              </a:ln>
              <a:effectLst/>
            </c:spPr>
          </c:dPt>
          <c:dPt>
            <c:idx val="20"/>
            <c:spPr>
              <a:ln>
                <a:solidFill>
                  <a:srgbClr val="0000FF"/>
                </a:solidFill>
              </a:ln>
              <a:effectLst/>
            </c:spPr>
          </c:dPt>
          <c:dPt>
            <c:idx val="21"/>
            <c:spPr>
              <a:ln>
                <a:solidFill>
                  <a:srgbClr val="0000FF"/>
                </a:solidFill>
              </a:ln>
              <a:effectLst/>
            </c:spPr>
          </c:dPt>
          <c:dPt>
            <c:idx val="22"/>
            <c:spPr>
              <a:ln>
                <a:solidFill>
                  <a:srgbClr val="0000FF"/>
                </a:solidFill>
              </a:ln>
              <a:effectLst/>
            </c:spPr>
          </c:dPt>
          <c:dPt>
            <c:idx val="23"/>
            <c:spPr>
              <a:ln>
                <a:solidFill>
                  <a:srgbClr val="0000FF"/>
                </a:solidFill>
              </a:ln>
              <a:effectLst/>
            </c:spPr>
          </c:dPt>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données!$BD$160:$CL$160</c:f>
              <c:numCache>
                <c:formatCode>General</c:formatCode>
                <c:ptCount val="35"/>
                <c:pt idx="0">
                  <c:v>72.8</c:v>
                </c:pt>
                <c:pt idx="1">
                  <c:v>82.8</c:v>
                </c:pt>
                <c:pt idx="2">
                  <c:v>92.2</c:v>
                </c:pt>
                <c:pt idx="3">
                  <c:v>110.1</c:v>
                </c:pt>
                <c:pt idx="4">
                  <c:v>145.5</c:v>
                </c:pt>
                <c:pt idx="5">
                  <c:v>170.0</c:v>
                </c:pt>
                <c:pt idx="6">
                  <c:v>201.4</c:v>
                </c:pt>
                <c:pt idx="7">
                  <c:v>227.7</c:v>
                </c:pt>
                <c:pt idx="8">
                  <c:v>249.3</c:v>
                </c:pt>
                <c:pt idx="9">
                  <c:v>281.2</c:v>
                </c:pt>
                <c:pt idx="10">
                  <c:v>302.8</c:v>
                </c:pt>
                <c:pt idx="11">
                  <c:v>333.3</c:v>
                </c:pt>
                <c:pt idx="12">
                  <c:v>363.6</c:v>
                </c:pt>
                <c:pt idx="13">
                  <c:v>385.1</c:v>
                </c:pt>
                <c:pt idx="14">
                  <c:v>440.1</c:v>
                </c:pt>
                <c:pt idx="15">
                  <c:v>515.4</c:v>
                </c:pt>
                <c:pt idx="16">
                  <c:v>570.0</c:v>
                </c:pt>
                <c:pt idx="17">
                  <c:v>663.5</c:v>
                </c:pt>
                <c:pt idx="18">
                  <c:v>712.7</c:v>
                </c:pt>
                <c:pt idx="19">
                  <c:v>752.5</c:v>
                </c:pt>
                <c:pt idx="20">
                  <c:v>787.4</c:v>
                </c:pt>
                <c:pt idx="21">
                  <c:v>805.9</c:v>
                </c:pt>
                <c:pt idx="22">
                  <c:v>827.3</c:v>
                </c:pt>
                <c:pt idx="23">
                  <c:v>853.3</c:v>
                </c:pt>
                <c:pt idx="24">
                  <c:v>912.0</c:v>
                </c:pt>
                <c:pt idx="25">
                  <c:v>1004.9</c:v>
                </c:pt>
                <c:pt idx="26">
                  <c:v>1079.5</c:v>
                </c:pt>
                <c:pt idx="27">
                  <c:v>1147.6</c:v>
                </c:pt>
                <c:pt idx="28">
                  <c:v>1152.2</c:v>
                </c:pt>
                <c:pt idx="29">
                  <c:v>1211.6</c:v>
                </c:pt>
                <c:pt idx="30">
                  <c:v>1318.6</c:v>
                </c:pt>
                <c:pt idx="31" formatCode="#.##0\.0">
                  <c:v>1493.4</c:v>
                </c:pt>
                <c:pt idx="32" formatCode="#.##0\.0">
                  <c:v>1595.0</c:v>
                </c:pt>
                <c:pt idx="33" formatCode="#.##0\.0">
                  <c:v>1716.9</c:v>
                </c:pt>
                <c:pt idx="34" formatCode="#.##0\.0">
                  <c:v>1833.8</c:v>
                </c:pt>
              </c:numCache>
            </c:numRef>
          </c:val>
        </c:ser>
        <c:marker val="1"/>
        <c:axId val="568793032"/>
        <c:axId val="568796696"/>
      </c:lineChart>
      <c:lineChart>
        <c:grouping val="standard"/>
        <c:ser>
          <c:idx val="1"/>
          <c:order val="1"/>
          <c:tx>
            <c:strRef>
              <c:f>données!$Y$79</c:f>
              <c:strCache>
                <c:ptCount val="1"/>
                <c:pt idx="0">
                  <c:v>inflation (valeur en € courants de 100 € 2012)</c:v>
                </c:pt>
              </c:strCache>
            </c:strRef>
          </c:tx>
          <c:spPr>
            <a:ln w="60325">
              <a:solidFill>
                <a:schemeClr val="accent6">
                  <a:lumMod val="75000"/>
                </a:schemeClr>
              </a:solidFill>
              <a:prstDash val="sysDot"/>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données!$BD$79:$CL$79</c:f>
              <c:numCache>
                <c:formatCode>0\.000</c:formatCode>
                <c:ptCount val="35"/>
                <c:pt idx="0">
                  <c:v>31.19203328000202</c:v>
                </c:pt>
                <c:pt idx="1">
                  <c:v>34.39135408942142</c:v>
                </c:pt>
                <c:pt idx="2">
                  <c:v>38.34625900880113</c:v>
                </c:pt>
                <c:pt idx="3">
                  <c:v>42.81784203799404</c:v>
                </c:pt>
                <c:pt idx="4">
                  <c:v>47.99879554012536</c:v>
                </c:pt>
                <c:pt idx="5">
                  <c:v>52.66596510979773</c:v>
                </c:pt>
                <c:pt idx="6">
                  <c:v>56.40212213314367</c:v>
                </c:pt>
                <c:pt idx="7">
                  <c:v>59.45537878880403</c:v>
                </c:pt>
                <c:pt idx="8">
                  <c:v>62.55287384143513</c:v>
                </c:pt>
                <c:pt idx="9">
                  <c:v>64.1561056046631</c:v>
                </c:pt>
                <c:pt idx="10">
                  <c:v>66.25688453857008</c:v>
                </c:pt>
                <c:pt idx="11">
                  <c:v>68.5085991893634</c:v>
                </c:pt>
                <c:pt idx="12">
                  <c:v>70.39672532405238</c:v>
                </c:pt>
                <c:pt idx="13">
                  <c:v>72.26264189576152</c:v>
                </c:pt>
                <c:pt idx="14">
                  <c:v>73.65737904316887</c:v>
                </c:pt>
                <c:pt idx="15">
                  <c:v>74.94515595019586</c:v>
                </c:pt>
                <c:pt idx="16">
                  <c:v>75.78831274645628</c:v>
                </c:pt>
                <c:pt idx="17">
                  <c:v>76.72438214449325</c:v>
                </c:pt>
                <c:pt idx="18">
                  <c:v>77.84490171189459</c:v>
                </c:pt>
                <c:pt idx="19">
                  <c:v>78.55596166741641</c:v>
                </c:pt>
                <c:pt idx="20">
                  <c:v>79.36884888382872</c:v>
                </c:pt>
                <c:pt idx="21">
                  <c:v>79.50906819807972</c:v>
                </c:pt>
                <c:pt idx="22">
                  <c:v>80.75958215889479</c:v>
                </c:pt>
                <c:pt idx="23">
                  <c:v>82.38597337573097</c:v>
                </c:pt>
                <c:pt idx="24">
                  <c:v>84.21349718952801</c:v>
                </c:pt>
                <c:pt idx="25">
                  <c:v>85.8955791391909</c:v>
                </c:pt>
                <c:pt idx="26">
                  <c:v>87.33369263545835</c:v>
                </c:pt>
                <c:pt idx="27">
                  <c:v>89.00371019595909</c:v>
                </c:pt>
                <c:pt idx="28">
                  <c:v>90.90906451266902</c:v>
                </c:pt>
                <c:pt idx="29">
                  <c:v>93.26115451143951</c:v>
                </c:pt>
                <c:pt idx="30">
                  <c:v>95.63192209628613</c:v>
                </c:pt>
                <c:pt idx="31">
                  <c:v>96.31669369761513</c:v>
                </c:pt>
                <c:pt idx="32">
                  <c:v>97.24214994353727</c:v>
                </c:pt>
                <c:pt idx="33" formatCode="0.00">
                  <c:v>98.49327817682378</c:v>
                </c:pt>
                <c:pt idx="34" formatCode="0.00">
                  <c:v>100.0</c:v>
                </c:pt>
              </c:numCache>
            </c:numRef>
          </c:val>
        </c:ser>
        <c:ser>
          <c:idx val="4"/>
          <c:order val="4"/>
          <c:tx>
            <c:v>dette publique en % du PIB</c:v>
          </c:tx>
          <c:spPr>
            <a:ln>
              <a:solidFill>
                <a:schemeClr val="tx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8803576"/>
        <c:axId val="568800408"/>
      </c:lineChart>
      <c:catAx>
        <c:axId val="568793032"/>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8796696"/>
        <c:crosses val="autoZero"/>
        <c:auto val="1"/>
        <c:lblAlgn val="ctr"/>
        <c:lblOffset val="100"/>
        <c:tickLblSkip val="4"/>
        <c:tickMarkSkip val="4"/>
      </c:catAx>
      <c:valAx>
        <c:axId val="568796696"/>
        <c:scaling>
          <c:orientation val="minMax"/>
          <c:max val="20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8793032"/>
        <c:crosses val="autoZero"/>
        <c:crossBetween val="between"/>
        <c:majorUnit val="400.0"/>
      </c:valAx>
      <c:valAx>
        <c:axId val="568800408"/>
        <c:scaling>
          <c:orientation val="minMax"/>
          <c:max val="104.0"/>
          <c:min val="0.0"/>
        </c:scaling>
        <c:axPos val="r"/>
        <c:numFmt formatCode="0" sourceLinked="0"/>
        <c:tickLblPos val="nextTo"/>
        <c:txPr>
          <a:bodyPr/>
          <a:lstStyle/>
          <a:p>
            <a:pPr>
              <a:defRPr sz="1400" b="1" i="0"/>
            </a:pPr>
            <a:endParaRPr lang="fr-FR"/>
          </a:p>
        </c:txPr>
        <c:crossAx val="568803576"/>
        <c:crosses val="max"/>
        <c:crossBetween val="between"/>
        <c:majorUnit val="20.0"/>
      </c:valAx>
      <c:catAx>
        <c:axId val="568803576"/>
        <c:scaling>
          <c:orientation val="minMax"/>
        </c:scaling>
        <c:delete val="1"/>
        <c:axPos val="b"/>
        <c:numFmt formatCode="General" sourceLinked="1"/>
        <c:tickLblPos val="nextTo"/>
        <c:crossAx val="568800408"/>
        <c:crosses val="autoZero"/>
        <c:auto val="1"/>
        <c:lblAlgn val="ctr"/>
        <c:lblOffset val="100"/>
      </c:catAx>
      <c:spPr>
        <a:solidFill>
          <a:srgbClr val="FFFFFF"/>
        </a:solidFill>
        <a:ln w="25400">
          <a:noFill/>
        </a:ln>
      </c:spPr>
    </c:plotArea>
    <c:legend>
      <c:legendPos val="tr"/>
      <c:legendEntry>
        <c:idx val="0"/>
        <c:txPr>
          <a:bodyPr/>
          <a:lstStyle/>
          <a:p>
            <a:pPr>
              <a:defRPr sz="1400" b="1" i="0">
                <a:solidFill>
                  <a:schemeClr val="bg1">
                    <a:lumMod val="50000"/>
                  </a:schemeClr>
                </a:solidFill>
              </a:defRPr>
            </a:pPr>
            <a:endParaRPr lang="fr-FR"/>
          </a:p>
        </c:txPr>
      </c:legendEntry>
      <c:legendEntry>
        <c:idx val="1"/>
        <c:txPr>
          <a:bodyPr/>
          <a:lstStyle/>
          <a:p>
            <a:pPr>
              <a:defRPr sz="1400" b="1" i="0">
                <a:solidFill>
                  <a:srgbClr val="FF0000"/>
                </a:solidFill>
              </a:defRPr>
            </a:pPr>
            <a:endParaRPr lang="fr-FR"/>
          </a:p>
        </c:txPr>
      </c:legendEntry>
      <c:legendEntry>
        <c:idx val="2"/>
        <c:txPr>
          <a:bodyPr/>
          <a:lstStyle/>
          <a:p>
            <a:pPr>
              <a:defRPr sz="1400" b="1" i="0">
                <a:solidFill>
                  <a:srgbClr val="0000FF"/>
                </a:solidFill>
              </a:defRPr>
            </a:pPr>
            <a:endParaRPr lang="fr-FR"/>
          </a:p>
        </c:txPr>
      </c:legendEntry>
      <c:legendEntry>
        <c:idx val="3"/>
        <c:txPr>
          <a:bodyPr/>
          <a:lstStyle/>
          <a:p>
            <a:pPr>
              <a:defRPr sz="1400" b="1" i="0">
                <a:solidFill>
                  <a:schemeClr val="accent6">
                    <a:lumMod val="75000"/>
                  </a:schemeClr>
                </a:solidFill>
              </a:defRPr>
            </a:pPr>
            <a:endParaRPr lang="fr-FR"/>
          </a:p>
        </c:txPr>
      </c:legendEntry>
      <c:layout>
        <c:manualLayout>
          <c:xMode val="edge"/>
          <c:yMode val="edge"/>
          <c:x val="0.525920737808326"/>
          <c:y val="0.655328798185941"/>
          <c:w val="0.412062578848915"/>
          <c:h val="0.231292517006803"/>
        </c:manualLayout>
      </c:layout>
      <c:spPr>
        <a:ln>
          <a:solidFill>
            <a:schemeClr val="tx1"/>
          </a:solidFill>
        </a:ln>
      </c:spPr>
      <c:txPr>
        <a:bodyPr/>
        <a:lstStyle/>
        <a:p>
          <a:pPr>
            <a:defRPr sz="14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1"/>
  <c:lang val="fr-FR"/>
  <c:style val="18"/>
  <c:chart>
    <c:plotArea>
      <c:layout>
        <c:manualLayout>
          <c:layoutTarget val="inner"/>
          <c:xMode val="edge"/>
          <c:yMode val="edge"/>
          <c:x val="0.0722716718791921"/>
          <c:y val="0.0190093010666371"/>
          <c:w val="0.872366819802373"/>
          <c:h val="0.877376028989634"/>
        </c:manualLayout>
      </c:layout>
      <c:barChart>
        <c:barDir val="col"/>
        <c:grouping val="stacked"/>
        <c:ser>
          <c:idx val="0"/>
          <c:order val="0"/>
          <c:tx>
            <c:strRef>
              <c:f>données!$X$350</c:f>
              <c:strCache>
                <c:ptCount val="1"/>
                <c:pt idx="0">
                  <c:v>recettes adm. centrales</c:v>
                </c:pt>
              </c:strCache>
            </c:strRef>
          </c:tx>
          <c:spPr>
            <a:gradFill rotWithShape="0">
              <a:gsLst>
                <a:gs pos="0">
                  <a:srgbClr val="9BC1FF"/>
                </a:gs>
                <a:gs pos="100000">
                  <a:srgbClr val="3F80CD"/>
                </a:gs>
              </a:gsLst>
              <a:lin ang="5400000"/>
            </a:gradFill>
            <a:ln w="25400">
              <a:no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ser>
          <c:idx val="1"/>
          <c:order val="1"/>
          <c:tx>
            <c:strRef>
              <c:f>données!$Y$243</c:f>
              <c:strCache>
                <c:ptCount val="1"/>
                <c:pt idx="0">
                  <c:v>déficit adm. centrales</c:v>
                </c:pt>
              </c:strCache>
            </c:strRef>
          </c:tx>
          <c:spPr>
            <a:solidFill>
              <a:srgbClr val="0000FF"/>
            </a:solidFill>
            <a:ln w="25400">
              <a:noFill/>
            </a:ln>
            <a:effectLst/>
          </c:spP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données!$BD$243:$CL$243</c:f>
              <c:numCache>
                <c:formatCode>#.##0\.0</c:formatCode>
                <c:ptCount val="35"/>
                <c:pt idx="0">
                  <c:v>0.325916667877749</c:v>
                </c:pt>
                <c:pt idx="1">
                  <c:v>-0.102136091755314</c:v>
                </c:pt>
                <c:pt idx="2">
                  <c:v>-0.155563415927958</c:v>
                </c:pt>
                <c:pt idx="3">
                  <c:v>0.969556183144329</c:v>
                </c:pt>
                <c:pt idx="4">
                  <c:v>1.493244321862209</c:v>
                </c:pt>
                <c:pt idx="5">
                  <c:v>1.930566296214918</c:v>
                </c:pt>
                <c:pt idx="6">
                  <c:v>2.40099021297118</c:v>
                </c:pt>
                <c:pt idx="7">
                  <c:v>2.436137394699606</c:v>
                </c:pt>
                <c:pt idx="8">
                  <c:v>2.064737020058422</c:v>
                </c:pt>
                <c:pt idx="9">
                  <c:v>1.545761233517678</c:v>
                </c:pt>
                <c:pt idx="10">
                  <c:v>2.005077038264554</c:v>
                </c:pt>
                <c:pt idx="11">
                  <c:v>1.383078598328699</c:v>
                </c:pt>
                <c:pt idx="12">
                  <c:v>1.872374318780115</c:v>
                </c:pt>
                <c:pt idx="13">
                  <c:v>1.779124214377676</c:v>
                </c:pt>
                <c:pt idx="14">
                  <c:v>3.148238702956702</c:v>
                </c:pt>
                <c:pt idx="15">
                  <c:v>5.134499108661497</c:v>
                </c:pt>
                <c:pt idx="16">
                  <c:v>4.582291811777254</c:v>
                </c:pt>
                <c:pt idx="17">
                  <c:v>4.47625588278692</c:v>
                </c:pt>
                <c:pt idx="18">
                  <c:v>3.618085724590562</c:v>
                </c:pt>
                <c:pt idx="19">
                  <c:v>3.199210779644464</c:v>
                </c:pt>
                <c:pt idx="20">
                  <c:v>2.809999367952625</c:v>
                </c:pt>
                <c:pt idx="21">
                  <c:v>2.46288107129405</c:v>
                </c:pt>
                <c:pt idx="22">
                  <c:v>2.416776731702634</c:v>
                </c:pt>
                <c:pt idx="23">
                  <c:v>2.439912551445833</c:v>
                </c:pt>
                <c:pt idx="24">
                  <c:v>3.636824860883036</c:v>
                </c:pt>
                <c:pt idx="25">
                  <c:v>3.88310970710672</c:v>
                </c:pt>
                <c:pt idx="26">
                  <c:v>2.817202227919348</c:v>
                </c:pt>
                <c:pt idx="27">
                  <c:v>2.8054642503419</c:v>
                </c:pt>
                <c:pt idx="28">
                  <c:v>2.316084217347258</c:v>
                </c:pt>
                <c:pt idx="29">
                  <c:v>2.586224021037866</c:v>
                </c:pt>
                <c:pt idx="30">
                  <c:v>3.554840561867789</c:v>
                </c:pt>
                <c:pt idx="31">
                  <c:v>6.452984813043845</c:v>
                </c:pt>
                <c:pt idx="32">
                  <c:v>5.818910322607295</c:v>
                </c:pt>
                <c:pt idx="33">
                  <c:v>4.516542936487395</c:v>
                </c:pt>
                <c:pt idx="34">
                  <c:v>4.062300269088643</c:v>
                </c:pt>
              </c:numCache>
            </c:numRef>
          </c:val>
        </c:ser>
        <c:gapWidth val="20"/>
        <c:overlap val="100"/>
        <c:axId val="574708328"/>
        <c:axId val="574858888"/>
      </c:barChart>
      <c:catAx>
        <c:axId val="57470832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4858888"/>
        <c:crosses val="autoZero"/>
        <c:auto val="1"/>
        <c:lblAlgn val="ctr"/>
        <c:lblOffset val="100"/>
        <c:tickLblSkip val="4"/>
        <c:tickMarkSkip val="4"/>
      </c:catAx>
      <c:valAx>
        <c:axId val="574858888"/>
        <c:scaling>
          <c:orientation val="minMax"/>
          <c:max val="40.0"/>
          <c:min val="-5.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4708328"/>
        <c:crosses val="autoZero"/>
        <c:crossBetween val="between"/>
        <c:majorUnit val="5.0"/>
      </c:valAx>
      <c:spPr>
        <a:solidFill>
          <a:srgbClr val="FFFFFF"/>
        </a:solidFill>
        <a:ln w="25400">
          <a:noFill/>
        </a:ln>
      </c:spPr>
    </c:plotArea>
    <c:legend>
      <c:legendPos val="r"/>
      <c:legendEntry>
        <c:idx val="1"/>
        <c:txPr>
          <a:bodyPr/>
          <a:lstStyle/>
          <a:p>
            <a:pPr>
              <a:defRPr sz="1600" b="1" i="0">
                <a:solidFill>
                  <a:schemeClr val="tx2">
                    <a:lumMod val="60000"/>
                    <a:lumOff val="40000"/>
                  </a:schemeClr>
                </a:solidFill>
              </a:defRPr>
            </a:pPr>
            <a:endParaRPr lang="fr-FR"/>
          </a:p>
        </c:txPr>
      </c:legendEntry>
      <c:legendEntry>
        <c:idx val="0"/>
        <c:txPr>
          <a:bodyPr/>
          <a:lstStyle/>
          <a:p>
            <a:pPr>
              <a:defRPr sz="1600" b="1" i="0">
                <a:solidFill>
                  <a:srgbClr val="0000FF"/>
                </a:solidFill>
              </a:defRPr>
            </a:pPr>
            <a:endParaRPr lang="fr-FR"/>
          </a:p>
        </c:txPr>
      </c:legendEntry>
      <c:layout>
        <c:manualLayout>
          <c:xMode val="edge"/>
          <c:yMode val="edge"/>
          <c:x val="0.186775351285509"/>
          <c:y val="0.536319031549628"/>
          <c:w val="0.246085939879062"/>
          <c:h val="0.126935561626225"/>
        </c:manualLayout>
      </c:layout>
      <c:spPr>
        <a:solidFill>
          <a:schemeClr val="bg1"/>
        </a:solidFill>
        <a:ln>
          <a:solidFill>
            <a:schemeClr val="tx1"/>
          </a:solidFill>
        </a:ln>
      </c:spPr>
      <c:txPr>
        <a:bodyPr/>
        <a:lstStyle/>
        <a:p>
          <a:pPr>
            <a:defRPr sz="1600" b="1" i="0"/>
          </a:pPr>
          <a:endParaRPr lang="fr-FR"/>
        </a:p>
      </c:txPr>
    </c:legend>
    <c:plotVisOnly val="1"/>
    <c:dispBlanksAs val="gap"/>
  </c:chart>
  <c:spPr>
    <a:solidFill>
      <a:srgbClr val="FFFFFF"/>
    </a:solidFill>
    <a:ln w="3175">
      <a:solidFill>
        <a:srgbClr val="808080"/>
      </a:solidFill>
      <a:prstDash val="solid"/>
    </a:ln>
  </c:spPr>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6838557918111"/>
          <c:y val="0.0303475093782166"/>
          <c:w val="0.853728685819493"/>
          <c:h val="0.877282853003633"/>
        </c:manualLayout>
      </c:layout>
      <c:lineChart>
        <c:grouping val="standard"/>
        <c:ser>
          <c:idx val="0"/>
          <c:order val="0"/>
          <c:tx>
            <c:strRef>
              <c:f>données!$Y$348</c:f>
              <c:strCache>
                <c:ptCount val="1"/>
                <c:pt idx="0">
                  <c:v>dépenses légèrement décroissantes</c:v>
                </c:pt>
              </c:strCache>
            </c:strRef>
          </c:tx>
          <c:spPr>
            <a:ln w="50800">
              <a:solidFill>
                <a:srgbClr val="008000"/>
              </a:solidFill>
            </a:ln>
          </c:spPr>
          <c:marker>
            <c:symbol val="none"/>
          </c:marker>
          <c:trendline>
            <c:spPr>
              <a:ln w="19050">
                <a:solidFill>
                  <a:srgbClr val="0080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2"/>
          <c:order val="1"/>
          <c:tx>
            <c:strRef>
              <c:f>données!$Y$350</c:f>
              <c:strCache>
                <c:ptCount val="1"/>
                <c:pt idx="0">
                  <c:v>recettes en forte baisse : de 23,5% à 18,5%</c:v>
                </c:pt>
              </c:strCache>
            </c:strRef>
          </c:tx>
          <c:spPr>
            <a:ln w="50800">
              <a:solidFill>
                <a:srgbClr val="FF0000"/>
              </a:solidFill>
            </a:ln>
          </c:spPr>
          <c:marker>
            <c:symbol val="none"/>
          </c:marker>
          <c:trendline>
            <c:spPr>
              <a:ln w="19050">
                <a:solidFill>
                  <a:srgbClr val="FF00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ser>
          <c:idx val="1"/>
          <c:order val="2"/>
          <c:tx>
            <c:strRef>
              <c:f>données!$Y$349</c:f>
              <c:strCache>
                <c:ptCount val="1"/>
                <c:pt idx="0">
                  <c:v>intérêts de la dette</c:v>
                </c:pt>
              </c:strCache>
            </c:strRef>
          </c:tx>
          <c:spPr>
            <a:ln w="63500">
              <a:solidFill>
                <a:srgbClr val="0000FF"/>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données!$BD$349:$CL$349</c:f>
              <c:numCache>
                <c:formatCode>#.##0\.0</c:formatCode>
                <c:ptCount val="35"/>
                <c:pt idx="0">
                  <c:v>0.567007222892354</c:v>
                </c:pt>
                <c:pt idx="1">
                  <c:v>0.637606468211416</c:v>
                </c:pt>
                <c:pt idx="2">
                  <c:v>0.718060759679258</c:v>
                </c:pt>
                <c:pt idx="3">
                  <c:v>1.154568786218007</c:v>
                </c:pt>
                <c:pt idx="4">
                  <c:v>1.163771367764481</c:v>
                </c:pt>
                <c:pt idx="5">
                  <c:v>1.537362507614031</c:v>
                </c:pt>
                <c:pt idx="6">
                  <c:v>1.60548478769065</c:v>
                </c:pt>
                <c:pt idx="7">
                  <c:v>1.734378790471659</c:v>
                </c:pt>
                <c:pt idx="8">
                  <c:v>1.760675592730563</c:v>
                </c:pt>
                <c:pt idx="9">
                  <c:v>1.676393983933281</c:v>
                </c:pt>
                <c:pt idx="10">
                  <c:v>1.620866299489381</c:v>
                </c:pt>
                <c:pt idx="11">
                  <c:v>1.724509440059464</c:v>
                </c:pt>
                <c:pt idx="12">
                  <c:v>1.94502486300078</c:v>
                </c:pt>
                <c:pt idx="13">
                  <c:v>2.043510988093334</c:v>
                </c:pt>
                <c:pt idx="14">
                  <c:v>2.232862261804</c:v>
                </c:pt>
                <c:pt idx="15">
                  <c:v>2.385101810297198</c:v>
                </c:pt>
                <c:pt idx="16">
                  <c:v>2.521857810468137</c:v>
                </c:pt>
                <c:pt idx="17">
                  <c:v>2.734152579815505</c:v>
                </c:pt>
                <c:pt idx="18">
                  <c:v>2.836971770588009</c:v>
                </c:pt>
                <c:pt idx="19">
                  <c:v>2.758057283305947</c:v>
                </c:pt>
                <c:pt idx="20">
                  <c:v>2.673030538485441</c:v>
                </c:pt>
                <c:pt idx="21">
                  <c:v>2.493371090823609</c:v>
                </c:pt>
                <c:pt idx="22">
                  <c:v>2.427064287289124</c:v>
                </c:pt>
                <c:pt idx="23">
                  <c:v>2.485166696800436</c:v>
                </c:pt>
                <c:pt idx="24">
                  <c:v>2.505988126603161</c:v>
                </c:pt>
                <c:pt idx="25">
                  <c:v>2.435042300453441</c:v>
                </c:pt>
                <c:pt idx="26">
                  <c:v>2.367713966584109</c:v>
                </c:pt>
                <c:pt idx="27">
                  <c:v>2.299447884784539</c:v>
                </c:pt>
                <c:pt idx="28">
                  <c:v>2.177390681899066</c:v>
                </c:pt>
                <c:pt idx="29">
                  <c:v>2.218469668369607</c:v>
                </c:pt>
                <c:pt idx="30">
                  <c:v>2.345029859895148</c:v>
                </c:pt>
                <c:pt idx="31">
                  <c:v>2.0478183101482</c:v>
                </c:pt>
                <c:pt idx="32">
                  <c:v>2.121834854806063</c:v>
                </c:pt>
                <c:pt idx="33">
                  <c:v>2.25462401781155</c:v>
                </c:pt>
                <c:pt idx="34">
                  <c:v>2.163709510073341</c:v>
                </c:pt>
              </c:numCache>
            </c:numRef>
          </c:val>
        </c:ser>
        <c:marker val="1"/>
        <c:axId val="574852856"/>
        <c:axId val="574668696"/>
      </c:lineChart>
      <c:catAx>
        <c:axId val="574852856"/>
        <c:scaling>
          <c:orientation val="minMax"/>
        </c:scaling>
        <c:axPos val="b"/>
        <c:numFmt formatCode="General" sourceLinked="1"/>
        <c:tickLblPos val="nextTo"/>
        <c:txPr>
          <a:bodyPr/>
          <a:lstStyle/>
          <a:p>
            <a:pPr>
              <a:defRPr sz="1800" b="1" i="0" baseline="0"/>
            </a:pPr>
            <a:endParaRPr lang="fr-FR"/>
          </a:p>
        </c:txPr>
        <c:crossAx val="574668696"/>
        <c:crosses val="autoZero"/>
        <c:auto val="1"/>
        <c:lblAlgn val="ctr"/>
        <c:lblOffset val="100"/>
        <c:tickLblSkip val="4"/>
        <c:tickMarkSkip val="4"/>
      </c:catAx>
      <c:valAx>
        <c:axId val="574668696"/>
        <c:scaling>
          <c:orientation val="minMax"/>
        </c:scaling>
        <c:axPos val="l"/>
        <c:majorGridlines/>
        <c:numFmt formatCode="0" sourceLinked="0"/>
        <c:tickLblPos val="nextTo"/>
        <c:txPr>
          <a:bodyPr/>
          <a:lstStyle/>
          <a:p>
            <a:pPr>
              <a:defRPr sz="1800" b="1" i="0" baseline="0"/>
            </a:pPr>
            <a:endParaRPr lang="fr-FR"/>
          </a:p>
        </c:txPr>
        <c:crossAx val="574852856"/>
        <c:crosses val="autoZero"/>
        <c:crossBetween val="between"/>
      </c:valAx>
    </c:plotArea>
    <c:legend>
      <c:legendPos val="r"/>
      <c:legendEntry>
        <c:idx val="0"/>
        <c:txPr>
          <a:bodyPr/>
          <a:lstStyle/>
          <a:p>
            <a:pPr>
              <a:defRPr sz="1800" b="1" i="0" baseline="0">
                <a:solidFill>
                  <a:srgbClr val="008000"/>
                </a:solidFill>
              </a:defRPr>
            </a:pPr>
            <a:endParaRPr lang="fr-FR"/>
          </a:p>
        </c:txPr>
      </c:legendEntry>
      <c:legendEntry>
        <c:idx val="3"/>
        <c:delete val="1"/>
      </c:legendEntry>
      <c:legendEntry>
        <c:idx val="1"/>
        <c:txPr>
          <a:bodyPr/>
          <a:lstStyle/>
          <a:p>
            <a:pPr>
              <a:defRPr sz="1800" b="1" i="0" baseline="0">
                <a:solidFill>
                  <a:srgbClr val="FF0000"/>
                </a:solidFill>
              </a:defRPr>
            </a:pPr>
            <a:endParaRPr lang="fr-FR"/>
          </a:p>
        </c:txPr>
      </c:legendEntry>
      <c:legendEntry>
        <c:idx val="4"/>
        <c:delete val="1"/>
      </c:legendEntry>
      <c:legendEntry>
        <c:idx val="2"/>
        <c:txPr>
          <a:bodyPr/>
          <a:lstStyle/>
          <a:p>
            <a:pPr>
              <a:defRPr sz="1800" b="1" i="0" baseline="0">
                <a:solidFill>
                  <a:srgbClr val="0000FF"/>
                </a:solidFill>
              </a:defRPr>
            </a:pPr>
            <a:endParaRPr lang="fr-FR"/>
          </a:p>
        </c:txPr>
      </c:legendEntry>
      <c:layout>
        <c:manualLayout>
          <c:xMode val="edge"/>
          <c:yMode val="edge"/>
          <c:x val="0.0719280654149917"/>
          <c:y val="0.361380543383748"/>
          <c:w val="0.518217699652766"/>
          <c:h val="0.213825656118506"/>
        </c:manualLayout>
      </c:layout>
      <c:spPr>
        <a:ln>
          <a:solidFill>
            <a:schemeClr val="tx1"/>
          </a:solidFill>
        </a:ln>
      </c:spPr>
      <c:txPr>
        <a:bodyPr/>
        <a:lstStyle/>
        <a:p>
          <a:pPr>
            <a:defRPr sz="1800" b="1" i="0" baseline="0"/>
          </a:pPr>
          <a:endParaRPr lang="fr-FR"/>
        </a:p>
      </c:txPr>
    </c:legend>
    <c:plotVisOnly val="1"/>
  </c:chart>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6838557918111"/>
          <c:y val="0.0303475093782166"/>
          <c:w val="0.853728685819493"/>
          <c:h val="0.877282853003633"/>
        </c:manualLayout>
      </c:layout>
      <c:lineChart>
        <c:grouping val="standard"/>
        <c:ser>
          <c:idx val="0"/>
          <c:order val="0"/>
          <c:tx>
            <c:strRef>
              <c:f>données!$Y$348</c:f>
              <c:strCache>
                <c:ptCount val="1"/>
                <c:pt idx="0">
                  <c:v>dépenses légèrement décroissantes</c:v>
                </c:pt>
              </c:strCache>
            </c:strRef>
          </c:tx>
          <c:spPr>
            <a:ln w="50800">
              <a:solidFill>
                <a:srgbClr val="008000"/>
              </a:solidFill>
            </a:ln>
          </c:spPr>
          <c:marker>
            <c:symbol val="none"/>
          </c:marker>
          <c:trendline>
            <c:spPr>
              <a:ln w="19050">
                <a:solidFill>
                  <a:srgbClr val="0080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1"/>
          <c:order val="1"/>
          <c:tx>
            <c:strRef>
              <c:f>données!$Y$351</c:f>
              <c:strCache>
                <c:ptCount val="1"/>
                <c:pt idx="0">
                  <c:v>dépenses hors intérêts en forte baisse : de 23,5% à 20,5%</c:v>
                </c:pt>
              </c:strCache>
            </c:strRef>
          </c:tx>
          <c:spPr>
            <a:ln w="101600">
              <a:solidFill>
                <a:srgbClr val="47C847"/>
              </a:solidFill>
            </a:ln>
          </c:spPr>
          <c:marker>
            <c:symbol val="none"/>
          </c:marker>
          <c:trendline>
            <c:spPr>
              <a:ln w="19050">
                <a:solidFill>
                  <a:srgbClr val="47C847"/>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données!$BD$351:$CL$351</c:f>
              <c:numCache>
                <c:formatCode>#.##0\.0</c:formatCode>
                <c:ptCount val="35"/>
                <c:pt idx="0">
                  <c:v>21.74697205307446</c:v>
                </c:pt>
                <c:pt idx="1">
                  <c:v>21.66936702125491</c:v>
                </c:pt>
                <c:pt idx="2">
                  <c:v>22.16559206181341</c:v>
                </c:pt>
                <c:pt idx="3">
                  <c:v>23.11544511216326</c:v>
                </c:pt>
                <c:pt idx="4">
                  <c:v>23.76343809586509</c:v>
                </c:pt>
                <c:pt idx="5">
                  <c:v>23.7089974188534</c:v>
                </c:pt>
                <c:pt idx="6">
                  <c:v>24.0817610551529</c:v>
                </c:pt>
                <c:pt idx="7">
                  <c:v>24.30996121512162</c:v>
                </c:pt>
                <c:pt idx="8">
                  <c:v>23.40744723195964</c:v>
                </c:pt>
                <c:pt idx="9">
                  <c:v>23.05957855002891</c:v>
                </c:pt>
                <c:pt idx="10">
                  <c:v>22.61605621325628</c:v>
                </c:pt>
                <c:pt idx="11">
                  <c:v>21.57300698936561</c:v>
                </c:pt>
                <c:pt idx="12">
                  <c:v>21.40273491072055</c:v>
                </c:pt>
                <c:pt idx="13">
                  <c:v>21.40070078309472</c:v>
                </c:pt>
                <c:pt idx="14">
                  <c:v>21.78272694403876</c:v>
                </c:pt>
                <c:pt idx="15">
                  <c:v>23.5556364803421</c:v>
                </c:pt>
                <c:pt idx="16">
                  <c:v>22.72761465272823</c:v>
                </c:pt>
                <c:pt idx="17">
                  <c:v>22.45929439578726</c:v>
                </c:pt>
                <c:pt idx="18">
                  <c:v>22.29024907077018</c:v>
                </c:pt>
                <c:pt idx="19">
                  <c:v>22.3902377780898</c:v>
                </c:pt>
                <c:pt idx="20">
                  <c:v>21.34524660634084</c:v>
                </c:pt>
                <c:pt idx="21">
                  <c:v>21.71522892349968</c:v>
                </c:pt>
                <c:pt idx="22">
                  <c:v>20.76981062978873</c:v>
                </c:pt>
                <c:pt idx="23">
                  <c:v>20.80325305625956</c:v>
                </c:pt>
                <c:pt idx="24">
                  <c:v>21.39569933353351</c:v>
                </c:pt>
                <c:pt idx="25">
                  <c:v>21.1034165445664</c:v>
                </c:pt>
                <c:pt idx="26">
                  <c:v>21.27342604813951</c:v>
                </c:pt>
                <c:pt idx="27">
                  <c:v>21.04326935837385</c:v>
                </c:pt>
                <c:pt idx="28">
                  <c:v>19.80133445596791</c:v>
                </c:pt>
                <c:pt idx="29">
                  <c:v>19.55328803372971</c:v>
                </c:pt>
                <c:pt idx="30">
                  <c:v>19.68321871306309</c:v>
                </c:pt>
                <c:pt idx="31">
                  <c:v>21.06436492814845</c:v>
                </c:pt>
                <c:pt idx="32">
                  <c:v>22.33157090338304</c:v>
                </c:pt>
                <c:pt idx="33">
                  <c:v>19.98538021922676</c:v>
                </c:pt>
                <c:pt idx="34">
                  <c:v>20.13052384611295</c:v>
                </c:pt>
              </c:numCache>
            </c:numRef>
          </c:val>
        </c:ser>
        <c:ser>
          <c:idx val="2"/>
          <c:order val="2"/>
          <c:tx>
            <c:strRef>
              <c:f>données!$Y$350</c:f>
              <c:strCache>
                <c:ptCount val="1"/>
                <c:pt idx="0">
                  <c:v>recettes en forte baisse : de 23,5% à 18,5%</c:v>
                </c:pt>
              </c:strCache>
            </c:strRef>
          </c:tx>
          <c:spPr>
            <a:ln w="50800">
              <a:solidFill>
                <a:srgbClr val="FF0000"/>
              </a:solidFill>
            </a:ln>
          </c:spPr>
          <c:marker>
            <c:symbol val="none"/>
          </c:marker>
          <c:trendline>
            <c:spPr>
              <a:ln w="19050">
                <a:solidFill>
                  <a:srgbClr val="FF00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marker val="1"/>
        <c:axId val="575000008"/>
        <c:axId val="574985944"/>
      </c:lineChart>
      <c:catAx>
        <c:axId val="575000008"/>
        <c:scaling>
          <c:orientation val="minMax"/>
        </c:scaling>
        <c:axPos val="b"/>
        <c:numFmt formatCode="General" sourceLinked="1"/>
        <c:tickLblPos val="nextTo"/>
        <c:txPr>
          <a:bodyPr/>
          <a:lstStyle/>
          <a:p>
            <a:pPr>
              <a:defRPr sz="1800" b="1" i="0" baseline="0"/>
            </a:pPr>
            <a:endParaRPr lang="fr-FR"/>
          </a:p>
        </c:txPr>
        <c:crossAx val="574985944"/>
        <c:crosses val="autoZero"/>
        <c:auto val="1"/>
        <c:lblAlgn val="ctr"/>
        <c:lblOffset val="100"/>
        <c:tickLblSkip val="4"/>
        <c:tickMarkSkip val="4"/>
      </c:catAx>
      <c:valAx>
        <c:axId val="574985944"/>
        <c:scaling>
          <c:orientation val="minMax"/>
          <c:max val="27.0"/>
          <c:min val="16.0"/>
        </c:scaling>
        <c:axPos val="l"/>
        <c:majorGridlines/>
        <c:numFmt formatCode="0" sourceLinked="0"/>
        <c:tickLblPos val="nextTo"/>
        <c:txPr>
          <a:bodyPr/>
          <a:lstStyle/>
          <a:p>
            <a:pPr>
              <a:defRPr sz="1800" b="1" i="0" baseline="0"/>
            </a:pPr>
            <a:endParaRPr lang="fr-FR"/>
          </a:p>
        </c:txPr>
        <c:crossAx val="575000008"/>
        <c:crosses val="autoZero"/>
        <c:crossBetween val="between"/>
      </c:valAx>
    </c:plotArea>
    <c:legend>
      <c:legendPos val="r"/>
      <c:legendEntry>
        <c:idx val="2"/>
        <c:txPr>
          <a:bodyPr/>
          <a:lstStyle/>
          <a:p>
            <a:pPr>
              <a:defRPr sz="1800" b="1" i="0" baseline="0">
                <a:solidFill>
                  <a:srgbClr val="FF0000"/>
                </a:solidFill>
              </a:defRPr>
            </a:pPr>
            <a:endParaRPr lang="fr-FR"/>
          </a:p>
        </c:txPr>
      </c:legendEntry>
      <c:legendEntry>
        <c:idx val="5"/>
        <c:delete val="1"/>
      </c:legendEntry>
      <c:legendEntry>
        <c:idx val="0"/>
        <c:txPr>
          <a:bodyPr/>
          <a:lstStyle/>
          <a:p>
            <a:pPr>
              <a:defRPr sz="1800" b="1" i="0" baseline="0">
                <a:solidFill>
                  <a:srgbClr val="008000"/>
                </a:solidFill>
              </a:defRPr>
            </a:pPr>
            <a:endParaRPr lang="fr-FR"/>
          </a:p>
        </c:txPr>
      </c:legendEntry>
      <c:legendEntry>
        <c:idx val="3"/>
        <c:delete val="1"/>
      </c:legendEntry>
      <c:legendEntry>
        <c:idx val="1"/>
        <c:txPr>
          <a:bodyPr/>
          <a:lstStyle/>
          <a:p>
            <a:pPr>
              <a:defRPr sz="1800" b="1" i="0" baseline="0">
                <a:solidFill>
                  <a:srgbClr val="47C847"/>
                </a:solidFill>
              </a:defRPr>
            </a:pPr>
            <a:endParaRPr lang="fr-FR"/>
          </a:p>
        </c:txPr>
      </c:legendEntry>
      <c:legendEntry>
        <c:idx val="4"/>
        <c:delete val="1"/>
      </c:legendEntry>
      <c:layout>
        <c:manualLayout>
          <c:xMode val="edge"/>
          <c:yMode val="edge"/>
          <c:x val="0.063648181881007"/>
          <c:y val="0.710152476712278"/>
          <c:w val="0.639655991484542"/>
          <c:h val="0.179854363911182"/>
        </c:manualLayout>
      </c:layout>
      <c:spPr>
        <a:ln>
          <a:solidFill>
            <a:schemeClr val="tx1"/>
          </a:solidFill>
        </a:ln>
      </c:spPr>
      <c:txPr>
        <a:bodyPr/>
        <a:lstStyle/>
        <a:p>
          <a:pPr>
            <a:defRPr sz="1800" b="1" i="0" baseline="0"/>
          </a:pPr>
          <a:endParaRPr lang="fr-FR"/>
        </a:p>
      </c:txPr>
    </c:legend>
    <c:plotVisOnly val="1"/>
  </c:chart>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6838557918111"/>
          <c:y val="0.0303475093782166"/>
          <c:w val="0.853728685819493"/>
          <c:h val="0.877282853003633"/>
        </c:manualLayout>
      </c:layout>
      <c:lineChart>
        <c:grouping val="standard"/>
        <c:ser>
          <c:idx val="0"/>
          <c:order val="0"/>
          <c:tx>
            <c:strRef>
              <c:f>données!$Y$348</c:f>
              <c:strCache>
                <c:ptCount val="1"/>
                <c:pt idx="0">
                  <c:v>dépenses légèrement décroissantes</c:v>
                </c:pt>
              </c:strCache>
            </c:strRef>
          </c:tx>
          <c:spPr>
            <a:ln w="50800">
              <a:solidFill>
                <a:srgbClr val="008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1"/>
          <c:order val="1"/>
          <c:tx>
            <c:strRef>
              <c:f>données!$Y$351</c:f>
              <c:strCache>
                <c:ptCount val="1"/>
                <c:pt idx="0">
                  <c:v>dépenses hors intérêts en forte baisse : de 23,5% à 20,5%</c:v>
                </c:pt>
              </c:strCache>
            </c:strRef>
          </c:tx>
          <c:spPr>
            <a:ln w="101600">
              <a:solidFill>
                <a:srgbClr val="47C847"/>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données!$BD$351:$CL$351</c:f>
              <c:numCache>
                <c:formatCode>#.##0\.0</c:formatCode>
                <c:ptCount val="35"/>
                <c:pt idx="0">
                  <c:v>21.74697205307446</c:v>
                </c:pt>
                <c:pt idx="1">
                  <c:v>21.66936702125491</c:v>
                </c:pt>
                <c:pt idx="2">
                  <c:v>22.16559206181341</c:v>
                </c:pt>
                <c:pt idx="3">
                  <c:v>23.11544511216326</c:v>
                </c:pt>
                <c:pt idx="4">
                  <c:v>23.76343809586509</c:v>
                </c:pt>
                <c:pt idx="5">
                  <c:v>23.7089974188534</c:v>
                </c:pt>
                <c:pt idx="6">
                  <c:v>24.0817610551529</c:v>
                </c:pt>
                <c:pt idx="7">
                  <c:v>24.30996121512162</c:v>
                </c:pt>
                <c:pt idx="8">
                  <c:v>23.40744723195964</c:v>
                </c:pt>
                <c:pt idx="9">
                  <c:v>23.05957855002891</c:v>
                </c:pt>
                <c:pt idx="10">
                  <c:v>22.61605621325628</c:v>
                </c:pt>
                <c:pt idx="11">
                  <c:v>21.57300698936561</c:v>
                </c:pt>
                <c:pt idx="12">
                  <c:v>21.40273491072055</c:v>
                </c:pt>
                <c:pt idx="13">
                  <c:v>21.40070078309472</c:v>
                </c:pt>
                <c:pt idx="14">
                  <c:v>21.78272694403876</c:v>
                </c:pt>
                <c:pt idx="15">
                  <c:v>23.5556364803421</c:v>
                </c:pt>
                <c:pt idx="16">
                  <c:v>22.72761465272823</c:v>
                </c:pt>
                <c:pt idx="17">
                  <c:v>22.45929439578726</c:v>
                </c:pt>
                <c:pt idx="18">
                  <c:v>22.29024907077018</c:v>
                </c:pt>
                <c:pt idx="19">
                  <c:v>22.3902377780898</c:v>
                </c:pt>
                <c:pt idx="20">
                  <c:v>21.34524660634084</c:v>
                </c:pt>
                <c:pt idx="21">
                  <c:v>21.71522892349968</c:v>
                </c:pt>
                <c:pt idx="22">
                  <c:v>20.76981062978873</c:v>
                </c:pt>
                <c:pt idx="23">
                  <c:v>20.80325305625956</c:v>
                </c:pt>
                <c:pt idx="24">
                  <c:v>21.39569933353351</c:v>
                </c:pt>
                <c:pt idx="25">
                  <c:v>21.1034165445664</c:v>
                </c:pt>
                <c:pt idx="26">
                  <c:v>21.27342604813951</c:v>
                </c:pt>
                <c:pt idx="27">
                  <c:v>21.04326935837385</c:v>
                </c:pt>
                <c:pt idx="28">
                  <c:v>19.80133445596791</c:v>
                </c:pt>
                <c:pt idx="29">
                  <c:v>19.55328803372971</c:v>
                </c:pt>
                <c:pt idx="30">
                  <c:v>19.68321871306309</c:v>
                </c:pt>
                <c:pt idx="31">
                  <c:v>21.06436492814845</c:v>
                </c:pt>
                <c:pt idx="32">
                  <c:v>22.33157090338304</c:v>
                </c:pt>
                <c:pt idx="33">
                  <c:v>19.98538021922676</c:v>
                </c:pt>
                <c:pt idx="34">
                  <c:v>20.13052384611295</c:v>
                </c:pt>
              </c:numCache>
            </c:numRef>
          </c:val>
        </c:ser>
        <c:ser>
          <c:idx val="2"/>
          <c:order val="2"/>
          <c:tx>
            <c:strRef>
              <c:f>données!$Y$350</c:f>
              <c:strCache>
                <c:ptCount val="1"/>
                <c:pt idx="0">
                  <c:v>recettes en forte baisse : de 23,5% à 18,5%</c:v>
                </c:pt>
              </c:strCache>
            </c:strRef>
          </c:tx>
          <c:spPr>
            <a:ln w="50800">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marker val="1"/>
        <c:axId val="574885864"/>
        <c:axId val="575126008"/>
      </c:lineChart>
      <c:catAx>
        <c:axId val="574885864"/>
        <c:scaling>
          <c:orientation val="minMax"/>
        </c:scaling>
        <c:axPos val="b"/>
        <c:numFmt formatCode="General" sourceLinked="1"/>
        <c:tickLblPos val="nextTo"/>
        <c:txPr>
          <a:bodyPr/>
          <a:lstStyle/>
          <a:p>
            <a:pPr>
              <a:defRPr sz="1800" b="1" i="0" baseline="0"/>
            </a:pPr>
            <a:endParaRPr lang="fr-FR"/>
          </a:p>
        </c:txPr>
        <c:crossAx val="575126008"/>
        <c:crosses val="autoZero"/>
        <c:auto val="1"/>
        <c:lblAlgn val="ctr"/>
        <c:lblOffset val="100"/>
        <c:tickLblSkip val="4"/>
        <c:tickMarkSkip val="4"/>
      </c:catAx>
      <c:valAx>
        <c:axId val="575126008"/>
        <c:scaling>
          <c:orientation val="minMax"/>
          <c:max val="27.0"/>
          <c:min val="16.0"/>
        </c:scaling>
        <c:axPos val="l"/>
        <c:majorGridlines/>
        <c:numFmt formatCode="0" sourceLinked="0"/>
        <c:tickLblPos val="nextTo"/>
        <c:txPr>
          <a:bodyPr/>
          <a:lstStyle/>
          <a:p>
            <a:pPr>
              <a:defRPr sz="1800" b="1" i="0" baseline="0"/>
            </a:pPr>
            <a:endParaRPr lang="fr-FR"/>
          </a:p>
        </c:txPr>
        <c:crossAx val="574885864"/>
        <c:crosses val="autoZero"/>
        <c:crossBetween val="between"/>
      </c:valAx>
    </c:plotArea>
    <c:legend>
      <c:legendPos val="r"/>
      <c:legendEntry>
        <c:idx val="0"/>
        <c:txPr>
          <a:bodyPr/>
          <a:lstStyle/>
          <a:p>
            <a:pPr>
              <a:defRPr sz="1800" b="1" i="0" baseline="0">
                <a:solidFill>
                  <a:srgbClr val="008000"/>
                </a:solidFill>
              </a:defRPr>
            </a:pPr>
            <a:endParaRPr lang="fr-FR"/>
          </a:p>
        </c:txPr>
      </c:legendEntry>
      <c:legendEntry>
        <c:idx val="1"/>
        <c:txPr>
          <a:bodyPr/>
          <a:lstStyle/>
          <a:p>
            <a:pPr>
              <a:defRPr sz="1800" b="1" i="0" baseline="0">
                <a:solidFill>
                  <a:srgbClr val="47C847"/>
                </a:solidFill>
              </a:defRPr>
            </a:pPr>
            <a:endParaRPr lang="fr-FR"/>
          </a:p>
        </c:txPr>
      </c:legendEntry>
      <c:legendEntry>
        <c:idx val="2"/>
        <c:txPr>
          <a:bodyPr/>
          <a:lstStyle/>
          <a:p>
            <a:pPr>
              <a:defRPr sz="1800" b="1" i="0" baseline="0">
                <a:solidFill>
                  <a:srgbClr val="FF0000"/>
                </a:solidFill>
              </a:defRPr>
            </a:pPr>
            <a:endParaRPr lang="fr-FR"/>
          </a:p>
        </c:txPr>
      </c:legendEntry>
      <c:layout>
        <c:manualLayout>
          <c:xMode val="edge"/>
          <c:yMode val="edge"/>
          <c:x val="0.0608882207030121"/>
          <c:y val="0.662592667622024"/>
          <c:w val="0.639655991484542"/>
          <c:h val="0.179854363911182"/>
        </c:manualLayout>
      </c:layout>
      <c:spPr>
        <a:ln>
          <a:solidFill>
            <a:schemeClr val="tx1"/>
          </a:solidFill>
        </a:ln>
      </c:spPr>
      <c:txPr>
        <a:bodyPr/>
        <a:lstStyle/>
        <a:p>
          <a:pPr>
            <a:defRPr sz="1800" b="1" i="0" baseline="0"/>
          </a:pPr>
          <a:endParaRPr lang="fr-FR"/>
        </a:p>
      </c:txPr>
    </c:legend>
    <c:plotVisOnly val="1"/>
  </c:chart>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6838557918111"/>
          <c:y val="0.0303475093782166"/>
          <c:w val="0.853728685819493"/>
          <c:h val="0.877282853003633"/>
        </c:manualLayout>
      </c:layout>
      <c:lineChart>
        <c:grouping val="standard"/>
        <c:ser>
          <c:idx val="0"/>
          <c:order val="0"/>
          <c:tx>
            <c:strRef>
              <c:f>données!$Y$348</c:f>
              <c:strCache>
                <c:ptCount val="1"/>
                <c:pt idx="0">
                  <c:v>dépenses légèrement décroissantes</c:v>
                </c:pt>
              </c:strCache>
            </c:strRef>
          </c:tx>
          <c:spPr>
            <a:ln w="50800">
              <a:solidFill>
                <a:srgbClr val="008000"/>
              </a:solidFill>
            </a:ln>
          </c:spPr>
          <c:marker>
            <c:symbol val="none"/>
          </c:marker>
          <c:trendline>
            <c:spPr>
              <a:ln w="19050">
                <a:solidFill>
                  <a:srgbClr val="0091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1"/>
          <c:order val="1"/>
          <c:tx>
            <c:strRef>
              <c:f>données!$Y$351</c:f>
              <c:strCache>
                <c:ptCount val="1"/>
                <c:pt idx="0">
                  <c:v>dépenses hors intérêts en forte baisse : de 23,5% à 20,5%</c:v>
                </c:pt>
              </c:strCache>
            </c:strRef>
          </c:tx>
          <c:spPr>
            <a:ln w="101600">
              <a:solidFill>
                <a:srgbClr val="47C847">
                  <a:alpha val="0"/>
                </a:srgbClr>
              </a:solidFill>
            </a:ln>
          </c:spPr>
          <c:marker>
            <c:symbol val="none"/>
          </c:marker>
          <c:trendline>
            <c:spPr>
              <a:ln w="31750">
                <a:solidFill>
                  <a:srgbClr val="00D500">
                    <a:alpha val="0"/>
                  </a:srgbClr>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données!$BD$351:$CL$351</c:f>
              <c:numCache>
                <c:formatCode>#.##0\.0</c:formatCode>
                <c:ptCount val="35"/>
                <c:pt idx="0">
                  <c:v>21.74697205307446</c:v>
                </c:pt>
                <c:pt idx="1">
                  <c:v>21.66936702125491</c:v>
                </c:pt>
                <c:pt idx="2">
                  <c:v>22.16559206181341</c:v>
                </c:pt>
                <c:pt idx="3">
                  <c:v>23.11544511216326</c:v>
                </c:pt>
                <c:pt idx="4">
                  <c:v>23.76343809586509</c:v>
                </c:pt>
                <c:pt idx="5">
                  <c:v>23.7089974188534</c:v>
                </c:pt>
                <c:pt idx="6">
                  <c:v>24.0817610551529</c:v>
                </c:pt>
                <c:pt idx="7">
                  <c:v>24.30996121512162</c:v>
                </c:pt>
                <c:pt idx="8">
                  <c:v>23.40744723195964</c:v>
                </c:pt>
                <c:pt idx="9">
                  <c:v>23.05957855002891</c:v>
                </c:pt>
                <c:pt idx="10">
                  <c:v>22.61605621325628</c:v>
                </c:pt>
                <c:pt idx="11">
                  <c:v>21.57300698936561</c:v>
                </c:pt>
                <c:pt idx="12">
                  <c:v>21.40273491072055</c:v>
                </c:pt>
                <c:pt idx="13">
                  <c:v>21.40070078309472</c:v>
                </c:pt>
                <c:pt idx="14">
                  <c:v>21.78272694403876</c:v>
                </c:pt>
                <c:pt idx="15">
                  <c:v>23.5556364803421</c:v>
                </c:pt>
                <c:pt idx="16">
                  <c:v>22.72761465272823</c:v>
                </c:pt>
                <c:pt idx="17">
                  <c:v>22.45929439578726</c:v>
                </c:pt>
                <c:pt idx="18">
                  <c:v>22.29024907077018</c:v>
                </c:pt>
                <c:pt idx="19">
                  <c:v>22.3902377780898</c:v>
                </c:pt>
                <c:pt idx="20">
                  <c:v>21.34524660634084</c:v>
                </c:pt>
                <c:pt idx="21">
                  <c:v>21.71522892349968</c:v>
                </c:pt>
                <c:pt idx="22">
                  <c:v>20.76981062978873</c:v>
                </c:pt>
                <c:pt idx="23">
                  <c:v>20.80325305625956</c:v>
                </c:pt>
                <c:pt idx="24">
                  <c:v>21.39569933353351</c:v>
                </c:pt>
                <c:pt idx="25">
                  <c:v>21.1034165445664</c:v>
                </c:pt>
                <c:pt idx="26">
                  <c:v>21.27342604813951</c:v>
                </c:pt>
                <c:pt idx="27">
                  <c:v>21.04326935837385</c:v>
                </c:pt>
                <c:pt idx="28">
                  <c:v>19.80133445596791</c:v>
                </c:pt>
                <c:pt idx="29">
                  <c:v>19.55328803372971</c:v>
                </c:pt>
                <c:pt idx="30">
                  <c:v>19.68321871306309</c:v>
                </c:pt>
                <c:pt idx="31">
                  <c:v>21.06436492814845</c:v>
                </c:pt>
                <c:pt idx="32">
                  <c:v>22.33157090338304</c:v>
                </c:pt>
                <c:pt idx="33">
                  <c:v>19.98538021922676</c:v>
                </c:pt>
                <c:pt idx="34">
                  <c:v>20.13052384611295</c:v>
                </c:pt>
              </c:numCache>
            </c:numRef>
          </c:val>
        </c:ser>
        <c:ser>
          <c:idx val="2"/>
          <c:order val="2"/>
          <c:tx>
            <c:strRef>
              <c:f>données!$Y$350</c:f>
              <c:strCache>
                <c:ptCount val="1"/>
                <c:pt idx="0">
                  <c:v>recettes en forte baisse : de 23,5% à 18,5%</c:v>
                </c:pt>
              </c:strCache>
            </c:strRef>
          </c:tx>
          <c:spPr>
            <a:ln w="50800">
              <a:solidFill>
                <a:srgbClr val="FF0000"/>
              </a:solidFill>
            </a:ln>
          </c:spPr>
          <c:marker>
            <c:symbol val="none"/>
          </c:marker>
          <c:trendline>
            <c:spPr>
              <a:ln w="19050">
                <a:solidFill>
                  <a:srgbClr val="FF00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marker val="1"/>
        <c:axId val="575134984"/>
        <c:axId val="575172744"/>
      </c:lineChart>
      <c:catAx>
        <c:axId val="575134984"/>
        <c:scaling>
          <c:orientation val="minMax"/>
        </c:scaling>
        <c:axPos val="b"/>
        <c:numFmt formatCode="General" sourceLinked="1"/>
        <c:tickLblPos val="nextTo"/>
        <c:txPr>
          <a:bodyPr/>
          <a:lstStyle/>
          <a:p>
            <a:pPr>
              <a:defRPr sz="1800" b="1" i="0" baseline="0"/>
            </a:pPr>
            <a:endParaRPr lang="fr-FR"/>
          </a:p>
        </c:txPr>
        <c:crossAx val="575172744"/>
        <c:crosses val="autoZero"/>
        <c:auto val="1"/>
        <c:lblAlgn val="ctr"/>
        <c:lblOffset val="100"/>
        <c:tickLblSkip val="4"/>
        <c:tickMarkSkip val="4"/>
      </c:catAx>
      <c:valAx>
        <c:axId val="575172744"/>
        <c:scaling>
          <c:orientation val="minMax"/>
          <c:max val="27.0"/>
          <c:min val="16.0"/>
        </c:scaling>
        <c:axPos val="l"/>
        <c:majorGridlines/>
        <c:numFmt formatCode="0" sourceLinked="0"/>
        <c:tickLblPos val="nextTo"/>
        <c:txPr>
          <a:bodyPr/>
          <a:lstStyle/>
          <a:p>
            <a:pPr>
              <a:defRPr sz="1800" b="1" i="0" baseline="0"/>
            </a:pPr>
            <a:endParaRPr lang="fr-FR"/>
          </a:p>
        </c:txPr>
        <c:crossAx val="575134984"/>
        <c:crosses val="autoZero"/>
        <c:crossBetween val="between"/>
      </c:valAx>
    </c:plotArea>
    <c:legend>
      <c:legendPos val="r"/>
      <c:legendEntry>
        <c:idx val="0"/>
        <c:txPr>
          <a:bodyPr/>
          <a:lstStyle/>
          <a:p>
            <a:pPr>
              <a:defRPr sz="1800" b="1" i="0" baseline="0">
                <a:solidFill>
                  <a:srgbClr val="008000"/>
                </a:solidFill>
              </a:defRPr>
            </a:pPr>
            <a:endParaRPr lang="fr-FR"/>
          </a:p>
        </c:txPr>
      </c:legendEntry>
      <c:legendEntry>
        <c:idx val="3"/>
        <c:delete val="1"/>
      </c:legendEntry>
      <c:legendEntry>
        <c:idx val="1"/>
        <c:txPr>
          <a:bodyPr/>
          <a:lstStyle/>
          <a:p>
            <a:pPr>
              <a:defRPr sz="1800" b="1" i="0" baseline="0">
                <a:solidFill>
                  <a:schemeClr val="bg1"/>
                </a:solidFill>
              </a:defRPr>
            </a:pPr>
            <a:endParaRPr lang="fr-FR"/>
          </a:p>
        </c:txPr>
      </c:legendEntry>
      <c:legendEntry>
        <c:idx val="4"/>
        <c:delete val="1"/>
      </c:legendEntry>
      <c:legendEntry>
        <c:idx val="2"/>
        <c:txPr>
          <a:bodyPr/>
          <a:lstStyle/>
          <a:p>
            <a:pPr>
              <a:defRPr sz="1800" b="1" i="0" baseline="0">
                <a:solidFill>
                  <a:srgbClr val="FF0000"/>
                </a:solidFill>
              </a:defRPr>
            </a:pPr>
            <a:endParaRPr lang="fr-FR"/>
          </a:p>
        </c:txPr>
      </c:legendEntry>
      <c:legendEntry>
        <c:idx val="5"/>
        <c:delete val="1"/>
      </c:legendEntry>
      <c:layout>
        <c:manualLayout>
          <c:xMode val="edge"/>
          <c:yMode val="edge"/>
          <c:x val="0.0608882207030121"/>
          <c:y val="0.642209892297629"/>
          <c:w val="0.639655991484542"/>
          <c:h val="0.200237139235576"/>
        </c:manualLayout>
      </c:layout>
      <c:spPr>
        <a:ln>
          <a:solidFill>
            <a:schemeClr val="tx1"/>
          </a:solidFill>
        </a:ln>
      </c:spPr>
      <c:txPr>
        <a:bodyPr/>
        <a:lstStyle/>
        <a:p>
          <a:pPr>
            <a:defRPr sz="1800" b="1" i="0" baseline="0"/>
          </a:pPr>
          <a:endParaRPr lang="fr-FR"/>
        </a:p>
      </c:txPr>
    </c:legend>
    <c:plotVisOnly val="1"/>
  </c:chart>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6838557918111"/>
          <c:y val="0.0303475093782166"/>
          <c:w val="0.853728685819493"/>
          <c:h val="0.877282853003633"/>
        </c:manualLayout>
      </c:layout>
      <c:lineChart>
        <c:grouping val="standard"/>
        <c:ser>
          <c:idx val="0"/>
          <c:order val="0"/>
          <c:tx>
            <c:strRef>
              <c:f>données!$Y$348</c:f>
              <c:strCache>
                <c:ptCount val="1"/>
                <c:pt idx="0">
                  <c:v>dépenses légèrement décroissantes</c:v>
                </c:pt>
              </c:strCache>
            </c:strRef>
          </c:tx>
          <c:spPr>
            <a:ln w="50800">
              <a:solidFill>
                <a:srgbClr val="008000"/>
              </a:solidFill>
            </a:ln>
          </c:spPr>
          <c:marker>
            <c:symbol val="none"/>
          </c:marker>
          <c:trendline>
            <c:spPr>
              <a:ln w="19050">
                <a:solidFill>
                  <a:srgbClr val="009100">
                    <a:alpha val="0"/>
                  </a:srgbClr>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1"/>
          <c:order val="1"/>
          <c:tx>
            <c:strRef>
              <c:f>données!$Y$351</c:f>
              <c:strCache>
                <c:ptCount val="1"/>
                <c:pt idx="0">
                  <c:v>dépenses hors intérêts en forte baisse : de 23,5% à 20,5%</c:v>
                </c:pt>
              </c:strCache>
            </c:strRef>
          </c:tx>
          <c:spPr>
            <a:ln w="101600">
              <a:solidFill>
                <a:srgbClr val="00D500"/>
              </a:solidFill>
            </a:ln>
          </c:spPr>
          <c:marker>
            <c:symbol val="none"/>
          </c:marker>
          <c:trendline>
            <c:spPr>
              <a:ln w="31750">
                <a:solidFill>
                  <a:srgbClr val="00D5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données!$BD$351:$CL$351</c:f>
              <c:numCache>
                <c:formatCode>#.##0\.0</c:formatCode>
                <c:ptCount val="35"/>
                <c:pt idx="0">
                  <c:v>21.74697205307446</c:v>
                </c:pt>
                <c:pt idx="1">
                  <c:v>21.66936702125491</c:v>
                </c:pt>
                <c:pt idx="2">
                  <c:v>22.16559206181341</c:v>
                </c:pt>
                <c:pt idx="3">
                  <c:v>23.11544511216326</c:v>
                </c:pt>
                <c:pt idx="4">
                  <c:v>23.76343809586509</c:v>
                </c:pt>
                <c:pt idx="5">
                  <c:v>23.7089974188534</c:v>
                </c:pt>
                <c:pt idx="6">
                  <c:v>24.0817610551529</c:v>
                </c:pt>
                <c:pt idx="7">
                  <c:v>24.30996121512162</c:v>
                </c:pt>
                <c:pt idx="8">
                  <c:v>23.40744723195964</c:v>
                </c:pt>
                <c:pt idx="9">
                  <c:v>23.05957855002891</c:v>
                </c:pt>
                <c:pt idx="10">
                  <c:v>22.61605621325628</c:v>
                </c:pt>
                <c:pt idx="11">
                  <c:v>21.57300698936561</c:v>
                </c:pt>
                <c:pt idx="12">
                  <c:v>21.40273491072055</c:v>
                </c:pt>
                <c:pt idx="13">
                  <c:v>21.40070078309472</c:v>
                </c:pt>
                <c:pt idx="14">
                  <c:v>21.78272694403876</c:v>
                </c:pt>
                <c:pt idx="15">
                  <c:v>23.5556364803421</c:v>
                </c:pt>
                <c:pt idx="16">
                  <c:v>22.72761465272823</c:v>
                </c:pt>
                <c:pt idx="17">
                  <c:v>22.45929439578726</c:v>
                </c:pt>
                <c:pt idx="18">
                  <c:v>22.29024907077018</c:v>
                </c:pt>
                <c:pt idx="19">
                  <c:v>22.3902377780898</c:v>
                </c:pt>
                <c:pt idx="20">
                  <c:v>21.34524660634084</c:v>
                </c:pt>
                <c:pt idx="21">
                  <c:v>21.71522892349968</c:v>
                </c:pt>
                <c:pt idx="22">
                  <c:v>20.76981062978873</c:v>
                </c:pt>
                <c:pt idx="23">
                  <c:v>20.80325305625956</c:v>
                </c:pt>
                <c:pt idx="24">
                  <c:v>21.39569933353351</c:v>
                </c:pt>
                <c:pt idx="25">
                  <c:v>21.1034165445664</c:v>
                </c:pt>
                <c:pt idx="26">
                  <c:v>21.27342604813951</c:v>
                </c:pt>
                <c:pt idx="27">
                  <c:v>21.04326935837385</c:v>
                </c:pt>
                <c:pt idx="28">
                  <c:v>19.80133445596791</c:v>
                </c:pt>
                <c:pt idx="29">
                  <c:v>19.55328803372971</c:v>
                </c:pt>
                <c:pt idx="30">
                  <c:v>19.68321871306309</c:v>
                </c:pt>
                <c:pt idx="31">
                  <c:v>21.06436492814845</c:v>
                </c:pt>
                <c:pt idx="32">
                  <c:v>22.33157090338304</c:v>
                </c:pt>
                <c:pt idx="33">
                  <c:v>19.98538021922676</c:v>
                </c:pt>
                <c:pt idx="34">
                  <c:v>20.13052384611295</c:v>
                </c:pt>
              </c:numCache>
            </c:numRef>
          </c:val>
        </c:ser>
        <c:ser>
          <c:idx val="2"/>
          <c:order val="2"/>
          <c:tx>
            <c:strRef>
              <c:f>données!$Y$350</c:f>
              <c:strCache>
                <c:ptCount val="1"/>
                <c:pt idx="0">
                  <c:v>recettes en forte baisse : de 23,5% à 18,5%</c:v>
                </c:pt>
              </c:strCache>
            </c:strRef>
          </c:tx>
          <c:spPr>
            <a:ln w="50800">
              <a:solidFill>
                <a:srgbClr val="FF0000"/>
              </a:solidFill>
            </a:ln>
          </c:spPr>
          <c:marker>
            <c:symbol val="none"/>
          </c:marker>
          <c:trendline>
            <c:spPr>
              <a:ln w="19050">
                <a:solidFill>
                  <a:srgbClr val="FF0000">
                    <a:alpha val="0"/>
                  </a:srgbClr>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marker val="1"/>
        <c:axId val="575271544"/>
        <c:axId val="575311480"/>
      </c:lineChart>
      <c:catAx>
        <c:axId val="575271544"/>
        <c:scaling>
          <c:orientation val="minMax"/>
        </c:scaling>
        <c:axPos val="b"/>
        <c:numFmt formatCode="General" sourceLinked="1"/>
        <c:tickLblPos val="nextTo"/>
        <c:txPr>
          <a:bodyPr/>
          <a:lstStyle/>
          <a:p>
            <a:pPr>
              <a:defRPr sz="1800" b="1" i="0" baseline="0"/>
            </a:pPr>
            <a:endParaRPr lang="fr-FR"/>
          </a:p>
        </c:txPr>
        <c:crossAx val="575311480"/>
        <c:crosses val="autoZero"/>
        <c:auto val="1"/>
        <c:lblAlgn val="ctr"/>
        <c:lblOffset val="100"/>
        <c:tickLblSkip val="4"/>
        <c:tickMarkSkip val="4"/>
      </c:catAx>
      <c:valAx>
        <c:axId val="575311480"/>
        <c:scaling>
          <c:orientation val="minMax"/>
          <c:max val="27.0"/>
          <c:min val="16.0"/>
        </c:scaling>
        <c:axPos val="l"/>
        <c:majorGridlines/>
        <c:numFmt formatCode="0" sourceLinked="0"/>
        <c:tickLblPos val="nextTo"/>
        <c:txPr>
          <a:bodyPr/>
          <a:lstStyle/>
          <a:p>
            <a:pPr>
              <a:defRPr sz="1800" b="1" i="0" baseline="0"/>
            </a:pPr>
            <a:endParaRPr lang="fr-FR"/>
          </a:p>
        </c:txPr>
        <c:crossAx val="575271544"/>
        <c:crosses val="autoZero"/>
        <c:crossBetween val="between"/>
      </c:valAx>
    </c:plotArea>
    <c:legend>
      <c:legendPos val="r"/>
      <c:legendEntry>
        <c:idx val="3"/>
        <c:delete val="1"/>
      </c:legendEntry>
      <c:legendEntry>
        <c:idx val="1"/>
        <c:txPr>
          <a:bodyPr/>
          <a:lstStyle/>
          <a:p>
            <a:pPr>
              <a:defRPr sz="1800" b="1" i="0" baseline="0">
                <a:solidFill>
                  <a:srgbClr val="00D500"/>
                </a:solidFill>
              </a:defRPr>
            </a:pPr>
            <a:endParaRPr lang="fr-FR"/>
          </a:p>
        </c:txPr>
      </c:legendEntry>
      <c:legendEntry>
        <c:idx val="4"/>
        <c:delete val="1"/>
      </c:legendEntry>
      <c:legendEntry>
        <c:idx val="2"/>
        <c:txPr>
          <a:bodyPr/>
          <a:lstStyle/>
          <a:p>
            <a:pPr>
              <a:defRPr sz="1800" b="1" i="0" baseline="0">
                <a:solidFill>
                  <a:srgbClr val="FF0000"/>
                </a:solidFill>
              </a:defRPr>
            </a:pPr>
            <a:endParaRPr lang="fr-FR"/>
          </a:p>
        </c:txPr>
      </c:legendEntry>
      <c:legendEntry>
        <c:idx val="5"/>
        <c:delete val="1"/>
      </c:legendEntry>
      <c:legendEntry>
        <c:idx val="0"/>
        <c:txPr>
          <a:bodyPr/>
          <a:lstStyle/>
          <a:p>
            <a:pPr>
              <a:defRPr sz="1800" b="1" i="0" baseline="0">
                <a:solidFill>
                  <a:srgbClr val="008000"/>
                </a:solidFill>
              </a:defRPr>
            </a:pPr>
            <a:endParaRPr lang="fr-FR"/>
          </a:p>
        </c:txPr>
      </c:legendEntry>
      <c:layout>
        <c:manualLayout>
          <c:xMode val="edge"/>
          <c:yMode val="edge"/>
          <c:x val="0.0608882207030121"/>
          <c:y val="0.642209892297629"/>
          <c:w val="0.639655991484542"/>
          <c:h val="0.200237139235576"/>
        </c:manualLayout>
      </c:layout>
      <c:spPr>
        <a:ln>
          <a:solidFill>
            <a:schemeClr val="tx1"/>
          </a:solidFill>
        </a:ln>
      </c:spPr>
      <c:txPr>
        <a:bodyPr/>
        <a:lstStyle/>
        <a:p>
          <a:pPr>
            <a:defRPr sz="1800" b="1" i="0" baseline="0"/>
          </a:pPr>
          <a:endParaRPr lang="fr-FR"/>
        </a:p>
      </c:txPr>
    </c:legend>
    <c:plotVisOnly val="1"/>
  </c:chart>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6838557918111"/>
          <c:y val="0.0303475093782166"/>
          <c:w val="0.853728685819493"/>
          <c:h val="0.877282853003633"/>
        </c:manualLayout>
      </c:layout>
      <c:lineChart>
        <c:grouping val="standard"/>
        <c:ser>
          <c:idx val="0"/>
          <c:order val="0"/>
          <c:tx>
            <c:strRef>
              <c:f>données!$Y$348</c:f>
              <c:strCache>
                <c:ptCount val="1"/>
                <c:pt idx="0">
                  <c:v>dépenses légèrement décroissantes</c:v>
                </c:pt>
              </c:strCache>
            </c:strRef>
          </c:tx>
          <c:spPr>
            <a:ln w="50800">
              <a:solidFill>
                <a:srgbClr val="008000"/>
              </a:solidFill>
            </a:ln>
          </c:spPr>
          <c:marker>
            <c:symbol val="none"/>
          </c:marker>
          <c:trendline>
            <c:spPr>
              <a:ln w="19050">
                <a:solidFill>
                  <a:srgbClr val="0080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données!$BD$348:$CL$348</c:f>
              <c:numCache>
                <c:formatCode>#.##0\.0</c:formatCode>
                <c:ptCount val="35"/>
                <c:pt idx="0">
                  <c:v>22.31397927596681</c:v>
                </c:pt>
                <c:pt idx="1">
                  <c:v>22.30697348946633</c:v>
                </c:pt>
                <c:pt idx="2">
                  <c:v>22.88365282149267</c:v>
                </c:pt>
                <c:pt idx="3">
                  <c:v>24.27001389838127</c:v>
                </c:pt>
                <c:pt idx="4">
                  <c:v>24.92720946362957</c:v>
                </c:pt>
                <c:pt idx="5">
                  <c:v>25.24635992646743</c:v>
                </c:pt>
                <c:pt idx="6">
                  <c:v>25.68724584284354</c:v>
                </c:pt>
                <c:pt idx="7">
                  <c:v>26.04434000559328</c:v>
                </c:pt>
                <c:pt idx="8">
                  <c:v>25.16812282469019</c:v>
                </c:pt>
                <c:pt idx="9">
                  <c:v>24.73597253396219</c:v>
                </c:pt>
                <c:pt idx="10">
                  <c:v>24.23692251274566</c:v>
                </c:pt>
                <c:pt idx="11">
                  <c:v>23.29751642942507</c:v>
                </c:pt>
                <c:pt idx="12">
                  <c:v>23.34775977372133</c:v>
                </c:pt>
                <c:pt idx="13">
                  <c:v>23.44421177118805</c:v>
                </c:pt>
                <c:pt idx="14">
                  <c:v>24.01558920584275</c:v>
                </c:pt>
                <c:pt idx="15">
                  <c:v>25.9407382906393</c:v>
                </c:pt>
                <c:pt idx="16">
                  <c:v>25.24947246319636</c:v>
                </c:pt>
                <c:pt idx="17">
                  <c:v>25.19344697560276</c:v>
                </c:pt>
                <c:pt idx="18">
                  <c:v>25.12722084135818</c:v>
                </c:pt>
                <c:pt idx="19">
                  <c:v>25.14829506139575</c:v>
                </c:pt>
                <c:pt idx="20">
                  <c:v>24.01827714482628</c:v>
                </c:pt>
                <c:pt idx="21">
                  <c:v>24.2086000143233</c:v>
                </c:pt>
                <c:pt idx="22">
                  <c:v>23.19687491707785</c:v>
                </c:pt>
                <c:pt idx="23">
                  <c:v>23.28841975306</c:v>
                </c:pt>
                <c:pt idx="24">
                  <c:v>23.90168746013667</c:v>
                </c:pt>
                <c:pt idx="25">
                  <c:v>23.53845884501984</c:v>
                </c:pt>
                <c:pt idx="26">
                  <c:v>23.64114001472362</c:v>
                </c:pt>
                <c:pt idx="27">
                  <c:v>23.34271724315839</c:v>
                </c:pt>
                <c:pt idx="28">
                  <c:v>21.97872513786698</c:v>
                </c:pt>
                <c:pt idx="29">
                  <c:v>21.77175770209932</c:v>
                </c:pt>
                <c:pt idx="30">
                  <c:v>22.02824857295824</c:v>
                </c:pt>
                <c:pt idx="31">
                  <c:v>23.11218323829665</c:v>
                </c:pt>
                <c:pt idx="32">
                  <c:v>24.4534057581891</c:v>
                </c:pt>
                <c:pt idx="33">
                  <c:v>22.24000423703831</c:v>
                </c:pt>
                <c:pt idx="34">
                  <c:v>22.29423335618629</c:v>
                </c:pt>
              </c:numCache>
            </c:numRef>
          </c:val>
        </c:ser>
        <c:ser>
          <c:idx val="2"/>
          <c:order val="1"/>
          <c:tx>
            <c:strRef>
              <c:f>données!$Y$350</c:f>
              <c:strCache>
                <c:ptCount val="1"/>
                <c:pt idx="0">
                  <c:v>recettes en forte baisse : de 23,5% à 18,5%</c:v>
                </c:pt>
              </c:strCache>
            </c:strRef>
          </c:tx>
          <c:spPr>
            <a:ln w="50800">
              <a:solidFill>
                <a:srgbClr val="FF0000"/>
              </a:solidFill>
            </a:ln>
          </c:spPr>
          <c:marker>
            <c:symbol val="none"/>
          </c:marker>
          <c:trendline>
            <c:spPr>
              <a:ln w="19050">
                <a:solidFill>
                  <a:srgbClr val="FF0000"/>
                </a:solidFill>
                <a:prstDash val="sysDash"/>
              </a:ln>
            </c:spPr>
            <c:trendlineType val="linear"/>
          </c:trendline>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données!$BD$350:$CL$350</c:f>
              <c:numCache>
                <c:formatCode>#.##0\.0</c:formatCode>
                <c:ptCount val="35"/>
                <c:pt idx="0">
                  <c:v>21.98800447615864</c:v>
                </c:pt>
                <c:pt idx="1">
                  <c:v>22.40910958122164</c:v>
                </c:pt>
                <c:pt idx="2">
                  <c:v>23.0392387241821</c:v>
                </c:pt>
                <c:pt idx="3">
                  <c:v>23.300477658387</c:v>
                </c:pt>
                <c:pt idx="4">
                  <c:v>23.43393040061242</c:v>
                </c:pt>
                <c:pt idx="5">
                  <c:v>23.31576235310493</c:v>
                </c:pt>
                <c:pt idx="6">
                  <c:v>23.28625562987236</c:v>
                </c:pt>
                <c:pt idx="7">
                  <c:v>23.60820261089368</c:v>
                </c:pt>
                <c:pt idx="8">
                  <c:v>23.10334834772594</c:v>
                </c:pt>
                <c:pt idx="9">
                  <c:v>23.19021130044451</c:v>
                </c:pt>
                <c:pt idx="10">
                  <c:v>22.23186747300038</c:v>
                </c:pt>
                <c:pt idx="11">
                  <c:v>21.91445825141806</c:v>
                </c:pt>
                <c:pt idx="12">
                  <c:v>21.4753951375492</c:v>
                </c:pt>
                <c:pt idx="13">
                  <c:v>21.66507822125108</c:v>
                </c:pt>
                <c:pt idx="14">
                  <c:v>20.86735952828225</c:v>
                </c:pt>
                <c:pt idx="15">
                  <c:v>20.80624811188314</c:v>
                </c:pt>
                <c:pt idx="16">
                  <c:v>20.66718065141911</c:v>
                </c:pt>
                <c:pt idx="17">
                  <c:v>20.71718273287351</c:v>
                </c:pt>
                <c:pt idx="18">
                  <c:v>21.50911065906022</c:v>
                </c:pt>
                <c:pt idx="19">
                  <c:v>21.94907637563296</c:v>
                </c:pt>
                <c:pt idx="20">
                  <c:v>21.208270207444</c:v>
                </c:pt>
                <c:pt idx="21">
                  <c:v>21.74570431250163</c:v>
                </c:pt>
                <c:pt idx="22">
                  <c:v>20.7801051317328</c:v>
                </c:pt>
                <c:pt idx="23">
                  <c:v>20.84850720161417</c:v>
                </c:pt>
                <c:pt idx="24">
                  <c:v>20.26486908043621</c:v>
                </c:pt>
                <c:pt idx="25">
                  <c:v>19.6553554355286</c:v>
                </c:pt>
                <c:pt idx="26">
                  <c:v>20.82393174659435</c:v>
                </c:pt>
                <c:pt idx="27">
                  <c:v>20.5372529928165</c:v>
                </c:pt>
                <c:pt idx="28">
                  <c:v>19.66264092051972</c:v>
                </c:pt>
                <c:pt idx="29">
                  <c:v>19.18553315106135</c:v>
                </c:pt>
                <c:pt idx="30">
                  <c:v>18.47340801109045</c:v>
                </c:pt>
                <c:pt idx="31">
                  <c:v>16.6591984252528</c:v>
                </c:pt>
                <c:pt idx="32">
                  <c:v>18.6344954355818</c:v>
                </c:pt>
                <c:pt idx="33">
                  <c:v>17.72351126562533</c:v>
                </c:pt>
                <c:pt idx="34">
                  <c:v>18.23193308709764</c:v>
                </c:pt>
              </c:numCache>
            </c:numRef>
          </c:val>
        </c:ser>
        <c:marker val="1"/>
        <c:axId val="575436152"/>
        <c:axId val="575439112"/>
      </c:lineChart>
      <c:catAx>
        <c:axId val="575436152"/>
        <c:scaling>
          <c:orientation val="minMax"/>
        </c:scaling>
        <c:axPos val="b"/>
        <c:numFmt formatCode="General" sourceLinked="1"/>
        <c:tickLblPos val="nextTo"/>
        <c:txPr>
          <a:bodyPr/>
          <a:lstStyle/>
          <a:p>
            <a:pPr>
              <a:defRPr sz="1800" b="1" i="0" baseline="0"/>
            </a:pPr>
            <a:endParaRPr lang="fr-FR"/>
          </a:p>
        </c:txPr>
        <c:crossAx val="575439112"/>
        <c:crosses val="autoZero"/>
        <c:auto val="1"/>
        <c:lblAlgn val="ctr"/>
        <c:lblOffset val="100"/>
        <c:tickLblSkip val="4"/>
        <c:tickMarkSkip val="4"/>
      </c:catAx>
      <c:valAx>
        <c:axId val="575439112"/>
        <c:scaling>
          <c:orientation val="minMax"/>
          <c:max val="27.0"/>
          <c:min val="16.0"/>
        </c:scaling>
        <c:axPos val="l"/>
        <c:majorGridlines/>
        <c:numFmt formatCode="0" sourceLinked="0"/>
        <c:tickLblPos val="nextTo"/>
        <c:txPr>
          <a:bodyPr/>
          <a:lstStyle/>
          <a:p>
            <a:pPr>
              <a:defRPr sz="1800" b="1" i="0" baseline="0"/>
            </a:pPr>
            <a:endParaRPr lang="fr-FR"/>
          </a:p>
        </c:txPr>
        <c:crossAx val="575436152"/>
        <c:crosses val="autoZero"/>
        <c:crossBetween val="between"/>
        <c:majorUnit val="2.0"/>
      </c:valAx>
    </c:plotArea>
    <c:legend>
      <c:legendPos val="r"/>
      <c:legendEntry>
        <c:idx val="0"/>
        <c:txPr>
          <a:bodyPr/>
          <a:lstStyle/>
          <a:p>
            <a:pPr>
              <a:defRPr sz="1800" b="1" i="0" baseline="0">
                <a:solidFill>
                  <a:srgbClr val="008000"/>
                </a:solidFill>
              </a:defRPr>
            </a:pPr>
            <a:endParaRPr lang="fr-FR"/>
          </a:p>
        </c:txPr>
      </c:legendEntry>
      <c:legendEntry>
        <c:idx val="2"/>
        <c:delete val="1"/>
      </c:legendEntry>
      <c:legendEntry>
        <c:idx val="1"/>
        <c:txPr>
          <a:bodyPr/>
          <a:lstStyle/>
          <a:p>
            <a:pPr>
              <a:defRPr sz="1800" b="1" i="0" baseline="0">
                <a:solidFill>
                  <a:srgbClr val="FF0000"/>
                </a:solidFill>
              </a:defRPr>
            </a:pPr>
            <a:endParaRPr lang="fr-FR"/>
          </a:p>
        </c:txPr>
      </c:legendEntry>
      <c:legendEntry>
        <c:idx val="3"/>
        <c:delete val="1"/>
      </c:legendEntry>
      <c:layout>
        <c:manualLayout>
          <c:xMode val="edge"/>
          <c:yMode val="edge"/>
          <c:x val="0.0650281624700044"/>
          <c:y val="0.680710690132597"/>
          <c:w val="0.503037913173795"/>
          <c:h val="0.116441285124176"/>
        </c:manualLayout>
      </c:layout>
      <c:spPr>
        <a:ln>
          <a:solidFill>
            <a:schemeClr val="tx1"/>
          </a:solidFill>
        </a:ln>
      </c:spPr>
      <c:txPr>
        <a:bodyPr/>
        <a:lstStyle/>
        <a:p>
          <a:pPr>
            <a:defRPr sz="1800" b="1" i="0" baseline="0"/>
          </a:pPr>
          <a:endParaRPr lang="fr-FR"/>
        </a:p>
      </c:txPr>
    </c:legend>
    <c:plotVisOnly val="1"/>
  </c:chart>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0"/>
          <c:order val="0"/>
          <c:tx>
            <c:v>dépenses totales</c:v>
          </c:tx>
          <c:spPr>
            <a:ln w="50800">
              <a:solidFill>
                <a:schemeClr val="tx1"/>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alpha val="10000"/>
                </a:srgb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axId val="575526040"/>
        <c:axId val="575529384"/>
      </c:scatterChart>
      <c:valAx>
        <c:axId val="575526040"/>
        <c:scaling>
          <c:orientation val="minMax"/>
          <c:max val="2012.0"/>
          <c:min val="1975.0"/>
        </c:scaling>
        <c:axPos val="b"/>
        <c:numFmt formatCode="General" sourceLinked="1"/>
        <c:tickLblPos val="nextTo"/>
        <c:txPr>
          <a:bodyPr/>
          <a:lstStyle/>
          <a:p>
            <a:pPr>
              <a:defRPr sz="1400" b="1" i="0"/>
            </a:pPr>
            <a:endParaRPr lang="fr-FR"/>
          </a:p>
        </c:txPr>
        <c:crossAx val="575529384"/>
        <c:crosses val="autoZero"/>
        <c:crossBetween val="midCat"/>
        <c:majorUnit val="5.0"/>
      </c:valAx>
      <c:valAx>
        <c:axId val="575529384"/>
        <c:scaling>
          <c:orientation val="minMax"/>
          <c:max val="30.0"/>
          <c:min val="15.0"/>
        </c:scaling>
        <c:axPos val="l"/>
        <c:majorGridlines/>
        <c:minorGridlines/>
        <c:numFmt formatCode="0" sourceLinked="0"/>
        <c:tickLblPos val="nextTo"/>
        <c:txPr>
          <a:bodyPr/>
          <a:lstStyle/>
          <a:p>
            <a:pPr>
              <a:defRPr sz="1400" b="1" i="0" baseline="0"/>
            </a:pPr>
            <a:endParaRPr lang="fr-FR"/>
          </a:p>
        </c:txPr>
        <c:crossAx val="575526040"/>
        <c:crosses val="autoZero"/>
        <c:crossBetween val="midCat"/>
        <c:majorUnit val="5.0"/>
        <c:minorUnit val="2.5"/>
      </c:valAx>
    </c:plotArea>
    <c:legend>
      <c:legendPos val="r"/>
      <c:legendEntry>
        <c:idx val="0"/>
        <c:txPr>
          <a:bodyPr/>
          <a:lstStyle/>
          <a:p>
            <a:pPr>
              <a:defRPr sz="1400" b="1" i="0" baseline="0">
                <a:solidFill>
                  <a:schemeClr val="tx1"/>
                </a:solidFill>
              </a:defRPr>
            </a:pPr>
            <a:endParaRPr lang="fr-FR"/>
          </a:p>
        </c:txPr>
      </c:legendEntry>
      <c:legendEntry>
        <c:idx val="2"/>
        <c:txPr>
          <a:bodyPr/>
          <a:lstStyle/>
          <a:p>
            <a:pPr>
              <a:defRPr sz="1400" b="1" i="0" baseline="0">
                <a:solidFill>
                  <a:srgbClr val="FF0000"/>
                </a:solidFill>
              </a:defRPr>
            </a:pPr>
            <a:endParaRPr lang="fr-FR"/>
          </a:p>
        </c:txPr>
      </c:legendEntry>
      <c:legendEntry>
        <c:idx val="1"/>
        <c:txPr>
          <a:bodyPr/>
          <a:lstStyle/>
          <a:p>
            <a:pPr>
              <a:defRPr sz="1400" b="1" i="0" baseline="0">
                <a:solidFill>
                  <a:srgbClr val="DAD3FF"/>
                </a:solidFill>
              </a:defRPr>
            </a:pPr>
            <a:endParaRPr lang="fr-FR"/>
          </a:p>
        </c:txPr>
      </c:legendEntry>
      <c:layout>
        <c:manualLayout>
          <c:xMode val="edge"/>
          <c:yMode val="edge"/>
          <c:x val="0.675307442117438"/>
          <c:y val="0.767016575609777"/>
          <c:w val="0.286316306424599"/>
          <c:h val="0.13201383427812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0"/>
          <c:order val="0"/>
          <c:tx>
            <c:v>dépenses totales</c:v>
          </c:tx>
          <c:spPr>
            <a:ln w="50800">
              <a:solidFill>
                <a:schemeClr val="tx1"/>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axId val="575610136"/>
        <c:axId val="575613368"/>
      </c:scatterChart>
      <c:valAx>
        <c:axId val="575610136"/>
        <c:scaling>
          <c:orientation val="minMax"/>
          <c:max val="2012.0"/>
          <c:min val="1975.0"/>
        </c:scaling>
        <c:axPos val="b"/>
        <c:numFmt formatCode="General" sourceLinked="1"/>
        <c:tickLblPos val="nextTo"/>
        <c:txPr>
          <a:bodyPr/>
          <a:lstStyle/>
          <a:p>
            <a:pPr>
              <a:defRPr sz="1400" b="1" i="0"/>
            </a:pPr>
            <a:endParaRPr lang="fr-FR"/>
          </a:p>
        </c:txPr>
        <c:crossAx val="575613368"/>
        <c:crosses val="autoZero"/>
        <c:crossBetween val="midCat"/>
        <c:majorUnit val="5.0"/>
      </c:valAx>
      <c:valAx>
        <c:axId val="575613368"/>
        <c:scaling>
          <c:orientation val="minMax"/>
          <c:max val="30.0"/>
          <c:min val="15.0"/>
        </c:scaling>
        <c:axPos val="l"/>
        <c:majorGridlines/>
        <c:minorGridlines/>
        <c:numFmt formatCode="0" sourceLinked="0"/>
        <c:tickLblPos val="nextTo"/>
        <c:txPr>
          <a:bodyPr/>
          <a:lstStyle/>
          <a:p>
            <a:pPr>
              <a:defRPr sz="1400" b="1" i="0" baseline="0"/>
            </a:pPr>
            <a:endParaRPr lang="fr-FR"/>
          </a:p>
        </c:txPr>
        <c:crossAx val="575610136"/>
        <c:crosses val="autoZero"/>
        <c:crossBetween val="midCat"/>
        <c:majorUnit val="5.0"/>
        <c:minorUnit val="2.5"/>
      </c:valAx>
    </c:plotArea>
    <c:legend>
      <c:legendPos val="r"/>
      <c:legendEntry>
        <c:idx val="0"/>
        <c:txPr>
          <a:bodyPr/>
          <a:lstStyle/>
          <a:p>
            <a:pPr>
              <a:defRPr sz="1400" b="1" i="0" baseline="0">
                <a:solidFill>
                  <a:schemeClr val="tx1"/>
                </a:solidFill>
              </a:defRPr>
            </a:pPr>
            <a:endParaRPr lang="fr-FR"/>
          </a:p>
        </c:txPr>
      </c:legendEntry>
      <c:legendEntry>
        <c:idx val="2"/>
        <c:txPr>
          <a:bodyPr/>
          <a:lstStyle/>
          <a:p>
            <a:pPr>
              <a:defRPr sz="1400" b="1" i="0" baseline="0">
                <a:solidFill>
                  <a:srgbClr val="FF0000"/>
                </a:solidFill>
              </a:defRPr>
            </a:pPr>
            <a:endParaRPr lang="fr-FR"/>
          </a:p>
        </c:txPr>
      </c:legendEntry>
      <c:legendEntry>
        <c:idx val="1"/>
        <c:txPr>
          <a:bodyPr/>
          <a:lstStyle/>
          <a:p>
            <a:pPr>
              <a:defRPr sz="1400" b="1" i="0" baseline="0">
                <a:solidFill>
                  <a:srgbClr val="0000FF"/>
                </a:solidFill>
              </a:defRPr>
            </a:pPr>
            <a:endParaRPr lang="fr-FR"/>
          </a:p>
        </c:txPr>
      </c:legendEntry>
      <c:layout>
        <c:manualLayout>
          <c:xMode val="edge"/>
          <c:yMode val="edge"/>
          <c:x val="0.675307442117438"/>
          <c:y val="0.767016575609777"/>
          <c:w val="0.286316306424599"/>
          <c:h val="0.13201383427812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0"/>
          <c:order val="0"/>
          <c:tx>
            <c:v>dépenses totales</c:v>
          </c:tx>
          <c:spPr>
            <a:ln w="50800">
              <a:solidFill>
                <a:schemeClr val="tx1"/>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alpha val="0"/>
                </a:srgbClr>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axId val="575732584"/>
        <c:axId val="575741032"/>
      </c:scatterChart>
      <c:valAx>
        <c:axId val="575732584"/>
        <c:scaling>
          <c:orientation val="minMax"/>
          <c:max val="2012.0"/>
          <c:min val="1975.0"/>
        </c:scaling>
        <c:axPos val="b"/>
        <c:numFmt formatCode="General" sourceLinked="1"/>
        <c:tickLblPos val="nextTo"/>
        <c:txPr>
          <a:bodyPr/>
          <a:lstStyle/>
          <a:p>
            <a:pPr>
              <a:defRPr sz="1400" b="1" i="0"/>
            </a:pPr>
            <a:endParaRPr lang="fr-FR"/>
          </a:p>
        </c:txPr>
        <c:crossAx val="575741032"/>
        <c:crosses val="autoZero"/>
        <c:crossBetween val="midCat"/>
        <c:majorUnit val="5.0"/>
      </c:valAx>
      <c:valAx>
        <c:axId val="575741032"/>
        <c:scaling>
          <c:orientation val="minMax"/>
          <c:max val="30.0"/>
          <c:min val="15.0"/>
        </c:scaling>
        <c:axPos val="l"/>
        <c:majorGridlines/>
        <c:minorGridlines/>
        <c:numFmt formatCode="0" sourceLinked="0"/>
        <c:tickLblPos val="nextTo"/>
        <c:txPr>
          <a:bodyPr/>
          <a:lstStyle/>
          <a:p>
            <a:pPr>
              <a:defRPr sz="1400" b="1" i="0" baseline="0"/>
            </a:pPr>
            <a:endParaRPr lang="fr-FR"/>
          </a:p>
        </c:txPr>
        <c:crossAx val="575732584"/>
        <c:crosses val="autoZero"/>
        <c:crossBetween val="midCat"/>
        <c:majorUnit val="5.0"/>
        <c:minorUnit val="2.5"/>
      </c:valAx>
    </c:plotArea>
    <c:legend>
      <c:legendPos val="r"/>
      <c:legendEntry>
        <c:idx val="0"/>
        <c:txPr>
          <a:bodyPr/>
          <a:lstStyle/>
          <a:p>
            <a:pPr>
              <a:defRPr sz="1400" b="1" i="0" baseline="0">
                <a:solidFill>
                  <a:schemeClr val="tx1"/>
                </a:solidFill>
              </a:defRPr>
            </a:pPr>
            <a:endParaRPr lang="fr-FR"/>
          </a:p>
        </c:txPr>
      </c:legendEntry>
      <c:legendEntry>
        <c:idx val="2"/>
        <c:txPr>
          <a:bodyPr/>
          <a:lstStyle/>
          <a:p>
            <a:pPr>
              <a:defRPr sz="1400" b="1" i="0" baseline="0">
                <a:solidFill>
                  <a:srgbClr val="FFFFFF"/>
                </a:solidFill>
              </a:defRPr>
            </a:pPr>
            <a:endParaRPr lang="fr-FR"/>
          </a:p>
        </c:txPr>
      </c:legendEntry>
      <c:legendEntry>
        <c:idx val="1"/>
        <c:txPr>
          <a:bodyPr/>
          <a:lstStyle/>
          <a:p>
            <a:pPr>
              <a:defRPr sz="1400" b="1" i="0" baseline="0">
                <a:solidFill>
                  <a:srgbClr val="0000FF"/>
                </a:solidFill>
              </a:defRPr>
            </a:pPr>
            <a:endParaRPr lang="fr-FR"/>
          </a:p>
        </c:txPr>
      </c:legendEntry>
      <c:layout>
        <c:manualLayout>
          <c:xMode val="edge"/>
          <c:yMode val="edge"/>
          <c:x val="0.675307442117438"/>
          <c:y val="0.767016575609777"/>
          <c:w val="0.286316306424599"/>
          <c:h val="0.13201383427812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4"/>
          <c:order val="0"/>
          <c:tx>
            <c:v>dette publique en % du PIB</c:v>
          </c:tx>
          <c:spPr>
            <a:ln>
              <a:solidFill>
                <a:schemeClr val="tx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ser>
          <c:idx val="1"/>
          <c:order val="1"/>
          <c:tx>
            <c:v>intérêts en % des recettes</c:v>
          </c:tx>
          <c:spPr>
            <a:ln>
              <a:solidFill>
                <a:srgbClr val="00A7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données!$BD$295:$CL$295</c:f>
              <c:numCache>
                <c:formatCode>#.##0\.0</c:formatCode>
                <c:ptCount val="35"/>
                <c:pt idx="0">
                  <c:v>2.386985916940651</c:v>
                </c:pt>
                <c:pt idx="1">
                  <c:v>2.531874010490834</c:v>
                </c:pt>
                <c:pt idx="2">
                  <c:v>2.64500459486861</c:v>
                </c:pt>
                <c:pt idx="3">
                  <c:v>3.659099171800666</c:v>
                </c:pt>
                <c:pt idx="4">
                  <c:v>3.702105263586181</c:v>
                </c:pt>
                <c:pt idx="5">
                  <c:v>4.612623776710851</c:v>
                </c:pt>
                <c:pt idx="6">
                  <c:v>4.790109448196226</c:v>
                </c:pt>
                <c:pt idx="7">
                  <c:v>5.152698752220314</c:v>
                </c:pt>
                <c:pt idx="8">
                  <c:v>5.307884062834515</c:v>
                </c:pt>
                <c:pt idx="9">
                  <c:v>5.068733641657094</c:v>
                </c:pt>
                <c:pt idx="10">
                  <c:v>4.996312525500686</c:v>
                </c:pt>
                <c:pt idx="11">
                  <c:v>5.202044548475063</c:v>
                </c:pt>
                <c:pt idx="12">
                  <c:v>5.631288950291367</c:v>
                </c:pt>
                <c:pt idx="13">
                  <c:v>5.832288211218221</c:v>
                </c:pt>
                <c:pt idx="14">
                  <c:v>6.260487778906223</c:v>
                </c:pt>
                <c:pt idx="15">
                  <c:v>6.700012188714276</c:v>
                </c:pt>
                <c:pt idx="16">
                  <c:v>6.820776068074385</c:v>
                </c:pt>
                <c:pt idx="17">
                  <c:v>7.023370969285235</c:v>
                </c:pt>
                <c:pt idx="18">
                  <c:v>7.079648590678305</c:v>
                </c:pt>
                <c:pt idx="19">
                  <c:v>6.781238582062981</c:v>
                </c:pt>
                <c:pt idx="20">
                  <c:v>6.603489825871098</c:v>
                </c:pt>
                <c:pt idx="21">
                  <c:v>5.889578893380793</c:v>
                </c:pt>
                <c:pt idx="22">
                  <c:v>5.74006831802485</c:v>
                </c:pt>
                <c:pt idx="23">
                  <c:v>6.035809456573915</c:v>
                </c:pt>
                <c:pt idx="24">
                  <c:v>5.954822402498571</c:v>
                </c:pt>
                <c:pt idx="25">
                  <c:v>5.720071488760851</c:v>
                </c:pt>
                <c:pt idx="26">
                  <c:v>5.576241694568925</c:v>
                </c:pt>
                <c:pt idx="27">
                  <c:v>5.338681730639165</c:v>
                </c:pt>
                <c:pt idx="28">
                  <c:v>5.129693132858525</c:v>
                </c:pt>
                <c:pt idx="29">
                  <c:v>5.424452835299177</c:v>
                </c:pt>
                <c:pt idx="30">
                  <c:v>5.86378703128237</c:v>
                </c:pt>
                <c:pt idx="31">
                  <c:v>4.93095031547866</c:v>
                </c:pt>
                <c:pt idx="32">
                  <c:v>4.90007826767545</c:v>
                </c:pt>
                <c:pt idx="33">
                  <c:v>5.194968069022656</c:v>
                </c:pt>
                <c:pt idx="34">
                  <c:v>4.947850347220903</c:v>
                </c:pt>
              </c:numCache>
            </c:numRef>
          </c:val>
        </c:ser>
        <c:marker val="1"/>
        <c:axId val="568974840"/>
        <c:axId val="568833064"/>
      </c:lineChart>
      <c:catAx>
        <c:axId val="568974840"/>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8833064"/>
        <c:crossesAt val="0.0"/>
        <c:auto val="1"/>
        <c:lblAlgn val="ctr"/>
        <c:lblOffset val="100"/>
        <c:tickLblSkip val="4"/>
        <c:tickMarkSkip val="4"/>
      </c:catAx>
      <c:valAx>
        <c:axId val="568833064"/>
        <c:scaling>
          <c:orientation val="minMax"/>
          <c:max val="95.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8974840"/>
        <c:crosses val="autoZero"/>
        <c:crossBetween val="between"/>
        <c:majorUnit val="10.0"/>
      </c:valAx>
      <c:spPr>
        <a:solidFill>
          <a:srgbClr val="FFFFFF"/>
        </a:solidFill>
        <a:ln w="25400">
          <a:noFill/>
        </a:ln>
      </c:spPr>
    </c:plotArea>
    <c:legend>
      <c:legendPos val="r"/>
    </c:legend>
    <c:plotVisOnly val="1"/>
    <c:dispBlanksAs val="gap"/>
  </c:chart>
  <c:spPr>
    <a:solidFill>
      <a:srgbClr val="FFFFFF"/>
    </a:solidFill>
    <a:ln w="3175">
      <a:solidFill>
        <a:srgbClr val="808080"/>
      </a:solidFill>
      <a:prstDash val="solid"/>
    </a:ln>
  </c:spPr>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0"/>
          <c:order val="0"/>
          <c:tx>
            <c:v>dépenses totales</c:v>
          </c:tx>
          <c:spPr>
            <a:ln w="50800">
              <a:solidFill>
                <a:schemeClr val="tx1"/>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alpha val="0"/>
                </a:srgb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alpha val="0"/>
                </a:srgbClr>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axId val="575717192"/>
        <c:axId val="575765112"/>
      </c:scatterChart>
      <c:valAx>
        <c:axId val="575717192"/>
        <c:scaling>
          <c:orientation val="minMax"/>
          <c:max val="2012.0"/>
          <c:min val="1975.0"/>
        </c:scaling>
        <c:axPos val="b"/>
        <c:numFmt formatCode="General" sourceLinked="1"/>
        <c:tickLblPos val="nextTo"/>
        <c:txPr>
          <a:bodyPr/>
          <a:lstStyle/>
          <a:p>
            <a:pPr>
              <a:defRPr sz="1400" b="1" i="0"/>
            </a:pPr>
            <a:endParaRPr lang="fr-FR"/>
          </a:p>
        </c:txPr>
        <c:crossAx val="575765112"/>
        <c:crosses val="autoZero"/>
        <c:crossBetween val="midCat"/>
        <c:majorUnit val="5.0"/>
      </c:valAx>
      <c:valAx>
        <c:axId val="575765112"/>
        <c:scaling>
          <c:orientation val="minMax"/>
          <c:max val="30.0"/>
          <c:min val="15.0"/>
        </c:scaling>
        <c:axPos val="l"/>
        <c:majorGridlines/>
        <c:minorGridlines/>
        <c:numFmt formatCode="0" sourceLinked="0"/>
        <c:tickLblPos val="nextTo"/>
        <c:txPr>
          <a:bodyPr/>
          <a:lstStyle/>
          <a:p>
            <a:pPr>
              <a:defRPr sz="1400" b="1" i="0" baseline="0"/>
            </a:pPr>
            <a:endParaRPr lang="fr-FR"/>
          </a:p>
        </c:txPr>
        <c:crossAx val="575717192"/>
        <c:crosses val="autoZero"/>
        <c:crossBetween val="midCat"/>
        <c:majorUnit val="5.0"/>
        <c:minorUnit val="2.5"/>
      </c:valAx>
    </c:plotArea>
    <c:legend>
      <c:legendPos val="r"/>
      <c:legendEntry>
        <c:idx val="0"/>
        <c:txPr>
          <a:bodyPr/>
          <a:lstStyle/>
          <a:p>
            <a:pPr>
              <a:defRPr sz="1400" b="1" i="0" baseline="0">
                <a:solidFill>
                  <a:schemeClr val="tx1"/>
                </a:solidFill>
              </a:defRPr>
            </a:pPr>
            <a:endParaRPr lang="fr-FR"/>
          </a:p>
        </c:txPr>
      </c:legendEntry>
      <c:legendEntry>
        <c:idx val="2"/>
        <c:txPr>
          <a:bodyPr/>
          <a:lstStyle/>
          <a:p>
            <a:pPr>
              <a:defRPr sz="1400" b="1" i="0" baseline="0">
                <a:solidFill>
                  <a:srgbClr val="FFFFFF"/>
                </a:solidFill>
              </a:defRPr>
            </a:pPr>
            <a:endParaRPr lang="fr-FR"/>
          </a:p>
        </c:txPr>
      </c:legendEntry>
      <c:legendEntry>
        <c:idx val="1"/>
        <c:txPr>
          <a:bodyPr/>
          <a:lstStyle/>
          <a:p>
            <a:pPr>
              <a:defRPr sz="1400" b="1" i="0" baseline="0">
                <a:solidFill>
                  <a:srgbClr val="FFFFFF"/>
                </a:solidFill>
              </a:defRPr>
            </a:pPr>
            <a:endParaRPr lang="fr-FR"/>
          </a:p>
        </c:txPr>
      </c:legendEntry>
      <c:layout>
        <c:manualLayout>
          <c:xMode val="edge"/>
          <c:yMode val="edge"/>
          <c:x val="0.675307442117438"/>
          <c:y val="0.767016575609777"/>
          <c:w val="0.286316306424599"/>
          <c:h val="0.13201383427812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56127639069446"/>
          <c:h val="0.877342697826826"/>
        </c:manualLayout>
      </c:layout>
      <c:scatterChart>
        <c:scatterStyle val="smoothMarker"/>
        <c:ser>
          <c:idx val="0"/>
          <c:order val="0"/>
          <c:tx>
            <c:v>dépenses totales</c:v>
          </c:tx>
          <c:spPr>
            <a:ln w="50800">
              <a:solidFill>
                <a:sysClr val="windowText" lastClr="000000">
                  <a:alpha val="20000"/>
                </a:sysClr>
              </a:solidFill>
            </a:ln>
            <a:effectLst/>
          </c:spPr>
          <c:marker>
            <c:symbol val="none"/>
          </c:marker>
          <c:trendline>
            <c:spPr>
              <a:ln w="12700">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alpha val="20000"/>
                </a:srgbClr>
              </a:solidFill>
            </a:ln>
          </c:spPr>
          <c:marker>
            <c:symbol val="none"/>
          </c:marker>
          <c:trendline>
            <c:spPr>
              <a:ln w="12700">
                <a:solidFill>
                  <a:srgbClr val="0000FF"/>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alpha val="20000"/>
                </a:srgbClr>
              </a:solidFill>
            </a:ln>
            <a:effectLst/>
          </c:spPr>
          <c:marker>
            <c:symbol val="none"/>
          </c:marker>
          <c:trendline>
            <c:spPr>
              <a:ln w="12700">
                <a:solidFill>
                  <a:srgbClr val="FF0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2"/>
          <c:order val="3"/>
          <c:tx>
            <c:strRef>
              <c:f>données!$X$422</c:f>
              <c:strCache>
                <c:ptCount val="1"/>
                <c:pt idx="0">
                  <c:v>recettes</c:v>
                </c:pt>
              </c:strCache>
            </c:strRef>
          </c:tx>
          <c:spPr>
            <a:ln w="63500">
              <a:solidFill>
                <a:srgbClr val="009100">
                  <a:alpha val="20000"/>
                </a:srgbClr>
              </a:solidFill>
            </a:ln>
            <a:effectLst/>
          </c:spPr>
          <c:marker>
            <c:symbol val="none"/>
          </c:marker>
          <c:trendline>
            <c:spPr>
              <a:ln w="12700">
                <a:solidFill>
                  <a:srgbClr val="008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6068360"/>
        <c:axId val="575743576"/>
      </c:scatterChart>
      <c:valAx>
        <c:axId val="576068360"/>
        <c:scaling>
          <c:orientation val="minMax"/>
          <c:max val="2012.0"/>
          <c:min val="1975.0"/>
        </c:scaling>
        <c:axPos val="b"/>
        <c:numFmt formatCode="General" sourceLinked="1"/>
        <c:tickLblPos val="nextTo"/>
        <c:txPr>
          <a:bodyPr/>
          <a:lstStyle/>
          <a:p>
            <a:pPr>
              <a:defRPr sz="1400" b="1" i="0" baseline="0"/>
            </a:pPr>
            <a:endParaRPr lang="fr-FR"/>
          </a:p>
        </c:txPr>
        <c:crossAx val="575743576"/>
        <c:crosses val="autoZero"/>
        <c:crossBetween val="midCat"/>
        <c:majorUnit val="5.0"/>
      </c:valAx>
      <c:valAx>
        <c:axId val="575743576"/>
        <c:scaling>
          <c:orientation val="minMax"/>
          <c:max val="30.0"/>
          <c:min val="15.0"/>
        </c:scaling>
        <c:axPos val="l"/>
        <c:majorGridlines/>
        <c:minorGridlines/>
        <c:numFmt formatCode="0" sourceLinked="0"/>
        <c:tickLblPos val="nextTo"/>
        <c:txPr>
          <a:bodyPr/>
          <a:lstStyle/>
          <a:p>
            <a:pPr>
              <a:defRPr sz="1400" b="1" i="0" baseline="0"/>
            </a:pPr>
            <a:endParaRPr lang="fr-FR"/>
          </a:p>
        </c:txPr>
        <c:crossAx val="576068360"/>
        <c:crosses val="autoZero"/>
        <c:crossBetween val="midCat"/>
        <c:majorUnit val="5.0"/>
        <c:minorUnit val="1.0"/>
      </c:valAx>
    </c:plotArea>
    <c:plotVisOnly val="1"/>
  </c:chart>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56127639069446"/>
          <c:h val="0.877342697826826"/>
        </c:manualLayout>
      </c:layout>
      <c:scatterChart>
        <c:scatterStyle val="smoothMarker"/>
        <c:ser>
          <c:idx val="0"/>
          <c:order val="0"/>
          <c:tx>
            <c:v>dépenses totales</c:v>
          </c:tx>
          <c:spPr>
            <a:ln w="50800">
              <a:solidFill>
                <a:sysClr val="windowText" lastClr="000000">
                  <a:alpha val="20000"/>
                </a:sysClr>
              </a:solidFill>
            </a:ln>
            <a:effectLst/>
          </c:spPr>
          <c:marker>
            <c:symbol val="none"/>
          </c:marker>
          <c:trendline>
            <c:spPr>
              <a:ln w="12700">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alpha val="20000"/>
                </a:srgbClr>
              </a:solidFill>
            </a:ln>
          </c:spPr>
          <c:marker>
            <c:symbol val="none"/>
          </c:marker>
          <c:trendline>
            <c:spPr>
              <a:ln w="12700">
                <a:solidFill>
                  <a:srgbClr val="0000FF"/>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alpha val="20000"/>
                </a:srgbClr>
              </a:solidFill>
            </a:ln>
            <a:effectLst/>
          </c:spPr>
          <c:marker>
            <c:symbol val="none"/>
          </c:marker>
          <c:trendline>
            <c:spPr>
              <a:ln w="12700">
                <a:solidFill>
                  <a:srgbClr val="FF0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2"/>
          <c:order val="3"/>
          <c:tx>
            <c:strRef>
              <c:f>données!$X$422</c:f>
              <c:strCache>
                <c:ptCount val="1"/>
                <c:pt idx="0">
                  <c:v>recettes</c:v>
                </c:pt>
              </c:strCache>
            </c:strRef>
          </c:tx>
          <c:spPr>
            <a:ln w="63500">
              <a:solidFill>
                <a:srgbClr val="009100">
                  <a:alpha val="20000"/>
                </a:srgbClr>
              </a:solidFill>
            </a:ln>
            <a:effectLst/>
          </c:spPr>
          <c:marker>
            <c:symbol val="none"/>
          </c:marker>
          <c:trendline>
            <c:spPr>
              <a:ln w="12700">
                <a:solidFill>
                  <a:srgbClr val="008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5695496"/>
        <c:axId val="576253704"/>
      </c:scatterChart>
      <c:valAx>
        <c:axId val="575695496"/>
        <c:scaling>
          <c:orientation val="minMax"/>
          <c:max val="2012.0"/>
          <c:min val="1975.0"/>
        </c:scaling>
        <c:axPos val="b"/>
        <c:numFmt formatCode="General" sourceLinked="1"/>
        <c:tickLblPos val="nextTo"/>
        <c:txPr>
          <a:bodyPr/>
          <a:lstStyle/>
          <a:p>
            <a:pPr>
              <a:defRPr sz="1400" b="1" i="0" baseline="0"/>
            </a:pPr>
            <a:endParaRPr lang="fr-FR"/>
          </a:p>
        </c:txPr>
        <c:crossAx val="576253704"/>
        <c:crosses val="autoZero"/>
        <c:crossBetween val="midCat"/>
        <c:majorUnit val="5.0"/>
      </c:valAx>
      <c:valAx>
        <c:axId val="576253704"/>
        <c:scaling>
          <c:orientation val="minMax"/>
          <c:max val="30.0"/>
          <c:min val="15.0"/>
        </c:scaling>
        <c:axPos val="l"/>
        <c:majorGridlines/>
        <c:minorGridlines/>
        <c:numFmt formatCode="0" sourceLinked="0"/>
        <c:tickLblPos val="nextTo"/>
        <c:txPr>
          <a:bodyPr/>
          <a:lstStyle/>
          <a:p>
            <a:pPr>
              <a:defRPr sz="1400" b="1" i="0" baseline="0"/>
            </a:pPr>
            <a:endParaRPr lang="fr-FR"/>
          </a:p>
        </c:txPr>
        <c:crossAx val="575695496"/>
        <c:crosses val="autoZero"/>
        <c:crossBetween val="midCat"/>
        <c:majorUnit val="5.0"/>
        <c:minorUnit val="1.0"/>
      </c:valAx>
    </c:plotArea>
    <c:plotVisOnly val="1"/>
  </c:chart>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56127639069446"/>
          <c:h val="0.877342697826826"/>
        </c:manualLayout>
      </c:layout>
      <c:scatterChart>
        <c:scatterStyle val="smoothMarker"/>
        <c:ser>
          <c:idx val="0"/>
          <c:order val="0"/>
          <c:tx>
            <c:v>dépenses totales</c:v>
          </c:tx>
          <c:spPr>
            <a:ln w="50800">
              <a:solidFill>
                <a:sysClr val="windowText" lastClr="000000">
                  <a:alpha val="20000"/>
                </a:sysClr>
              </a:solidFill>
            </a:ln>
            <a:effectLst/>
          </c:spPr>
          <c:marker>
            <c:symbol val="none"/>
          </c:marker>
          <c:trendline>
            <c:spPr>
              <a:ln w="12700">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3"/>
          <c:order val="1"/>
          <c:tx>
            <c:v>dépenses hors coût de la dette</c:v>
          </c:tx>
          <c:spPr>
            <a:ln w="50800">
              <a:solidFill>
                <a:srgbClr val="FF0000">
                  <a:alpha val="20000"/>
                </a:srgbClr>
              </a:solidFill>
            </a:ln>
            <a:effectLst/>
          </c:spPr>
          <c:marker>
            <c:symbol val="none"/>
          </c:marker>
          <c:trendline>
            <c:spPr>
              <a:ln w="12700">
                <a:solidFill>
                  <a:srgbClr val="FF0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2"/>
          <c:order val="2"/>
          <c:tx>
            <c:strRef>
              <c:f>données!$X$422</c:f>
              <c:strCache>
                <c:ptCount val="1"/>
                <c:pt idx="0">
                  <c:v>recettes</c:v>
                </c:pt>
              </c:strCache>
            </c:strRef>
          </c:tx>
          <c:spPr>
            <a:ln w="63500">
              <a:solidFill>
                <a:srgbClr val="009100">
                  <a:alpha val="20000"/>
                </a:srgbClr>
              </a:solidFill>
            </a:ln>
            <a:effectLst/>
          </c:spPr>
          <c:marker>
            <c:symbol val="none"/>
          </c:marker>
          <c:trendline>
            <c:spPr>
              <a:ln w="12700">
                <a:solidFill>
                  <a:srgbClr val="008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6242040"/>
        <c:axId val="575874904"/>
      </c:scatterChart>
      <c:valAx>
        <c:axId val="576242040"/>
        <c:scaling>
          <c:orientation val="minMax"/>
          <c:max val="2012.0"/>
          <c:min val="1975.0"/>
        </c:scaling>
        <c:axPos val="b"/>
        <c:numFmt formatCode="General" sourceLinked="1"/>
        <c:tickLblPos val="nextTo"/>
        <c:txPr>
          <a:bodyPr/>
          <a:lstStyle/>
          <a:p>
            <a:pPr>
              <a:defRPr sz="1400" b="1" i="0" baseline="0"/>
            </a:pPr>
            <a:endParaRPr lang="fr-FR"/>
          </a:p>
        </c:txPr>
        <c:crossAx val="575874904"/>
        <c:crosses val="autoZero"/>
        <c:crossBetween val="midCat"/>
        <c:majorUnit val="5.0"/>
      </c:valAx>
      <c:valAx>
        <c:axId val="575874904"/>
        <c:scaling>
          <c:orientation val="minMax"/>
          <c:max val="30.0"/>
          <c:min val="15.0"/>
        </c:scaling>
        <c:axPos val="l"/>
        <c:majorGridlines/>
        <c:minorGridlines/>
        <c:numFmt formatCode="0" sourceLinked="0"/>
        <c:tickLblPos val="nextTo"/>
        <c:txPr>
          <a:bodyPr/>
          <a:lstStyle/>
          <a:p>
            <a:pPr>
              <a:defRPr sz="1400" b="1" i="0" baseline="0"/>
            </a:pPr>
            <a:endParaRPr lang="fr-FR"/>
          </a:p>
        </c:txPr>
        <c:crossAx val="576242040"/>
        <c:crosses val="autoZero"/>
        <c:crossBetween val="midCat"/>
        <c:majorUnit val="5.0"/>
        <c:minorUnit val="1.0"/>
      </c:valAx>
    </c:plotArea>
    <c:plotVisOnly val="1"/>
  </c:chart>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56127639069446"/>
          <c:h val="0.877342697826826"/>
        </c:manualLayout>
      </c:layout>
      <c:scatterChart>
        <c:scatterStyle val="smoothMarker"/>
        <c:ser>
          <c:idx val="0"/>
          <c:order val="0"/>
          <c:tx>
            <c:v>dépenses totales</c:v>
          </c:tx>
          <c:spPr>
            <a:ln w="50800">
              <a:solidFill>
                <a:sysClr val="windowText" lastClr="000000">
                  <a:alpha val="20000"/>
                </a:sysClr>
              </a:solidFill>
            </a:ln>
            <a:effectLst/>
          </c:spPr>
          <c:marker>
            <c:symbol val="none"/>
          </c:marker>
          <c:trendline>
            <c:spPr>
              <a:ln w="12700">
                <a:solidFill>
                  <a:sysClr val="windowText" lastClr="000000">
                    <a:shade val="95000"/>
                    <a:satMod val="105000"/>
                    <a:alpha val="20000"/>
                  </a:sysClr>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alpha val="20000"/>
                </a:srgbClr>
              </a:solidFill>
            </a:ln>
          </c:spPr>
          <c:marker>
            <c:symbol val="none"/>
          </c:marker>
          <c:trendline>
            <c:spPr>
              <a:ln w="12700">
                <a:solidFill>
                  <a:srgbClr val="0000FF">
                    <a:alpha val="20000"/>
                  </a:srgbClr>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alpha val="20000"/>
                </a:srgbClr>
              </a:solidFill>
            </a:ln>
            <a:effectLst/>
          </c:spPr>
          <c:marker>
            <c:symbol val="none"/>
          </c:marker>
          <c:trendline>
            <c:spPr>
              <a:ln w="12700">
                <a:solidFill>
                  <a:srgbClr val="FF0000">
                    <a:alpha val="20000"/>
                  </a:srgbClr>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2"/>
          <c:order val="3"/>
          <c:tx>
            <c:strRef>
              <c:f>données!$X$422</c:f>
              <c:strCache>
                <c:ptCount val="1"/>
                <c:pt idx="0">
                  <c:v>recettes</c:v>
                </c:pt>
              </c:strCache>
            </c:strRef>
          </c:tx>
          <c:spPr>
            <a:ln w="63500">
              <a:solidFill>
                <a:srgbClr val="009100"/>
              </a:solidFill>
            </a:ln>
            <a:effectLst/>
          </c:spPr>
          <c:marker>
            <c:symbol val="none"/>
          </c:marker>
          <c:trendline>
            <c:spPr>
              <a:ln w="12700">
                <a:solidFill>
                  <a:srgbClr val="008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6665240"/>
        <c:axId val="575603688"/>
      </c:scatterChart>
      <c:valAx>
        <c:axId val="576665240"/>
        <c:scaling>
          <c:orientation val="minMax"/>
          <c:max val="2012.0"/>
          <c:min val="1975.0"/>
        </c:scaling>
        <c:axPos val="b"/>
        <c:numFmt formatCode="General" sourceLinked="1"/>
        <c:tickLblPos val="nextTo"/>
        <c:txPr>
          <a:bodyPr/>
          <a:lstStyle/>
          <a:p>
            <a:pPr>
              <a:defRPr sz="1400" b="1" i="0" baseline="0"/>
            </a:pPr>
            <a:endParaRPr lang="fr-FR"/>
          </a:p>
        </c:txPr>
        <c:crossAx val="575603688"/>
        <c:crosses val="autoZero"/>
        <c:crossBetween val="midCat"/>
        <c:majorUnit val="5.0"/>
      </c:valAx>
      <c:valAx>
        <c:axId val="575603688"/>
        <c:scaling>
          <c:orientation val="minMax"/>
          <c:max val="30.0"/>
          <c:min val="15.0"/>
        </c:scaling>
        <c:axPos val="l"/>
        <c:majorGridlines/>
        <c:minorGridlines/>
        <c:numFmt formatCode="0" sourceLinked="0"/>
        <c:tickLblPos val="nextTo"/>
        <c:txPr>
          <a:bodyPr/>
          <a:lstStyle/>
          <a:p>
            <a:pPr>
              <a:defRPr sz="1400" b="1" i="0" baseline="0"/>
            </a:pPr>
            <a:endParaRPr lang="fr-FR"/>
          </a:p>
        </c:txPr>
        <c:crossAx val="576665240"/>
        <c:crosses val="autoZero"/>
        <c:crossBetween val="midCat"/>
        <c:majorUnit val="5.0"/>
        <c:minorUnit val="1.0"/>
      </c:valAx>
    </c:plotArea>
    <c:plotVisOnly val="1"/>
  </c:chart>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56127639069446"/>
          <c:h val="0.877342697826826"/>
        </c:manualLayout>
      </c:layout>
      <c:scatterChart>
        <c:scatterStyle val="smoothMarker"/>
        <c:ser>
          <c:idx val="0"/>
          <c:order val="0"/>
          <c:tx>
            <c:v>dépenses totales</c:v>
          </c:tx>
          <c:spPr>
            <a:ln w="50800">
              <a:solidFill>
                <a:sysClr val="windowText" lastClr="000000">
                  <a:alpha val="20000"/>
                </a:sysClr>
              </a:solidFill>
            </a:ln>
            <a:effectLst/>
          </c:spPr>
          <c:marker>
            <c:symbol val="none"/>
          </c:marker>
          <c:trendline>
            <c:spPr>
              <a:ln w="12700">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alpha val="20000"/>
                </a:srgbClr>
              </a:solidFill>
            </a:ln>
          </c:spPr>
          <c:marker>
            <c:symbol val="none"/>
          </c:marker>
          <c:trendline>
            <c:spPr>
              <a:ln w="12700">
                <a:solidFill>
                  <a:srgbClr val="0000FF"/>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alpha val="20000"/>
                </a:srgbClr>
              </a:solidFill>
            </a:ln>
            <a:effectLst/>
          </c:spPr>
          <c:marker>
            <c:symbol val="none"/>
          </c:marker>
          <c:trendline>
            <c:spPr>
              <a:ln w="12700">
                <a:solidFill>
                  <a:srgbClr val="FF0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2"/>
          <c:order val="3"/>
          <c:tx>
            <c:strRef>
              <c:f>données!$X$422</c:f>
              <c:strCache>
                <c:ptCount val="1"/>
                <c:pt idx="0">
                  <c:v>recettes</c:v>
                </c:pt>
              </c:strCache>
            </c:strRef>
          </c:tx>
          <c:spPr>
            <a:ln w="63500">
              <a:solidFill>
                <a:srgbClr val="009100">
                  <a:alpha val="0"/>
                </a:srgbClr>
              </a:solidFill>
            </a:ln>
            <a:effectLst/>
          </c:spPr>
          <c:marker>
            <c:symbol val="none"/>
          </c:marker>
          <c:trendline>
            <c:spPr>
              <a:ln w="12700">
                <a:solidFill>
                  <a:srgbClr val="008000">
                    <a:alpha val="0"/>
                  </a:srgbClr>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5897336"/>
        <c:axId val="576789464"/>
      </c:scatterChart>
      <c:valAx>
        <c:axId val="575897336"/>
        <c:scaling>
          <c:orientation val="minMax"/>
          <c:max val="2012.0"/>
          <c:min val="1975.0"/>
        </c:scaling>
        <c:axPos val="b"/>
        <c:numFmt formatCode="General" sourceLinked="1"/>
        <c:tickLblPos val="nextTo"/>
        <c:txPr>
          <a:bodyPr/>
          <a:lstStyle/>
          <a:p>
            <a:pPr>
              <a:defRPr sz="1400" b="1" i="0" baseline="0"/>
            </a:pPr>
            <a:endParaRPr lang="fr-FR"/>
          </a:p>
        </c:txPr>
        <c:crossAx val="576789464"/>
        <c:crosses val="autoZero"/>
        <c:crossBetween val="midCat"/>
        <c:majorUnit val="5.0"/>
      </c:valAx>
      <c:valAx>
        <c:axId val="576789464"/>
        <c:scaling>
          <c:orientation val="minMax"/>
          <c:max val="30.0"/>
          <c:min val="15.0"/>
        </c:scaling>
        <c:axPos val="l"/>
        <c:majorGridlines/>
        <c:minorGridlines/>
        <c:numFmt formatCode="0" sourceLinked="0"/>
        <c:tickLblPos val="nextTo"/>
        <c:txPr>
          <a:bodyPr/>
          <a:lstStyle/>
          <a:p>
            <a:pPr>
              <a:defRPr sz="1400" b="1" i="0" baseline="0"/>
            </a:pPr>
            <a:endParaRPr lang="fr-FR"/>
          </a:p>
        </c:txPr>
        <c:crossAx val="575897336"/>
        <c:crosses val="autoZero"/>
        <c:crossBetween val="midCat"/>
        <c:majorUnit val="5.0"/>
        <c:minorUnit val="1.0"/>
      </c:valAx>
    </c:plotArea>
    <c:plotVisOnly val="1"/>
  </c:chart>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56127639069446"/>
          <c:h val="0.877342697826826"/>
        </c:manualLayout>
      </c:layout>
      <c:scatterChart>
        <c:scatterStyle val="smoothMarker"/>
        <c:ser>
          <c:idx val="0"/>
          <c:order val="0"/>
          <c:tx>
            <c:v>dépenses totales</c:v>
          </c:tx>
          <c:spPr>
            <a:ln w="50800">
              <a:solidFill>
                <a:sysClr val="windowText" lastClr="000000"/>
              </a:solidFill>
            </a:ln>
            <a:effectLst/>
          </c:spPr>
          <c:marker>
            <c:symbol val="none"/>
          </c:marker>
          <c:trendline>
            <c:spPr>
              <a:ln w="12700">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1"/>
          <c:tx>
            <c:v>dépenses hors amortissement</c:v>
          </c:tx>
          <c:spPr>
            <a:ln w="50800">
              <a:solidFill>
                <a:srgbClr val="0000FF"/>
              </a:solidFill>
            </a:ln>
          </c:spPr>
          <c:marker>
            <c:symbol val="none"/>
          </c:marker>
          <c:trendline>
            <c:spPr>
              <a:ln w="12700">
                <a:solidFill>
                  <a:srgbClr val="0000FF"/>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2"/>
          <c:tx>
            <c:v>dépenses hors coût de la dette</c:v>
          </c:tx>
          <c:spPr>
            <a:ln w="50800">
              <a:solidFill>
                <a:srgbClr val="FF0000"/>
              </a:solidFill>
            </a:ln>
            <a:effectLst/>
          </c:spPr>
          <c:marker>
            <c:symbol val="none"/>
          </c:marker>
          <c:trendline>
            <c:spPr>
              <a:ln w="12700">
                <a:solidFill>
                  <a:srgbClr val="FF0000"/>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2"/>
          <c:order val="3"/>
          <c:tx>
            <c:strRef>
              <c:f>données!$X$422</c:f>
              <c:strCache>
                <c:ptCount val="1"/>
                <c:pt idx="0">
                  <c:v>recettes</c:v>
                </c:pt>
              </c:strCache>
            </c:strRef>
          </c:tx>
          <c:spPr>
            <a:ln w="63500">
              <a:solidFill>
                <a:srgbClr val="009100">
                  <a:alpha val="0"/>
                </a:srgbClr>
              </a:solidFill>
            </a:ln>
            <a:effectLst/>
          </c:spPr>
          <c:marker>
            <c:symbol val="none"/>
          </c:marker>
          <c:trendline>
            <c:spPr>
              <a:ln w="12700">
                <a:solidFill>
                  <a:srgbClr val="008000">
                    <a:alpha val="0"/>
                  </a:srgbClr>
                </a:solidFill>
                <a:prstDash val="sysDash"/>
              </a:ln>
            </c:spPr>
            <c:trendlineType val="linear"/>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7099992"/>
        <c:axId val="575864776"/>
      </c:scatterChart>
      <c:valAx>
        <c:axId val="577099992"/>
        <c:scaling>
          <c:orientation val="minMax"/>
          <c:max val="2012.0"/>
          <c:min val="1975.0"/>
        </c:scaling>
        <c:axPos val="b"/>
        <c:numFmt formatCode="General" sourceLinked="1"/>
        <c:tickLblPos val="nextTo"/>
        <c:txPr>
          <a:bodyPr/>
          <a:lstStyle/>
          <a:p>
            <a:pPr>
              <a:defRPr sz="1400" b="1" i="0" baseline="0"/>
            </a:pPr>
            <a:endParaRPr lang="fr-FR"/>
          </a:p>
        </c:txPr>
        <c:crossAx val="575864776"/>
        <c:crosses val="autoZero"/>
        <c:crossBetween val="midCat"/>
        <c:majorUnit val="5.0"/>
      </c:valAx>
      <c:valAx>
        <c:axId val="575864776"/>
        <c:scaling>
          <c:orientation val="minMax"/>
          <c:max val="30.0"/>
          <c:min val="15.0"/>
        </c:scaling>
        <c:axPos val="l"/>
        <c:majorGridlines/>
        <c:minorGridlines/>
        <c:numFmt formatCode="0" sourceLinked="0"/>
        <c:tickLblPos val="nextTo"/>
        <c:txPr>
          <a:bodyPr/>
          <a:lstStyle/>
          <a:p>
            <a:pPr>
              <a:defRPr sz="1400" b="1" i="0" baseline="0"/>
            </a:pPr>
            <a:endParaRPr lang="fr-FR"/>
          </a:p>
        </c:txPr>
        <c:crossAx val="577099992"/>
        <c:crosses val="autoZero"/>
        <c:crossBetween val="midCat"/>
        <c:majorUnit val="5.0"/>
        <c:minorUnit val="1.0"/>
      </c:valAx>
    </c:plotArea>
    <c:plotVisOnly val="1"/>
  </c:chart>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56127639069446"/>
          <c:h val="0.877342697826826"/>
        </c:manualLayout>
      </c:layout>
      <c:scatterChart>
        <c:scatterStyle val="smoothMarker"/>
        <c:ser>
          <c:idx val="0"/>
          <c:order val="0"/>
          <c:tx>
            <c:v>dépenses totales</c:v>
          </c:tx>
          <c:spPr>
            <a:ln w="50800">
              <a:solidFill>
                <a:sysClr val="windowText" lastClr="000000"/>
              </a:solidFill>
            </a:ln>
            <a:effectLst/>
          </c:spPr>
          <c:marker>
            <c:symbol val="none"/>
          </c:marker>
          <c:trendline>
            <c:spPr>
              <a:ln w="12700">
                <a:prstDash val="sysDash"/>
              </a:ln>
            </c:spPr>
            <c:trendlineType val="linear"/>
            <c:dispEq val="1"/>
            <c:trendlineLbl>
              <c:layout>
                <c:manualLayout>
                  <c:x val="0.149112129655635"/>
                  <c:y val="0.0356604826882589"/>
                </c:manualLayout>
              </c:layout>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données!$BU$863:$CL$863</c:f>
              <c:numCache>
                <c:formatCode>#.##0\.0</c:formatCode>
                <c:ptCount val="18"/>
                <c:pt idx="0">
                  <c:v>26.27302793558174</c:v>
                </c:pt>
                <c:pt idx="1">
                  <c:v>27.11299932973284</c:v>
                </c:pt>
                <c:pt idx="2">
                  <c:v>26.41004532921081</c:v>
                </c:pt>
                <c:pt idx="3">
                  <c:v>26.91208980470271</c:v>
                </c:pt>
                <c:pt idx="4">
                  <c:v>26.31531705014801</c:v>
                </c:pt>
                <c:pt idx="5">
                  <c:v>26.09619427128332</c:v>
                </c:pt>
                <c:pt idx="6">
                  <c:v>25.48627478145886</c:v>
                </c:pt>
                <c:pt idx="7">
                  <c:v>26.55180412466346</c:v>
                </c:pt>
                <c:pt idx="8">
                  <c:v>26.26500517097207</c:v>
                </c:pt>
                <c:pt idx="9">
                  <c:v>26.70139424957519</c:v>
                </c:pt>
                <c:pt idx="10">
                  <c:v>26.30683254802313</c:v>
                </c:pt>
                <c:pt idx="11">
                  <c:v>25.59497219847715</c:v>
                </c:pt>
                <c:pt idx="12">
                  <c:v>23.77346209763611</c:v>
                </c:pt>
                <c:pt idx="13">
                  <c:v>26.13957722837064</c:v>
                </c:pt>
                <c:pt idx="14">
                  <c:v>27.44576068148543</c:v>
                </c:pt>
                <c:pt idx="15">
                  <c:v>27.94585691271841</c:v>
                </c:pt>
                <c:pt idx="16">
                  <c:v>25.47993952227393</c:v>
                </c:pt>
                <c:pt idx="17">
                  <c:v>25.60585588471416</c:v>
                </c:pt>
              </c:numCache>
            </c:numRef>
          </c:yVal>
        </c:ser>
        <c:ser>
          <c:idx val="1"/>
          <c:order val="1"/>
          <c:tx>
            <c:v>dépenses hors amortissement</c:v>
          </c:tx>
          <c:spPr>
            <a:ln w="50800">
              <a:solidFill>
                <a:srgbClr val="0000FF"/>
              </a:solidFill>
            </a:ln>
          </c:spPr>
          <c:marker>
            <c:symbol val="none"/>
          </c:marker>
          <c:trendline>
            <c:spPr>
              <a:ln w="12700">
                <a:solidFill>
                  <a:srgbClr val="0000FF"/>
                </a:solidFill>
                <a:prstDash val="sysDash"/>
              </a:ln>
            </c:spPr>
            <c:trendlineType val="linear"/>
            <c:dispEq val="1"/>
            <c:trendlineLbl>
              <c:layout>
                <c:manualLayout>
                  <c:x val="0.147633604291287"/>
                  <c:y val="0.0174058518340543"/>
                </c:manualLayout>
              </c:layout>
              <c:tx>
                <c:rich>
                  <a:bodyPr/>
                  <a:lstStyle/>
                  <a:p>
                    <a:pPr>
                      <a:defRPr/>
                    </a:pPr>
                    <a:r>
                      <a:rPr lang="fr-FR" baseline="0">
                        <a:solidFill>
                          <a:srgbClr val="0000FF"/>
                        </a:solidFill>
                      </a:rPr>
                      <a:t>y = -0,1618x + 346,37</a:t>
                    </a:r>
                    <a:endParaRPr lang="fr-FR">
                      <a:solidFill>
                        <a:srgbClr val="0000FF"/>
                      </a:solidFill>
                    </a:endParaRPr>
                  </a:p>
                </c:rich>
              </c:tx>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données!$BU$420:$CL$420</c:f>
              <c:numCache>
                <c:formatCode>#.##0\.0</c:formatCode>
                <c:ptCount val="18"/>
                <c:pt idx="0">
                  <c:v>23.44499011645817</c:v>
                </c:pt>
                <c:pt idx="1">
                  <c:v>23.78588679407719</c:v>
                </c:pt>
                <c:pt idx="2">
                  <c:v>24.03758821646825</c:v>
                </c:pt>
                <c:pt idx="3">
                  <c:v>22.80632819457371</c:v>
                </c:pt>
                <c:pt idx="4">
                  <c:v>23.14813548190435</c:v>
                </c:pt>
                <c:pt idx="5">
                  <c:v>22.12982408905119</c:v>
                </c:pt>
                <c:pt idx="6">
                  <c:v>22.05610684899559</c:v>
                </c:pt>
                <c:pt idx="7">
                  <c:v>22.70198167990048</c:v>
                </c:pt>
                <c:pt idx="8">
                  <c:v>22.32899549380422</c:v>
                </c:pt>
                <c:pt idx="9">
                  <c:v>22.68465465341396</c:v>
                </c:pt>
                <c:pt idx="10">
                  <c:v>22.48854397015402</c:v>
                </c:pt>
                <c:pt idx="11">
                  <c:v>21.12362435354752</c:v>
                </c:pt>
                <c:pt idx="12">
                  <c:v>20.07936136768181</c:v>
                </c:pt>
                <c:pt idx="13">
                  <c:v>20.55814338439732</c:v>
                </c:pt>
                <c:pt idx="14">
                  <c:v>21.51712595909454</c:v>
                </c:pt>
                <c:pt idx="15">
                  <c:v>23.4485625180718</c:v>
                </c:pt>
                <c:pt idx="16">
                  <c:v>20.71327142327513</c:v>
                </c:pt>
                <c:pt idx="17">
                  <c:v>20.72467917629592</c:v>
                </c:pt>
              </c:numCache>
            </c:numRef>
          </c:yVal>
        </c:ser>
        <c:ser>
          <c:idx val="3"/>
          <c:order val="2"/>
          <c:tx>
            <c:v>dépenses hors coût de la dette</c:v>
          </c:tx>
          <c:spPr>
            <a:ln w="50800">
              <a:solidFill>
                <a:srgbClr val="FF0000"/>
              </a:solidFill>
            </a:ln>
            <a:effectLst/>
          </c:spPr>
          <c:marker>
            <c:symbol val="none"/>
          </c:marker>
          <c:trendline>
            <c:spPr>
              <a:ln w="12700">
                <a:solidFill>
                  <a:srgbClr val="FF0000"/>
                </a:solidFill>
                <a:prstDash val="sysDash"/>
              </a:ln>
            </c:spPr>
            <c:trendlineType val="linear"/>
            <c:dispEq val="1"/>
            <c:trendlineLbl>
              <c:layout>
                <c:manualLayout>
                  <c:x val="0.151773214548611"/>
                  <c:y val="0.0313283587729386"/>
                </c:manualLayout>
              </c:layout>
              <c:tx>
                <c:rich>
                  <a:bodyPr/>
                  <a:lstStyle/>
                  <a:p>
                    <a:pPr>
                      <a:defRPr/>
                    </a:pPr>
                    <a:r>
                      <a:rPr lang="fr-FR" baseline="0">
                        <a:solidFill>
                          <a:srgbClr val="FF0000"/>
                        </a:solidFill>
                      </a:rPr>
                      <a:t>y = -0,1243x + 268,77</a:t>
                    </a:r>
                    <a:endParaRPr lang="fr-FR">
                      <a:solidFill>
                        <a:srgbClr val="FF0000"/>
                      </a:solidFill>
                    </a:endParaRPr>
                  </a:p>
                </c:rich>
              </c:tx>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données!$BU$423:$CL$423</c:f>
              <c:numCache>
                <c:formatCode>#.##0\.0</c:formatCode>
                <c:ptCount val="18"/>
                <c:pt idx="0">
                  <c:v>20.70582993118513</c:v>
                </c:pt>
                <c:pt idx="1">
                  <c:v>21.04569417169572</c:v>
                </c:pt>
                <c:pt idx="2">
                  <c:v>21.30747906143623</c:v>
                </c:pt>
                <c:pt idx="3">
                  <c:v>20.21464631650737</c:v>
                </c:pt>
                <c:pt idx="4">
                  <c:v>20.64337452533997</c:v>
                </c:pt>
                <c:pt idx="5">
                  <c:v>19.66492993834274</c:v>
                </c:pt>
                <c:pt idx="6">
                  <c:v>19.5925308193568</c:v>
                </c:pt>
                <c:pt idx="7">
                  <c:v>20.18735413693559</c:v>
                </c:pt>
                <c:pt idx="8">
                  <c:v>19.88715176862863</c:v>
                </c:pt>
                <c:pt idx="9">
                  <c:v>20.31960441940415</c:v>
                </c:pt>
                <c:pt idx="10">
                  <c:v>20.17995780325476</c:v>
                </c:pt>
                <c:pt idx="11">
                  <c:v>18.97342880966053</c:v>
                </c:pt>
                <c:pt idx="12">
                  <c:v>17.88161470340707</c:v>
                </c:pt>
                <c:pt idx="13">
                  <c:v>18.22470056047113</c:v>
                </c:pt>
                <c:pt idx="14">
                  <c:v>19.46761072308663</c:v>
                </c:pt>
                <c:pt idx="15">
                  <c:v>21.31789830228428</c:v>
                </c:pt>
                <c:pt idx="16">
                  <c:v>18.4549000248826</c:v>
                </c:pt>
                <c:pt idx="17">
                  <c:v>18.55713164421394</c:v>
                </c:pt>
              </c:numCache>
            </c:numRef>
          </c:yVal>
        </c:ser>
        <c:ser>
          <c:idx val="2"/>
          <c:order val="3"/>
          <c:tx>
            <c:strRef>
              <c:f>données!$X$422</c:f>
              <c:strCache>
                <c:ptCount val="1"/>
                <c:pt idx="0">
                  <c:v>recettes</c:v>
                </c:pt>
              </c:strCache>
            </c:strRef>
          </c:tx>
          <c:spPr>
            <a:ln w="63500">
              <a:solidFill>
                <a:srgbClr val="009100"/>
              </a:solidFill>
            </a:ln>
            <a:effectLst/>
          </c:spPr>
          <c:marker>
            <c:symbol val="none"/>
          </c:marker>
          <c:trendline>
            <c:spPr>
              <a:ln w="12700">
                <a:solidFill>
                  <a:srgbClr val="008000"/>
                </a:solidFill>
                <a:prstDash val="sysDash"/>
              </a:ln>
            </c:spPr>
            <c:trendlineType val="linear"/>
            <c:dispEq val="1"/>
            <c:trendlineLbl>
              <c:layout>
                <c:manualLayout>
                  <c:x val="0.274581652182558"/>
                  <c:y val="0.016219664438191"/>
                </c:manualLayout>
              </c:layout>
              <c:tx>
                <c:rich>
                  <a:bodyPr/>
                  <a:lstStyle/>
                  <a:p>
                    <a:pPr>
                      <a:defRPr/>
                    </a:pPr>
                    <a:r>
                      <a:rPr lang="fr-FR" baseline="0">
                        <a:solidFill>
                          <a:srgbClr val="008000"/>
                        </a:solidFill>
                      </a:rPr>
                      <a:t>y = -0,2483x + 516,11</a:t>
                    </a:r>
                    <a:endParaRPr lang="fr-FR">
                      <a:solidFill>
                        <a:srgbClr val="008000"/>
                      </a:solidFill>
                    </a:endParaRPr>
                  </a:p>
                </c:rich>
              </c:tx>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données!$BU$422:$CL$422</c:f>
              <c:numCache>
                <c:formatCode>#.##0\.0</c:formatCode>
                <c:ptCount val="18"/>
                <c:pt idx="0">
                  <c:v>19.4456104241793</c:v>
                </c:pt>
                <c:pt idx="1">
                  <c:v>20.20069668594804</c:v>
                </c:pt>
                <c:pt idx="2">
                  <c:v>20.24079348333454</c:v>
                </c:pt>
                <c:pt idx="3">
                  <c:v>19.96234208750488</c:v>
                </c:pt>
                <c:pt idx="4">
                  <c:v>20.58801992414511</c:v>
                </c:pt>
                <c:pt idx="5">
                  <c:v>19.75914338629652</c:v>
                </c:pt>
                <c:pt idx="6">
                  <c:v>19.68146109908731</c:v>
                </c:pt>
                <c:pt idx="7">
                  <c:v>18.99769418967815</c:v>
                </c:pt>
                <c:pt idx="8">
                  <c:v>18.49364060490864</c:v>
                </c:pt>
                <c:pt idx="9">
                  <c:v>19.53394827502477</c:v>
                </c:pt>
                <c:pt idx="10">
                  <c:v>19.49342253227967</c:v>
                </c:pt>
                <c:pt idx="11">
                  <c:v>18.43357640095573</c:v>
                </c:pt>
                <c:pt idx="12">
                  <c:v>17.96329990954806</c:v>
                </c:pt>
                <c:pt idx="13">
                  <c:v>17.26964946629802</c:v>
                </c:pt>
                <c:pt idx="14">
                  <c:v>15.30982419317804</c:v>
                </c:pt>
                <c:pt idx="15">
                  <c:v>17.16179933082737</c:v>
                </c:pt>
                <c:pt idx="16">
                  <c:v>16.33038506084246</c:v>
                </c:pt>
                <c:pt idx="17">
                  <c:v>16.78716382789829</c:v>
                </c:pt>
              </c:numCache>
            </c:numRef>
          </c:yVal>
        </c:ser>
        <c:ser>
          <c:idx val="4"/>
          <c:order val="4"/>
          <c:tx>
            <c:strRef>
              <c:f>données!$X$859</c:f>
              <c:strCache>
                <c:ptCount val="1"/>
                <c:pt idx="0">
                  <c:v>intérêts</c:v>
                </c:pt>
              </c:strCache>
            </c:strRef>
          </c:tx>
          <c:marker>
            <c:symbol val="none"/>
          </c:marker>
          <c:trendline>
            <c:spPr>
              <a:ln w="25400">
                <a:solidFill>
                  <a:schemeClr val="accent5">
                    <a:lumMod val="75000"/>
                  </a:schemeClr>
                </a:solidFill>
                <a:prstDash val="dash"/>
              </a:ln>
            </c:spPr>
            <c:trendlineType val="linear"/>
            <c:dispEq val="1"/>
            <c:trendlineLbl>
              <c:layout>
                <c:manualLayout>
                  <c:x val="0.156011480084509"/>
                  <c:y val="0.0302662264375593"/>
                </c:manualLayout>
              </c:layout>
              <c:tx>
                <c:rich>
                  <a:bodyPr/>
                  <a:lstStyle/>
                  <a:p>
                    <a:pPr>
                      <a:defRPr/>
                    </a:pPr>
                    <a:r>
                      <a:rPr lang="fr-FR" baseline="0">
                        <a:solidFill>
                          <a:srgbClr val="31859C"/>
                        </a:solidFill>
                      </a:rPr>
                      <a:t>y = -0,0375x + 77,606</a:t>
                    </a:r>
                    <a:endParaRPr lang="fr-FR">
                      <a:solidFill>
                        <a:srgbClr val="31859C"/>
                      </a:solidFill>
                    </a:endParaRPr>
                  </a:p>
                </c:rich>
              </c:tx>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données!$BU$859:$CL$859</c:f>
              <c:numCache>
                <c:formatCode>#.##0\.0</c:formatCode>
                <c:ptCount val="18"/>
                <c:pt idx="0">
                  <c:v>2.739160185273042</c:v>
                </c:pt>
                <c:pt idx="1">
                  <c:v>2.740192622381476</c:v>
                </c:pt>
                <c:pt idx="2">
                  <c:v>2.730109155032023</c:v>
                </c:pt>
                <c:pt idx="3">
                  <c:v>2.59168187806633</c:v>
                </c:pt>
                <c:pt idx="4">
                  <c:v>2.504760956564378</c:v>
                </c:pt>
                <c:pt idx="5">
                  <c:v>2.464894150708451</c:v>
                </c:pt>
                <c:pt idx="6">
                  <c:v>2.46357602963879</c:v>
                </c:pt>
                <c:pt idx="7">
                  <c:v>2.514627542964893</c:v>
                </c:pt>
                <c:pt idx="8">
                  <c:v>2.441843725175587</c:v>
                </c:pt>
                <c:pt idx="9">
                  <c:v>2.365050234009813</c:v>
                </c:pt>
                <c:pt idx="10">
                  <c:v>2.308586166899256</c:v>
                </c:pt>
                <c:pt idx="11">
                  <c:v>2.150195543886993</c:v>
                </c:pt>
                <c:pt idx="12">
                  <c:v>2.197746664274741</c:v>
                </c:pt>
                <c:pt idx="13">
                  <c:v>2.333442823926195</c:v>
                </c:pt>
                <c:pt idx="14">
                  <c:v>2.049515236007918</c:v>
                </c:pt>
                <c:pt idx="15">
                  <c:v>2.130664215787517</c:v>
                </c:pt>
                <c:pt idx="16">
                  <c:v>2.258371398392523</c:v>
                </c:pt>
                <c:pt idx="17">
                  <c:v>2.167547532081976</c:v>
                </c:pt>
              </c:numCache>
            </c:numRef>
          </c:yVal>
        </c:ser>
        <c:ser>
          <c:idx val="5"/>
          <c:order val="5"/>
          <c:tx>
            <c:strRef>
              <c:f>données!$X$860</c:f>
              <c:strCache>
                <c:ptCount val="1"/>
                <c:pt idx="0">
                  <c:v>amortissement</c:v>
                </c:pt>
              </c:strCache>
            </c:strRef>
          </c:tx>
          <c:marker>
            <c:symbol val="none"/>
          </c:marker>
          <c:trendline>
            <c:spPr>
              <a:ln w="25400">
                <a:solidFill>
                  <a:schemeClr val="accent6"/>
                </a:solidFill>
                <a:prstDash val="dash"/>
              </a:ln>
            </c:spPr>
            <c:trendlineType val="linear"/>
            <c:dispEq val="1"/>
            <c:trendlineLbl>
              <c:layout>
                <c:manualLayout>
                  <c:x val="0.136163732994052"/>
                  <c:y val="-0.0145206804776548"/>
                </c:manualLayout>
              </c:layout>
              <c:tx>
                <c:rich>
                  <a:bodyPr/>
                  <a:lstStyle/>
                  <a:p>
                    <a:pPr>
                      <a:defRPr/>
                    </a:pPr>
                    <a:r>
                      <a:rPr lang="fr-FR" baseline="0">
                        <a:solidFill>
                          <a:schemeClr val="accent6"/>
                        </a:solidFill>
                      </a:rPr>
                      <a:t>y = 0,1029x - 202,05</a:t>
                    </a:r>
                    <a:endParaRPr lang="fr-FR">
                      <a:solidFill>
                        <a:schemeClr val="accent6"/>
                      </a:solidFill>
                    </a:endParaRPr>
                  </a:p>
                </c:rich>
              </c:tx>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données!$BU$860:$CL$860</c:f>
              <c:numCache>
                <c:formatCode>#.##0\.0</c:formatCode>
                <c:ptCount val="18"/>
                <c:pt idx="0">
                  <c:v>2.828037819123566</c:v>
                </c:pt>
                <c:pt idx="1">
                  <c:v>3.327112535655649</c:v>
                </c:pt>
                <c:pt idx="2">
                  <c:v>2.372457112742562</c:v>
                </c:pt>
                <c:pt idx="3">
                  <c:v>4.105761610129004</c:v>
                </c:pt>
                <c:pt idx="4">
                  <c:v>3.16718156824366</c:v>
                </c:pt>
                <c:pt idx="5">
                  <c:v>3.966370182232133</c:v>
                </c:pt>
                <c:pt idx="6">
                  <c:v>3.430167932463269</c:v>
                </c:pt>
                <c:pt idx="7">
                  <c:v>3.849822444762986</c:v>
                </c:pt>
                <c:pt idx="8">
                  <c:v>3.936009677167856</c:v>
                </c:pt>
                <c:pt idx="9">
                  <c:v>4.01673959616123</c:v>
                </c:pt>
                <c:pt idx="10">
                  <c:v>3.818288577869106</c:v>
                </c:pt>
                <c:pt idx="11">
                  <c:v>4.47134784492963</c:v>
                </c:pt>
                <c:pt idx="12">
                  <c:v>3.694100729954303</c:v>
                </c:pt>
                <c:pt idx="13">
                  <c:v>5.58143384397332</c:v>
                </c:pt>
                <c:pt idx="14">
                  <c:v>5.928634722390884</c:v>
                </c:pt>
                <c:pt idx="15">
                  <c:v>4.497294394646618</c:v>
                </c:pt>
                <c:pt idx="16">
                  <c:v>4.7666680989988</c:v>
                </c:pt>
                <c:pt idx="17">
                  <c:v>4.881176708418244</c:v>
                </c:pt>
              </c:numCache>
            </c:numRef>
          </c:yVal>
        </c:ser>
        <c:ser>
          <c:idx val="6"/>
          <c:order val="6"/>
          <c:tx>
            <c:strRef>
              <c:f>données!$X$861</c:f>
              <c:strCache>
                <c:ptCount val="1"/>
                <c:pt idx="0">
                  <c:v>intérêts et amortissements</c:v>
                </c:pt>
              </c:strCache>
            </c:strRef>
          </c:tx>
          <c:marker>
            <c:symbol val="none"/>
          </c:marker>
          <c:trendline>
            <c:spPr>
              <a:ln w="25400">
                <a:solidFill>
                  <a:schemeClr val="accent1">
                    <a:lumMod val="60000"/>
                    <a:lumOff val="40000"/>
                  </a:schemeClr>
                </a:solidFill>
                <a:prstDash val="dash"/>
              </a:ln>
            </c:spPr>
            <c:trendlineType val="linear"/>
            <c:dispEq val="1"/>
            <c:trendlineLbl>
              <c:layout>
                <c:manualLayout>
                  <c:x val="0.137543603079827"/>
                  <c:y val="0.00777518656383872"/>
                </c:manualLayout>
              </c:layout>
              <c:tx>
                <c:rich>
                  <a:bodyPr/>
                  <a:lstStyle/>
                  <a:p>
                    <a:pPr>
                      <a:defRPr/>
                    </a:pPr>
                    <a:r>
                      <a:rPr lang="fr-FR" baseline="0">
                        <a:solidFill>
                          <a:schemeClr val="accent1">
                            <a:lumMod val="60000"/>
                            <a:lumOff val="40000"/>
                          </a:schemeClr>
                        </a:solidFill>
                      </a:rPr>
                      <a:t>y = 0,0654x - 124,44</a:t>
                    </a:r>
                    <a:endParaRPr lang="fr-FR">
                      <a:solidFill>
                        <a:schemeClr val="accent1">
                          <a:lumMod val="60000"/>
                          <a:lumOff val="40000"/>
                        </a:schemeClr>
                      </a:solidFill>
                    </a:endParaRPr>
                  </a:p>
                </c:rich>
              </c:tx>
              <c:numFmt formatCode="General" sourceLinked="0"/>
            </c:trendlineLbl>
          </c:trendline>
          <c:xVal>
            <c:numRef>
              <c:f>données!$BU$40:$CL$40</c:f>
              <c:numCache>
                <c:formatCode>General</c:formatCode>
                <c:ptCount val="18"/>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formatCode="0">
                  <c:v>2011.0</c:v>
                </c:pt>
                <c:pt idx="17">
                  <c:v>2012.0</c:v>
                </c:pt>
              </c:numCache>
            </c:numRef>
          </c:xVal>
          <c:yVal>
            <c:numRef>
              <c:f>données!$BU$861:$CL$861</c:f>
              <c:numCache>
                <c:formatCode>#.##0\.0</c:formatCode>
                <c:ptCount val="18"/>
                <c:pt idx="0">
                  <c:v>5.567198004396608</c:v>
                </c:pt>
                <c:pt idx="1">
                  <c:v>6.067305158037125</c:v>
                </c:pt>
                <c:pt idx="2">
                  <c:v>5.102566267774585</c:v>
                </c:pt>
                <c:pt idx="3">
                  <c:v>6.697443488195332</c:v>
                </c:pt>
                <c:pt idx="4">
                  <c:v>5.67194252480804</c:v>
                </c:pt>
                <c:pt idx="5">
                  <c:v>6.431264332940584</c:v>
                </c:pt>
                <c:pt idx="6">
                  <c:v>5.89374396210206</c:v>
                </c:pt>
                <c:pt idx="7">
                  <c:v>6.36444998772788</c:v>
                </c:pt>
                <c:pt idx="8">
                  <c:v>6.377853402343443</c:v>
                </c:pt>
                <c:pt idx="9">
                  <c:v>6.381789830171042</c:v>
                </c:pt>
                <c:pt idx="10">
                  <c:v>6.126874744768362</c:v>
                </c:pt>
                <c:pt idx="11">
                  <c:v>6.621543388816624</c:v>
                </c:pt>
                <c:pt idx="12">
                  <c:v>5.891847394229045</c:v>
                </c:pt>
                <c:pt idx="13">
                  <c:v>7.914876667899514</c:v>
                </c:pt>
                <c:pt idx="14">
                  <c:v>7.978149958398803</c:v>
                </c:pt>
                <c:pt idx="15">
                  <c:v>6.627958610434136</c:v>
                </c:pt>
                <c:pt idx="16">
                  <c:v>7.025039497391322</c:v>
                </c:pt>
                <c:pt idx="17">
                  <c:v>7.04872424050022</c:v>
                </c:pt>
              </c:numCache>
            </c:numRef>
          </c:yVal>
        </c:ser>
        <c:axId val="577134936"/>
        <c:axId val="577536488"/>
      </c:scatterChart>
      <c:valAx>
        <c:axId val="577134936"/>
        <c:scaling>
          <c:orientation val="minMax"/>
          <c:max val="2012.0"/>
          <c:min val="1995.0"/>
        </c:scaling>
        <c:axPos val="b"/>
        <c:numFmt formatCode="General" sourceLinked="1"/>
        <c:tickLblPos val="nextTo"/>
        <c:txPr>
          <a:bodyPr/>
          <a:lstStyle/>
          <a:p>
            <a:pPr>
              <a:defRPr sz="1400" b="1" i="0" baseline="0"/>
            </a:pPr>
            <a:endParaRPr lang="fr-FR"/>
          </a:p>
        </c:txPr>
        <c:crossAx val="577536488"/>
        <c:crosses val="autoZero"/>
        <c:crossBetween val="midCat"/>
        <c:majorUnit val="5.0"/>
      </c:valAx>
      <c:valAx>
        <c:axId val="577536488"/>
        <c:scaling>
          <c:orientation val="minMax"/>
          <c:max val="30.0"/>
          <c:min val="0.0"/>
        </c:scaling>
        <c:axPos val="l"/>
        <c:majorGridlines/>
        <c:minorGridlines/>
        <c:numFmt formatCode="0" sourceLinked="0"/>
        <c:tickLblPos val="nextTo"/>
        <c:txPr>
          <a:bodyPr/>
          <a:lstStyle/>
          <a:p>
            <a:pPr>
              <a:defRPr sz="1400" b="1" i="0" baseline="0"/>
            </a:pPr>
            <a:endParaRPr lang="fr-FR"/>
          </a:p>
        </c:txPr>
        <c:crossAx val="577134936"/>
        <c:crosses val="autoZero"/>
        <c:crossBetween val="midCat"/>
        <c:majorUnit val="5.0"/>
        <c:minorUnit val="1.0"/>
      </c:valAx>
    </c:plotArea>
    <c:plotVisOnly val="1"/>
  </c:chart>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4"/>
          <c:order val="0"/>
          <c:tx>
            <c:v>dette de l'État en % du PIB</c:v>
          </c:tx>
          <c:spPr>
            <a:ln>
              <a:solidFill>
                <a:schemeClr val="tx1"/>
              </a:solidFill>
            </a:ln>
          </c:spPr>
          <c:marker>
            <c:symbol val="none"/>
          </c:marker>
          <c:trendline>
            <c:spPr>
              <a:ln>
                <a:prstDash val="dash"/>
              </a:ln>
            </c:spPr>
            <c:trendlineType val="linear"/>
          </c:trendline>
          <c:cat>
            <c:numRef>
              <c:f>données!$BS$40:$CL$40</c:f>
              <c:numCache>
                <c:formatCode>General</c:formatCode>
                <c:ptCount val="20"/>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pt idx="18" formatCode="0">
                  <c:v>2011.0</c:v>
                </c:pt>
                <c:pt idx="19">
                  <c:v>2012.0</c:v>
                </c:pt>
              </c:numCache>
            </c:numRef>
          </c:cat>
          <c:val>
            <c:numRef>
              <c:f>données!$BS$182:$CL$182</c:f>
              <c:numCache>
                <c:formatCode>0\.0</c:formatCode>
                <c:ptCount val="20"/>
                <c:pt idx="0">
                  <c:v>33.90685055008663</c:v>
                </c:pt>
                <c:pt idx="1">
                  <c:v>37.60316364034898</c:v>
                </c:pt>
                <c:pt idx="2">
                  <c:v>40.59587996961997</c:v>
                </c:pt>
                <c:pt idx="3">
                  <c:v>43.08632788067769</c:v>
                </c:pt>
                <c:pt idx="4">
                  <c:v>44.63003793671816</c:v>
                </c:pt>
                <c:pt idx="5">
                  <c:v>46.23407628546892</c:v>
                </c:pt>
                <c:pt idx="6">
                  <c:v>46.57628463164759</c:v>
                </c:pt>
                <c:pt idx="7">
                  <c:v>45.68619385033404</c:v>
                </c:pt>
                <c:pt idx="8">
                  <c:v>45.83586974081035</c:v>
                </c:pt>
                <c:pt idx="9">
                  <c:v>48.34962194938027</c:v>
                </c:pt>
                <c:pt idx="10">
                  <c:v>51.01068541609542</c:v>
                </c:pt>
                <c:pt idx="11">
                  <c:v>51.41426683086374</c:v>
                </c:pt>
                <c:pt idx="12">
                  <c:v>52.30356884257894</c:v>
                </c:pt>
                <c:pt idx="13">
                  <c:v>49.84106888838227</c:v>
                </c:pt>
                <c:pt idx="14">
                  <c:v>49.43840976902977</c:v>
                </c:pt>
                <c:pt idx="15">
                  <c:v>53.84350776822825</c:v>
                </c:pt>
                <c:pt idx="16">
                  <c:v>61.9590054529652</c:v>
                </c:pt>
                <c:pt idx="17">
                  <c:v>64.27361724978314</c:v>
                </c:pt>
                <c:pt idx="18">
                  <c:v>66.71836386365929</c:v>
                </c:pt>
                <c:pt idx="19">
                  <c:v>70.85087038761522</c:v>
                </c:pt>
              </c:numCache>
            </c:numRef>
          </c:val>
        </c:ser>
        <c:ser>
          <c:idx val="1"/>
          <c:order val="1"/>
          <c:tx>
            <c:v>intérêts en % des recettes</c:v>
          </c:tx>
          <c:spPr>
            <a:ln>
              <a:solidFill>
                <a:srgbClr val="00A700"/>
              </a:solidFill>
            </a:ln>
          </c:spPr>
          <c:marker>
            <c:symbol val="none"/>
          </c:marker>
          <c:trendline>
            <c:spPr>
              <a:ln>
                <a:solidFill>
                  <a:srgbClr val="008000"/>
                </a:solidFill>
                <a:prstDash val="dash"/>
              </a:ln>
            </c:spPr>
            <c:trendlineType val="linear"/>
          </c:trendline>
          <c:cat>
            <c:numRef>
              <c:f>données!$BS$40:$CL$40</c:f>
              <c:numCache>
                <c:formatCode>General</c:formatCode>
                <c:ptCount val="20"/>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pt idx="18" formatCode="0">
                  <c:v>2011.0</c:v>
                </c:pt>
                <c:pt idx="19">
                  <c:v>2012.0</c:v>
                </c:pt>
              </c:numCache>
            </c:numRef>
          </c:cat>
          <c:val>
            <c:numRef>
              <c:f>données!$BS$856:$CL$856</c:f>
              <c:numCache>
                <c:formatCode>0\.0</c:formatCode>
                <c:ptCount val="20"/>
                <c:pt idx="0">
                  <c:v>12.19387416360242</c:v>
                </c:pt>
                <c:pt idx="1">
                  <c:v>13.01674093305004</c:v>
                </c:pt>
                <c:pt idx="2">
                  <c:v>14.08626484600906</c:v>
                </c:pt>
                <c:pt idx="3">
                  <c:v>13.56484216847631</c:v>
                </c:pt>
                <c:pt idx="4">
                  <c:v>13.48815281021412</c:v>
                </c:pt>
                <c:pt idx="5">
                  <c:v>12.98285475073865</c:v>
                </c:pt>
                <c:pt idx="6">
                  <c:v>12.16610905659197</c:v>
                </c:pt>
                <c:pt idx="7">
                  <c:v>12.4747014712081</c:v>
                </c:pt>
                <c:pt idx="8">
                  <c:v>12.51724156675051</c:v>
                </c:pt>
                <c:pt idx="9">
                  <c:v>13.23648816460654</c:v>
                </c:pt>
                <c:pt idx="10">
                  <c:v>13.2036940553904</c:v>
                </c:pt>
                <c:pt idx="11">
                  <c:v>12.10738454259992</c:v>
                </c:pt>
                <c:pt idx="12">
                  <c:v>11.84289810102053</c:v>
                </c:pt>
                <c:pt idx="13">
                  <c:v>11.66455980715447</c:v>
                </c:pt>
                <c:pt idx="14">
                  <c:v>12.234648841478</c:v>
                </c:pt>
                <c:pt idx="15">
                  <c:v>13.5118134764689</c:v>
                </c:pt>
                <c:pt idx="16">
                  <c:v>13.38692861620951</c:v>
                </c:pt>
                <c:pt idx="17">
                  <c:v>12.41515632897682</c:v>
                </c:pt>
                <c:pt idx="18">
                  <c:v>13.82925993464612</c:v>
                </c:pt>
                <c:pt idx="19">
                  <c:v>12.9119341081295</c:v>
                </c:pt>
              </c:numCache>
            </c:numRef>
          </c:val>
        </c:ser>
        <c:ser>
          <c:idx val="0"/>
          <c:order val="2"/>
          <c:tx>
            <c:v>intérêts et amortissement / recettes</c:v>
          </c:tx>
          <c:marker>
            <c:symbol val="none"/>
          </c:marker>
          <c:trendline>
            <c:spPr>
              <a:ln w="41275">
                <a:solidFill>
                  <a:schemeClr val="tx2">
                    <a:lumMod val="60000"/>
                    <a:lumOff val="40000"/>
                  </a:schemeClr>
                </a:solidFill>
                <a:prstDash val="sysDash"/>
              </a:ln>
            </c:spPr>
            <c:trendlineType val="linear"/>
          </c:trendline>
          <c:cat>
            <c:numRef>
              <c:f>données!$BS$40:$CL$40</c:f>
              <c:numCache>
                <c:formatCode>General</c:formatCode>
                <c:ptCount val="20"/>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pt idx="18" formatCode="0">
                  <c:v>2011.0</c:v>
                </c:pt>
                <c:pt idx="19">
                  <c:v>2012.0</c:v>
                </c:pt>
              </c:numCache>
            </c:numRef>
          </c:cat>
          <c:val>
            <c:numRef>
              <c:f>données!$BS$857:$CL$857</c:f>
              <c:numCache>
                <c:formatCode>0\.0</c:formatCode>
                <c:ptCount val="20"/>
                <c:pt idx="0">
                  <c:v>24.60324221923847</c:v>
                </c:pt>
                <c:pt idx="1">
                  <c:v>37.29088626651735</c:v>
                </c:pt>
                <c:pt idx="2">
                  <c:v>28.62958725879941</c:v>
                </c:pt>
                <c:pt idx="3">
                  <c:v>30.03512825504503</c:v>
                </c:pt>
                <c:pt idx="4">
                  <c:v>25.20931934795854</c:v>
                </c:pt>
                <c:pt idx="5">
                  <c:v>33.55038932224037</c:v>
                </c:pt>
                <c:pt idx="6">
                  <c:v>27.54972331339221</c:v>
                </c:pt>
                <c:pt idx="7">
                  <c:v>32.54829527377605</c:v>
                </c:pt>
                <c:pt idx="8">
                  <c:v>29.94566273524972</c:v>
                </c:pt>
                <c:pt idx="9">
                  <c:v>33.50117084833284</c:v>
                </c:pt>
                <c:pt idx="10">
                  <c:v>34.48673810958894</c:v>
                </c:pt>
                <c:pt idx="11">
                  <c:v>32.6702504804444</c:v>
                </c:pt>
                <c:pt idx="12">
                  <c:v>31.43047217399976</c:v>
                </c:pt>
                <c:pt idx="13">
                  <c:v>35.92109987117484</c:v>
                </c:pt>
                <c:pt idx="14">
                  <c:v>32.799359938857</c:v>
                </c:pt>
                <c:pt idx="15">
                  <c:v>45.83113677753283</c:v>
                </c:pt>
                <c:pt idx="16">
                  <c:v>52.11131008254043</c:v>
                </c:pt>
                <c:pt idx="17">
                  <c:v>38.6204178400366</c:v>
                </c:pt>
                <c:pt idx="18">
                  <c:v>43.018210968192</c:v>
                </c:pt>
                <c:pt idx="19">
                  <c:v>41.98877376049712</c:v>
                </c:pt>
              </c:numCache>
            </c:numRef>
          </c:val>
        </c:ser>
        <c:marker val="1"/>
        <c:axId val="576906584"/>
        <c:axId val="577319464"/>
      </c:lineChart>
      <c:catAx>
        <c:axId val="576906584"/>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77319464"/>
        <c:crossesAt val="0.0"/>
        <c:auto val="1"/>
        <c:lblAlgn val="ctr"/>
        <c:lblOffset val="100"/>
        <c:tickLblSkip val="4"/>
        <c:tickMarkSkip val="4"/>
      </c:catAx>
      <c:valAx>
        <c:axId val="577319464"/>
        <c:scaling>
          <c:orientation val="minMax"/>
          <c:max val="80.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76906584"/>
        <c:crosses val="autoZero"/>
        <c:crossBetween val="between"/>
        <c:majorUnit val="10.0"/>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1"/>
  <c:lang val="fr-FR"/>
  <c:style val="2"/>
  <c:chart>
    <c:autoTitleDeleted val="1"/>
    <c:plotArea>
      <c:layout>
        <c:manualLayout>
          <c:layoutTarget val="inner"/>
          <c:xMode val="edge"/>
          <c:yMode val="edge"/>
          <c:x val="0.0428884266384463"/>
          <c:y val="0.0303327099685371"/>
          <c:w val="0.922802353167427"/>
          <c:h val="0.877342697826826"/>
        </c:manualLayout>
      </c:layout>
      <c:scatterChart>
        <c:scatterStyle val="smoothMarker"/>
        <c:ser>
          <c:idx val="2"/>
          <c:order val="0"/>
          <c:tx>
            <c:strRef>
              <c:f>données!$X$422</c:f>
              <c:strCache>
                <c:ptCount val="1"/>
                <c:pt idx="0">
                  <c:v>recettes</c:v>
                </c:pt>
              </c:strCache>
            </c:strRef>
          </c:tx>
          <c:spPr>
            <a:ln w="63500">
              <a:solidFill>
                <a:srgbClr val="009100">
                  <a:alpha val="20000"/>
                </a:srgbClr>
              </a:solidFill>
            </a:ln>
            <a:effectLst/>
          </c:spPr>
          <c:marker>
            <c:symbol val="none"/>
          </c:marker>
          <c:trendline>
            <c:spPr>
              <a:ln w="12700">
                <a:solidFill>
                  <a:srgbClr val="008000"/>
                </a:solidFill>
                <a:prstDash val="sysDash"/>
              </a:ln>
            </c:spPr>
            <c:trendlineType val="linear"/>
            <c:backward val="5.0"/>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7523720"/>
        <c:axId val="577658936"/>
      </c:scatterChart>
      <c:valAx>
        <c:axId val="577523720"/>
        <c:scaling>
          <c:orientation val="minMax"/>
          <c:max val="2012.0"/>
          <c:min val="1975.0"/>
        </c:scaling>
        <c:axPos val="b"/>
        <c:numFmt formatCode="General" sourceLinked="1"/>
        <c:tickLblPos val="nextTo"/>
        <c:txPr>
          <a:bodyPr/>
          <a:lstStyle/>
          <a:p>
            <a:pPr>
              <a:defRPr sz="1400" b="1" i="0"/>
            </a:pPr>
            <a:endParaRPr lang="fr-FR"/>
          </a:p>
        </c:txPr>
        <c:crossAx val="577658936"/>
        <c:crosses val="autoZero"/>
        <c:crossBetween val="midCat"/>
        <c:majorUnit val="5.0"/>
      </c:valAx>
      <c:valAx>
        <c:axId val="577658936"/>
        <c:scaling>
          <c:orientation val="minMax"/>
          <c:max val="24.0"/>
          <c:min val="14.0"/>
        </c:scaling>
        <c:axPos val="l"/>
        <c:majorGridlines/>
        <c:minorGridlines/>
        <c:numFmt formatCode="0" sourceLinked="0"/>
        <c:tickLblPos val="nextTo"/>
        <c:txPr>
          <a:bodyPr/>
          <a:lstStyle/>
          <a:p>
            <a:pPr>
              <a:defRPr sz="1400" b="1" i="0" baseline="0"/>
            </a:pPr>
            <a:endParaRPr lang="fr-FR"/>
          </a:p>
        </c:txPr>
        <c:crossAx val="577523720"/>
        <c:crosses val="autoZero"/>
        <c:crossBetween val="midCat"/>
        <c:majorUnit val="2.0"/>
        <c:minorUnit val="1.0"/>
      </c:valAx>
    </c:plotArea>
    <c:plotVisOnly val="1"/>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1"/>
  <c:lang val="fr-FR"/>
  <c:style val="18"/>
  <c:chart>
    <c:autoTitleDeleted val="1"/>
    <c:plotArea>
      <c:layout>
        <c:manualLayout>
          <c:layoutTarget val="inner"/>
          <c:xMode val="edge"/>
          <c:yMode val="edge"/>
          <c:x val="0.0722716718791921"/>
          <c:y val="0.0190093010666371"/>
          <c:w val="0.872366819802373"/>
          <c:h val="0.877376028989634"/>
        </c:manualLayout>
      </c:layout>
      <c:lineChart>
        <c:grouping val="standard"/>
        <c:ser>
          <c:idx val="4"/>
          <c:order val="0"/>
          <c:tx>
            <c:v>dette publique en % du PIB</c:v>
          </c:tx>
          <c:spPr>
            <a:ln>
              <a:solidFill>
                <a:schemeClr val="tx1"/>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données!$BD$187:$CL$187</c:f>
              <c:numCache>
                <c:formatCode>0.0</c:formatCode>
                <c:ptCount val="35"/>
                <c:pt idx="0">
                  <c:v>21.16002267145286</c:v>
                </c:pt>
                <c:pt idx="1">
                  <c:v>21.09997105124745</c:v>
                </c:pt>
                <c:pt idx="2">
                  <c:v>20.73279408580184</c:v>
                </c:pt>
                <c:pt idx="3">
                  <c:v>21.95740821215044</c:v>
                </c:pt>
                <c:pt idx="4">
                  <c:v>25.27419022276202</c:v>
                </c:pt>
                <c:pt idx="5">
                  <c:v>26.58557544869023</c:v>
                </c:pt>
                <c:pt idx="6">
                  <c:v>28.97664948210354</c:v>
                </c:pt>
                <c:pt idx="7">
                  <c:v>30.58570619937475</c:v>
                </c:pt>
                <c:pt idx="8">
                  <c:v>31.12668874459934</c:v>
                </c:pt>
                <c:pt idx="9">
                  <c:v>33.43368988802091</c:v>
                </c:pt>
                <c:pt idx="10">
                  <c:v>33.30575818941626</c:v>
                </c:pt>
                <c:pt idx="11">
                  <c:v>34.03046609894769</c:v>
                </c:pt>
                <c:pt idx="12">
                  <c:v>35.205962627457</c:v>
                </c:pt>
                <c:pt idx="13">
                  <c:v>35.95123888006523</c:v>
                </c:pt>
                <c:pt idx="14">
                  <c:v>39.720768682164</c:v>
                </c:pt>
                <c:pt idx="15">
                  <c:v>46.02473208721266</c:v>
                </c:pt>
                <c:pt idx="16">
                  <c:v>49.227843994026</c:v>
                </c:pt>
                <c:pt idx="17">
                  <c:v>55.46821738023652</c:v>
                </c:pt>
                <c:pt idx="18">
                  <c:v>58.10336022811541</c:v>
                </c:pt>
                <c:pt idx="19">
                  <c:v>59.49354038508488</c:v>
                </c:pt>
                <c:pt idx="20">
                  <c:v>59.60168904253149</c:v>
                </c:pt>
                <c:pt idx="21">
                  <c:v>58.9537109857779</c:v>
                </c:pt>
                <c:pt idx="22">
                  <c:v>57.4672163180498</c:v>
                </c:pt>
                <c:pt idx="23">
                  <c:v>57.05579525869216</c:v>
                </c:pt>
                <c:pt idx="24">
                  <c:v>59.10838501050242</c:v>
                </c:pt>
                <c:pt idx="25">
                  <c:v>63.28473799337566</c:v>
                </c:pt>
                <c:pt idx="26">
                  <c:v>65.20406607603078</c:v>
                </c:pt>
                <c:pt idx="27">
                  <c:v>66.79676786528331</c:v>
                </c:pt>
                <c:pt idx="28">
                  <c:v>64.07819635482488</c:v>
                </c:pt>
                <c:pt idx="29">
                  <c:v>64.21481268884697</c:v>
                </c:pt>
                <c:pt idx="30">
                  <c:v>68.20832869938108</c:v>
                </c:pt>
                <c:pt idx="31">
                  <c:v>79.19340871572939</c:v>
                </c:pt>
                <c:pt idx="32">
                  <c:v>82.35573547027964</c:v>
                </c:pt>
                <c:pt idx="33">
                  <c:v>85.78503625965449</c:v>
                </c:pt>
                <c:pt idx="34">
                  <c:v>90.23288153122354</c:v>
                </c:pt>
              </c:numCache>
            </c:numRef>
          </c:val>
        </c:ser>
        <c:marker val="1"/>
        <c:axId val="568827048"/>
        <c:axId val="568587912"/>
      </c:lineChart>
      <c:catAx>
        <c:axId val="568827048"/>
        <c:scaling>
          <c:orientation val="minMax"/>
        </c:scaling>
        <c:axPos val="b"/>
        <c:numFmt formatCode="General" sourceLinked="1"/>
        <c:minorTickMark val="in"/>
        <c:tickLblPos val="nextTo"/>
        <c:spPr>
          <a:ln w="3175">
            <a:solidFill>
              <a:srgbClr val="808080"/>
            </a:solidFill>
            <a:prstDash val="solid"/>
          </a:ln>
        </c:spPr>
        <c:txPr>
          <a:bodyPr/>
          <a:lstStyle/>
          <a:p>
            <a:pPr>
              <a:defRPr sz="1400" b="1" i="0"/>
            </a:pPr>
            <a:endParaRPr lang="fr-FR"/>
          </a:p>
        </c:txPr>
        <c:crossAx val="568587912"/>
        <c:crossesAt val="0.0"/>
        <c:auto val="1"/>
        <c:lblAlgn val="ctr"/>
        <c:lblOffset val="100"/>
        <c:tickLblSkip val="4"/>
        <c:tickMarkSkip val="4"/>
      </c:catAx>
      <c:valAx>
        <c:axId val="568587912"/>
        <c:scaling>
          <c:orientation val="minMax"/>
          <c:max val="95.0"/>
          <c:min val="0.0"/>
        </c:scaling>
        <c:axPos val="l"/>
        <c:majorGridlines>
          <c:spPr>
            <a:ln w="3175">
              <a:solidFill>
                <a:srgbClr val="808080"/>
              </a:solidFill>
              <a:prstDash val="solid"/>
            </a:ln>
          </c:spPr>
        </c:majorGridlines>
        <c:numFmt formatCode="0" sourceLinked="0"/>
        <c:tickLblPos val="nextTo"/>
        <c:spPr>
          <a:ln w="3175">
            <a:solidFill>
              <a:srgbClr val="808080"/>
            </a:solidFill>
            <a:prstDash val="solid"/>
          </a:ln>
        </c:spPr>
        <c:txPr>
          <a:bodyPr/>
          <a:lstStyle/>
          <a:p>
            <a:pPr>
              <a:defRPr sz="1400" b="1" i="0"/>
            </a:pPr>
            <a:endParaRPr lang="fr-FR"/>
          </a:p>
        </c:txPr>
        <c:crossAx val="568827048"/>
        <c:crosses val="autoZero"/>
        <c:crossBetween val="between"/>
        <c:majorUnit val="10.0"/>
      </c:valAx>
      <c:spPr>
        <a:solidFill>
          <a:srgbClr val="FFFFFF"/>
        </a:solidFill>
        <a:ln w="25400">
          <a:noFill/>
        </a:ln>
      </c:spPr>
    </c:plotArea>
    <c:plotVisOnly val="1"/>
    <c:dispBlanksAs val="gap"/>
  </c:chart>
  <c:spPr>
    <a:solidFill>
      <a:srgbClr val="FFFFFF"/>
    </a:solidFill>
    <a:ln w="3175">
      <a:solidFill>
        <a:srgbClr val="808080"/>
      </a:solidFill>
      <a:prstDash val="solid"/>
    </a:ln>
  </c:spPr>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1"/>
  <c:lang val="fr-FR"/>
  <c:style val="2"/>
  <c:chart>
    <c:autoTitleDeleted val="1"/>
    <c:plotArea>
      <c:layout>
        <c:manualLayout>
          <c:layoutTarget val="inner"/>
          <c:xMode val="edge"/>
          <c:yMode val="edge"/>
          <c:x val="0.0428884266384463"/>
          <c:y val="0.0303327099685371"/>
          <c:w val="0.922802353167427"/>
          <c:h val="0.877342697826826"/>
        </c:manualLayout>
      </c:layout>
      <c:scatterChart>
        <c:scatterStyle val="smoothMarker"/>
        <c:ser>
          <c:idx val="2"/>
          <c:order val="0"/>
          <c:tx>
            <c:strRef>
              <c:f>données!$X$422</c:f>
              <c:strCache>
                <c:ptCount val="1"/>
                <c:pt idx="0">
                  <c:v>recettes</c:v>
                </c:pt>
              </c:strCache>
            </c:strRef>
          </c:tx>
          <c:spPr>
            <a:ln w="63500">
              <a:solidFill>
                <a:srgbClr val="009100"/>
              </a:solidFill>
            </a:ln>
            <a:effectLst/>
          </c:spPr>
          <c:marker>
            <c:symbol val="none"/>
          </c:marker>
          <c:trendline>
            <c:spPr>
              <a:ln w="12700">
                <a:solidFill>
                  <a:srgbClr val="008000"/>
                </a:solidFill>
                <a:prstDash val="sysDash"/>
              </a:ln>
            </c:spPr>
            <c:trendlineType val="linear"/>
            <c:backward val="5.0"/>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6452600"/>
        <c:axId val="576645976"/>
      </c:scatterChart>
      <c:valAx>
        <c:axId val="576452600"/>
        <c:scaling>
          <c:orientation val="minMax"/>
          <c:max val="2012.0"/>
          <c:min val="1975.0"/>
        </c:scaling>
        <c:axPos val="b"/>
        <c:numFmt formatCode="General" sourceLinked="1"/>
        <c:tickLblPos val="nextTo"/>
        <c:txPr>
          <a:bodyPr/>
          <a:lstStyle/>
          <a:p>
            <a:pPr>
              <a:defRPr sz="1400" b="1" i="0"/>
            </a:pPr>
            <a:endParaRPr lang="fr-FR"/>
          </a:p>
        </c:txPr>
        <c:crossAx val="576645976"/>
        <c:crosses val="autoZero"/>
        <c:crossBetween val="midCat"/>
        <c:majorUnit val="5.0"/>
      </c:valAx>
      <c:valAx>
        <c:axId val="576645976"/>
        <c:scaling>
          <c:orientation val="minMax"/>
          <c:max val="24.0"/>
          <c:min val="14.0"/>
        </c:scaling>
        <c:axPos val="l"/>
        <c:majorGridlines/>
        <c:minorGridlines/>
        <c:numFmt formatCode="0" sourceLinked="0"/>
        <c:tickLblPos val="nextTo"/>
        <c:txPr>
          <a:bodyPr/>
          <a:lstStyle/>
          <a:p>
            <a:pPr>
              <a:defRPr sz="1400" b="1" i="0" baseline="0"/>
            </a:pPr>
            <a:endParaRPr lang="fr-FR"/>
          </a:p>
        </c:txPr>
        <c:crossAx val="576452600"/>
        <c:crosses val="autoZero"/>
        <c:crossBetween val="midCat"/>
        <c:majorUnit val="2.0"/>
        <c:minorUnit val="1.0"/>
      </c:valAx>
    </c:plotArea>
    <c:plotVisOnly val="1"/>
  </c:chart>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1"/>
  <c:lang val="fr-FR"/>
  <c:style val="2"/>
  <c:chart>
    <c:autoTitleDeleted val="1"/>
    <c:plotArea>
      <c:layout>
        <c:manualLayout>
          <c:layoutTarget val="inner"/>
          <c:xMode val="edge"/>
          <c:yMode val="edge"/>
          <c:x val="0.0428884266384463"/>
          <c:y val="0.0303327099685371"/>
          <c:w val="0.922802353167427"/>
          <c:h val="0.877342697826826"/>
        </c:manualLayout>
      </c:layout>
      <c:scatterChart>
        <c:scatterStyle val="smoothMarker"/>
        <c:ser>
          <c:idx val="2"/>
          <c:order val="0"/>
          <c:tx>
            <c:strRef>
              <c:f>données!$X$422</c:f>
              <c:strCache>
                <c:ptCount val="1"/>
                <c:pt idx="0">
                  <c:v>recettes</c:v>
                </c:pt>
              </c:strCache>
            </c:strRef>
          </c:tx>
          <c:spPr>
            <a:ln w="63500">
              <a:solidFill>
                <a:srgbClr val="009100"/>
              </a:solidFill>
            </a:ln>
            <a:effectLst/>
          </c:spPr>
          <c:marker>
            <c:symbol val="none"/>
          </c:marker>
          <c:trendline>
            <c:spPr>
              <a:ln w="12700">
                <a:solidFill>
                  <a:srgbClr val="008000">
                    <a:alpha val="0"/>
                  </a:srgbClr>
                </a:solidFill>
                <a:prstDash val="sysDash"/>
              </a:ln>
            </c:spPr>
            <c:trendlineType val="linear"/>
            <c:backward val="5.0"/>
          </c:trendline>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données!$AK$422:$CL$422</c:f>
              <c:numCache>
                <c:formatCode>#.##0\.0</c:formatCode>
                <c:ptCount val="54"/>
                <c:pt idx="19">
                  <c:v>21.069438590882</c:v>
                </c:pt>
                <c:pt idx="20">
                  <c:v>21.49595736786525</c:v>
                </c:pt>
                <c:pt idx="21">
                  <c:v>21.99505246273887</c:v>
                </c:pt>
                <c:pt idx="22">
                  <c:v>22.23369662440248</c:v>
                </c:pt>
                <c:pt idx="23">
                  <c:v>22.35600963789121</c:v>
                </c:pt>
                <c:pt idx="24">
                  <c:v>21.98957845442412</c:v>
                </c:pt>
                <c:pt idx="25">
                  <c:v>21.89250612624496</c:v>
                </c:pt>
                <c:pt idx="26">
                  <c:v>22.06416846236239</c:v>
                </c:pt>
                <c:pt idx="27">
                  <c:v>22.01930553897741</c:v>
                </c:pt>
                <c:pt idx="28">
                  <c:v>22.07134074090103</c:v>
                </c:pt>
                <c:pt idx="29">
                  <c:v>21.17393558239594</c:v>
                </c:pt>
                <c:pt idx="30">
                  <c:v>20.75854654276296</c:v>
                </c:pt>
                <c:pt idx="31">
                  <c:v>20.33322501722536</c:v>
                </c:pt>
                <c:pt idx="32">
                  <c:v>20.492624394694</c:v>
                </c:pt>
                <c:pt idx="33">
                  <c:v>19.75990911787041</c:v>
                </c:pt>
                <c:pt idx="34">
                  <c:v>19.63698684633874</c:v>
                </c:pt>
                <c:pt idx="35">
                  <c:v>19.43405597793142</c:v>
                </c:pt>
                <c:pt idx="36">
                  <c:v>19.4456104241793</c:v>
                </c:pt>
                <c:pt idx="37">
                  <c:v>20.20069668594804</c:v>
                </c:pt>
                <c:pt idx="38">
                  <c:v>20.24079348333454</c:v>
                </c:pt>
                <c:pt idx="39">
                  <c:v>19.96234208750488</c:v>
                </c:pt>
                <c:pt idx="40">
                  <c:v>20.58801992414511</c:v>
                </c:pt>
                <c:pt idx="41">
                  <c:v>19.75914338629652</c:v>
                </c:pt>
                <c:pt idx="42">
                  <c:v>19.68146109908731</c:v>
                </c:pt>
                <c:pt idx="43">
                  <c:v>18.99769418967815</c:v>
                </c:pt>
                <c:pt idx="44">
                  <c:v>18.49364060490864</c:v>
                </c:pt>
                <c:pt idx="45">
                  <c:v>19.53394827502477</c:v>
                </c:pt>
                <c:pt idx="46">
                  <c:v>19.49342253227967</c:v>
                </c:pt>
                <c:pt idx="47">
                  <c:v>18.43357640095573</c:v>
                </c:pt>
                <c:pt idx="48">
                  <c:v>17.96329990954806</c:v>
                </c:pt>
                <c:pt idx="49">
                  <c:v>17.26964946629802</c:v>
                </c:pt>
                <c:pt idx="50">
                  <c:v>15.30982419317804</c:v>
                </c:pt>
                <c:pt idx="51">
                  <c:v>17.16179933082737</c:v>
                </c:pt>
                <c:pt idx="52">
                  <c:v>16.33038506084246</c:v>
                </c:pt>
                <c:pt idx="53">
                  <c:v>16.78716382789829</c:v>
                </c:pt>
              </c:numCache>
            </c:numRef>
          </c:yVal>
        </c:ser>
        <c:axId val="576454120"/>
        <c:axId val="577725832"/>
      </c:scatterChart>
      <c:valAx>
        <c:axId val="576454120"/>
        <c:scaling>
          <c:orientation val="minMax"/>
          <c:max val="2012.0"/>
          <c:min val="1975.0"/>
        </c:scaling>
        <c:axPos val="b"/>
        <c:numFmt formatCode="General" sourceLinked="1"/>
        <c:tickLblPos val="nextTo"/>
        <c:txPr>
          <a:bodyPr/>
          <a:lstStyle/>
          <a:p>
            <a:pPr>
              <a:defRPr sz="1400" b="1" i="0"/>
            </a:pPr>
            <a:endParaRPr lang="fr-FR"/>
          </a:p>
        </c:txPr>
        <c:crossAx val="577725832"/>
        <c:crosses val="autoZero"/>
        <c:crossBetween val="midCat"/>
        <c:majorUnit val="5.0"/>
      </c:valAx>
      <c:valAx>
        <c:axId val="577725832"/>
        <c:scaling>
          <c:orientation val="minMax"/>
          <c:max val="24.0"/>
          <c:min val="14.0"/>
        </c:scaling>
        <c:axPos val="l"/>
        <c:majorGridlines/>
        <c:minorGridlines/>
        <c:numFmt formatCode="0" sourceLinked="0"/>
        <c:tickLblPos val="nextTo"/>
        <c:txPr>
          <a:bodyPr/>
          <a:lstStyle/>
          <a:p>
            <a:pPr>
              <a:defRPr sz="1400" b="1" i="0" baseline="0"/>
            </a:pPr>
            <a:endParaRPr lang="fr-FR"/>
          </a:p>
        </c:txPr>
        <c:crossAx val="576454120"/>
        <c:crosses val="autoZero"/>
        <c:crossBetween val="midCat"/>
        <c:majorUnit val="2.0"/>
        <c:minorUnit val="1.0"/>
      </c:valAx>
    </c:plotArea>
    <c:plotVisOnly val="1"/>
  </c:chart>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1"/>
  <c:lang val="fr-FR"/>
  <c:style val="2"/>
  <c:chart>
    <c:autoTitleDeleted val="1"/>
    <c:plotArea>
      <c:layout>
        <c:manualLayout>
          <c:layoutTarget val="inner"/>
          <c:xMode val="edge"/>
          <c:yMode val="edge"/>
          <c:x val="0.0428884266384463"/>
          <c:y val="0.0303327099685371"/>
          <c:w val="0.922802353167427"/>
          <c:h val="0.877342697826826"/>
        </c:manualLayout>
      </c:layout>
      <c:scatterChart>
        <c:scatterStyle val="smoothMarker"/>
        <c:ser>
          <c:idx val="2"/>
          <c:order val="0"/>
          <c:tx>
            <c:strRef>
              <c:f>données!$X$422</c:f>
              <c:strCache>
                <c:ptCount val="1"/>
                <c:pt idx="0">
                  <c:v>recettes</c:v>
                </c:pt>
              </c:strCache>
            </c:strRef>
          </c:tx>
          <c:spPr>
            <a:ln w="63500">
              <a:solidFill>
                <a:srgbClr val="009100"/>
              </a:solidFill>
            </a:ln>
            <a:effectLst/>
          </c:spPr>
          <c:marker>
            <c:symbol val="none"/>
          </c:marker>
          <c:trendline>
            <c:spPr>
              <a:ln w="12700">
                <a:solidFill>
                  <a:srgbClr val="008000">
                    <a:alpha val="0"/>
                  </a:srgbClr>
                </a:solidFill>
                <a:prstDash val="sysDash"/>
              </a:ln>
            </c:spPr>
            <c:trendlineType val="linear"/>
            <c:backward val="5.0"/>
          </c:trendline>
          <c:xVal>
            <c:numRef>
              <c:f>données!$CI$40:$CL$40</c:f>
              <c:numCache>
                <c:formatCode>General</c:formatCode>
                <c:ptCount val="4"/>
                <c:pt idx="0">
                  <c:v>2009.0</c:v>
                </c:pt>
                <c:pt idx="1">
                  <c:v>2010.0</c:v>
                </c:pt>
                <c:pt idx="2" formatCode="0">
                  <c:v>2011.0</c:v>
                </c:pt>
                <c:pt idx="3">
                  <c:v>2012.0</c:v>
                </c:pt>
              </c:numCache>
            </c:numRef>
          </c:xVal>
          <c:yVal>
            <c:numRef>
              <c:f>données!$CI$422:$CL$422</c:f>
              <c:numCache>
                <c:formatCode>#.##0\.0</c:formatCode>
                <c:ptCount val="4"/>
                <c:pt idx="0">
                  <c:v>15.30982419317804</c:v>
                </c:pt>
                <c:pt idx="1">
                  <c:v>17.16179933082737</c:v>
                </c:pt>
                <c:pt idx="2">
                  <c:v>16.33038506084246</c:v>
                </c:pt>
                <c:pt idx="3">
                  <c:v>16.78716382789829</c:v>
                </c:pt>
              </c:numCache>
            </c:numRef>
          </c:yVal>
        </c:ser>
        <c:axId val="577711192"/>
        <c:axId val="577976152"/>
      </c:scatterChart>
      <c:valAx>
        <c:axId val="577711192"/>
        <c:scaling>
          <c:orientation val="minMax"/>
          <c:max val="2012.0"/>
          <c:min val="1975.0"/>
        </c:scaling>
        <c:axPos val="b"/>
        <c:numFmt formatCode="General" sourceLinked="1"/>
        <c:tickLblPos val="nextTo"/>
        <c:txPr>
          <a:bodyPr/>
          <a:lstStyle/>
          <a:p>
            <a:pPr>
              <a:defRPr sz="1400" b="1" i="0"/>
            </a:pPr>
            <a:endParaRPr lang="fr-FR"/>
          </a:p>
        </c:txPr>
        <c:crossAx val="577976152"/>
        <c:crosses val="autoZero"/>
        <c:crossBetween val="midCat"/>
        <c:majorUnit val="5.0"/>
      </c:valAx>
      <c:valAx>
        <c:axId val="577976152"/>
        <c:scaling>
          <c:orientation val="minMax"/>
          <c:max val="24.0"/>
          <c:min val="14.0"/>
        </c:scaling>
        <c:axPos val="l"/>
        <c:majorGridlines/>
        <c:minorGridlines/>
        <c:numFmt formatCode="0" sourceLinked="0"/>
        <c:tickLblPos val="nextTo"/>
        <c:txPr>
          <a:bodyPr/>
          <a:lstStyle/>
          <a:p>
            <a:pPr>
              <a:defRPr sz="1400" b="1" i="0" baseline="0"/>
            </a:pPr>
            <a:endParaRPr lang="fr-FR"/>
          </a:p>
        </c:txPr>
        <c:crossAx val="577711192"/>
        <c:crosses val="autoZero"/>
        <c:crossBetween val="midCat"/>
        <c:majorUnit val="2.0"/>
        <c:minorUnit val="1.0"/>
      </c:valAx>
    </c:plotArea>
    <c:plotVisOnly val="1"/>
  </c:chart>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1"/>
  <c:lang val="fr-FR"/>
  <c:style val="2"/>
  <c:chart>
    <c:autoTitleDeleted val="1"/>
    <c:plotArea>
      <c:layout>
        <c:manualLayout>
          <c:layoutTarget val="inner"/>
          <c:xMode val="edge"/>
          <c:yMode val="edge"/>
          <c:x val="0.0428884266384463"/>
          <c:y val="0.0303327099685371"/>
          <c:w val="0.922802353167427"/>
          <c:h val="0.877342697826826"/>
        </c:manualLayout>
      </c:layout>
      <c:scatterChart>
        <c:scatterStyle val="smoothMarker"/>
        <c:ser>
          <c:idx val="2"/>
          <c:order val="0"/>
          <c:tx>
            <c:strRef>
              <c:f>données!$X$422</c:f>
              <c:strCache>
                <c:ptCount val="1"/>
                <c:pt idx="0">
                  <c:v>recettes</c:v>
                </c:pt>
              </c:strCache>
            </c:strRef>
          </c:tx>
          <c:spPr>
            <a:ln w="63500">
              <a:solidFill>
                <a:srgbClr val="009100"/>
              </a:solidFill>
            </a:ln>
            <a:effectLst/>
          </c:spPr>
          <c:marker>
            <c:symbol val="none"/>
          </c:marker>
          <c:trendline>
            <c:spPr>
              <a:ln w="12700">
                <a:solidFill>
                  <a:srgbClr val="008000">
                    <a:alpha val="0"/>
                  </a:srgbClr>
                </a:solidFill>
                <a:prstDash val="sysDash"/>
              </a:ln>
            </c:spPr>
            <c:trendlineType val="linear"/>
            <c:backward val="5.0"/>
          </c:trendline>
          <c:xVal>
            <c:numRef>
              <c:f>données!$CI$40:$CL$40</c:f>
              <c:numCache>
                <c:formatCode>General</c:formatCode>
                <c:ptCount val="4"/>
                <c:pt idx="0">
                  <c:v>2009.0</c:v>
                </c:pt>
                <c:pt idx="1">
                  <c:v>2010.0</c:v>
                </c:pt>
                <c:pt idx="2" formatCode="0">
                  <c:v>2011.0</c:v>
                </c:pt>
                <c:pt idx="3">
                  <c:v>2012.0</c:v>
                </c:pt>
              </c:numCache>
            </c:numRef>
          </c:xVal>
          <c:yVal>
            <c:numRef>
              <c:f>données!$CI$422:$CL$422</c:f>
              <c:numCache>
                <c:formatCode>#.##0\.0</c:formatCode>
                <c:ptCount val="4"/>
                <c:pt idx="0">
                  <c:v>15.30982419317804</c:v>
                </c:pt>
                <c:pt idx="1">
                  <c:v>17.16179933082737</c:v>
                </c:pt>
                <c:pt idx="2">
                  <c:v>16.33038506084246</c:v>
                </c:pt>
                <c:pt idx="3">
                  <c:v>16.78716382789829</c:v>
                </c:pt>
              </c:numCache>
            </c:numRef>
          </c:yVal>
        </c:ser>
        <c:axId val="578156440"/>
        <c:axId val="578295256"/>
      </c:scatterChart>
      <c:valAx>
        <c:axId val="578156440"/>
        <c:scaling>
          <c:orientation val="minMax"/>
          <c:max val="2012.0"/>
          <c:min val="2009.0"/>
        </c:scaling>
        <c:axPos val="b"/>
        <c:numFmt formatCode="General" sourceLinked="1"/>
        <c:tickLblPos val="nextTo"/>
        <c:txPr>
          <a:bodyPr/>
          <a:lstStyle/>
          <a:p>
            <a:pPr>
              <a:defRPr sz="1400" b="1" i="0"/>
            </a:pPr>
            <a:endParaRPr lang="fr-FR"/>
          </a:p>
        </c:txPr>
        <c:crossAx val="578295256"/>
        <c:crosses val="autoZero"/>
        <c:crossBetween val="midCat"/>
        <c:majorUnit val="1.0"/>
      </c:valAx>
      <c:valAx>
        <c:axId val="578295256"/>
        <c:scaling>
          <c:orientation val="minMax"/>
          <c:max val="18.0"/>
          <c:min val="15.0"/>
        </c:scaling>
        <c:axPos val="l"/>
        <c:majorGridlines/>
        <c:minorGridlines/>
        <c:numFmt formatCode="0" sourceLinked="0"/>
        <c:tickLblPos val="nextTo"/>
        <c:txPr>
          <a:bodyPr/>
          <a:lstStyle/>
          <a:p>
            <a:pPr>
              <a:defRPr sz="1400" b="1" i="0" baseline="0"/>
            </a:pPr>
            <a:endParaRPr lang="fr-FR"/>
          </a:p>
        </c:txPr>
        <c:crossAx val="578156440"/>
        <c:crosses val="autoZero"/>
        <c:crossBetween val="midCat"/>
        <c:majorUnit val="1.0"/>
        <c:minorUnit val="1.0"/>
      </c:valAx>
    </c:plotArea>
    <c:plotVisOnly val="1"/>
  </c:chart>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7"/>
          <c:order val="0"/>
          <c:tx>
            <c:v>hors amort. : total</c:v>
          </c:tx>
          <c:spPr>
            <a:ln w="63500">
              <a:solidFill>
                <a:schemeClr val="tx2">
                  <a:lumMod val="60000"/>
                  <a:lumOff val="40000"/>
                </a:scheme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données!$AK$283:$CL$283</c:f>
              <c:numCache>
                <c:formatCode>#.##0\.0</c:formatCode>
                <c:ptCount val="54"/>
                <c:pt idx="0">
                  <c:v>36.53141135146547</c:v>
                </c:pt>
                <c:pt idx="1">
                  <c:v>35.51192341668047</c:v>
                </c:pt>
                <c:pt idx="2">
                  <c:v>36.85740155928862</c:v>
                </c:pt>
                <c:pt idx="3">
                  <c:v>37.97286961267533</c:v>
                </c:pt>
                <c:pt idx="4">
                  <c:v>38.72045802566566</c:v>
                </c:pt>
                <c:pt idx="5">
                  <c:v>39.00342702259659</c:v>
                </c:pt>
                <c:pt idx="6">
                  <c:v>39.67878063471617</c:v>
                </c:pt>
                <c:pt idx="7">
                  <c:v>39.67821269322663</c:v>
                </c:pt>
                <c:pt idx="8">
                  <c:v>40.48789939185694</c:v>
                </c:pt>
                <c:pt idx="9">
                  <c:v>42.41273434635432</c:v>
                </c:pt>
                <c:pt idx="10">
                  <c:v>41.39908365749738</c:v>
                </c:pt>
                <c:pt idx="11">
                  <c:v>40.58033848804242</c:v>
                </c:pt>
                <c:pt idx="12">
                  <c:v>40.24362641723207</c:v>
                </c:pt>
                <c:pt idx="13">
                  <c:v>40.02228565825743</c:v>
                </c:pt>
                <c:pt idx="14">
                  <c:v>39.71511546324103</c:v>
                </c:pt>
                <c:pt idx="15">
                  <c:v>40.20899401067797</c:v>
                </c:pt>
                <c:pt idx="16">
                  <c:v>45.06456458637038</c:v>
                </c:pt>
                <c:pt idx="17">
                  <c:v>45.51449246529726</c:v>
                </c:pt>
                <c:pt idx="18">
                  <c:v>44.82895494239605</c:v>
                </c:pt>
                <c:pt idx="19">
                  <c:v>44.71054658547574</c:v>
                </c:pt>
                <c:pt idx="20">
                  <c:v>44.92223845209797</c:v>
                </c:pt>
                <c:pt idx="21">
                  <c:v>45.96065581290654</c:v>
                </c:pt>
                <c:pt idx="22">
                  <c:v>48.53179127578923</c:v>
                </c:pt>
                <c:pt idx="23">
                  <c:v>49.87085323060605</c:v>
                </c:pt>
                <c:pt idx="24">
                  <c:v>50.23749676477005</c:v>
                </c:pt>
                <c:pt idx="25">
                  <c:v>51.22170388454</c:v>
                </c:pt>
                <c:pt idx="26">
                  <c:v>51.88419770750932</c:v>
                </c:pt>
                <c:pt idx="27">
                  <c:v>51.2827941453358</c:v>
                </c:pt>
                <c:pt idx="28">
                  <c:v>50.71106395940969</c:v>
                </c:pt>
                <c:pt idx="29">
                  <c:v>50.0564789983986</c:v>
                </c:pt>
                <c:pt idx="30">
                  <c:v>48.927229631112</c:v>
                </c:pt>
                <c:pt idx="31">
                  <c:v>49.58369239671271</c:v>
                </c:pt>
                <c:pt idx="32">
                  <c:v>50.69219531371727</c:v>
                </c:pt>
                <c:pt idx="33">
                  <c:v>52.00066318611287</c:v>
                </c:pt>
                <c:pt idx="34">
                  <c:v>54.76247568051904</c:v>
                </c:pt>
                <c:pt idx="35">
                  <c:v>54.06901208267204</c:v>
                </c:pt>
                <c:pt idx="36">
                  <c:v>54.39027805586196</c:v>
                </c:pt>
                <c:pt idx="37">
                  <c:v>54.50048719753153</c:v>
                </c:pt>
                <c:pt idx="38">
                  <c:v>54.18326951514624</c:v>
                </c:pt>
                <c:pt idx="39">
                  <c:v>52.7597194315207</c:v>
                </c:pt>
                <c:pt idx="40">
                  <c:v>52.60008250154517</c:v>
                </c:pt>
                <c:pt idx="41">
                  <c:v>51.68915966716942</c:v>
                </c:pt>
                <c:pt idx="42">
                  <c:v>51.66308984178166</c:v>
                </c:pt>
                <c:pt idx="43">
                  <c:v>52.87396050743251</c:v>
                </c:pt>
                <c:pt idx="44">
                  <c:v>53.40102724184719</c:v>
                </c:pt>
                <c:pt idx="45">
                  <c:v>53.26068048038515</c:v>
                </c:pt>
                <c:pt idx="46">
                  <c:v>53.56961089311167</c:v>
                </c:pt>
                <c:pt idx="47">
                  <c:v>52.97580461918373</c:v>
                </c:pt>
                <c:pt idx="48">
                  <c:v>52.60880679550021</c:v>
                </c:pt>
                <c:pt idx="49">
                  <c:v>53.28096751750342</c:v>
                </c:pt>
                <c:pt idx="50">
                  <c:v>56.77198036020433</c:v>
                </c:pt>
                <c:pt idx="51">
                  <c:v>56.56997397662025</c:v>
                </c:pt>
                <c:pt idx="52">
                  <c:v>55.8863854165938</c:v>
                </c:pt>
                <c:pt idx="53">
                  <c:v>56.64315258198206</c:v>
                </c:pt>
              </c:numCache>
            </c:numRef>
          </c:yVal>
        </c:ser>
        <c:ser>
          <c:idx val="8"/>
          <c:order val="1"/>
          <c:tx>
            <c:v>hors intérêts : total</c:v>
          </c:tx>
          <c:spPr>
            <a:ln w="63500">
              <a:solidFill>
                <a:srgbClr val="FF50BE"/>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données!$AK$287:$CL$287</c:f>
              <c:numCache>
                <c:formatCode>#.##0\.0</c:formatCode>
                <c:ptCount val="54"/>
                <c:pt idx="0">
                  <c:v>35.28810533791434</c:v>
                </c:pt>
                <c:pt idx="1">
                  <c:v>34.38281214616487</c:v>
                </c:pt>
                <c:pt idx="2">
                  <c:v>35.79032559657474</c:v>
                </c:pt>
                <c:pt idx="3">
                  <c:v>36.89030211867764</c:v>
                </c:pt>
                <c:pt idx="4">
                  <c:v>37.80946938310666</c:v>
                </c:pt>
                <c:pt idx="5">
                  <c:v>38.24246060591327</c:v>
                </c:pt>
                <c:pt idx="6">
                  <c:v>38.89142734538207</c:v>
                </c:pt>
                <c:pt idx="7">
                  <c:v>38.97268196440405</c:v>
                </c:pt>
                <c:pt idx="8">
                  <c:v>39.5745266415779</c:v>
                </c:pt>
                <c:pt idx="9">
                  <c:v>41.41669833610782</c:v>
                </c:pt>
                <c:pt idx="10">
                  <c:v>40.42490024947842</c:v>
                </c:pt>
                <c:pt idx="11">
                  <c:v>39.76442351784259</c:v>
                </c:pt>
                <c:pt idx="12">
                  <c:v>39.56435426580913</c:v>
                </c:pt>
                <c:pt idx="13">
                  <c:v>39.49946049901808</c:v>
                </c:pt>
                <c:pt idx="14">
                  <c:v>39.23428108919874</c:v>
                </c:pt>
                <c:pt idx="15">
                  <c:v>39.65509742799306</c:v>
                </c:pt>
                <c:pt idx="16">
                  <c:v>44.1992360741158</c:v>
                </c:pt>
                <c:pt idx="17">
                  <c:v>44.7288170940541</c:v>
                </c:pt>
                <c:pt idx="18">
                  <c:v>43.92000728160705</c:v>
                </c:pt>
                <c:pt idx="19">
                  <c:v>43.68455579938671</c:v>
                </c:pt>
                <c:pt idx="20">
                  <c:v>43.79392514504957</c:v>
                </c:pt>
                <c:pt idx="21">
                  <c:v>44.75204185415942</c:v>
                </c:pt>
                <c:pt idx="22">
                  <c:v>46.84332641372504</c:v>
                </c:pt>
                <c:pt idx="23">
                  <c:v>48.13225471311535</c:v>
                </c:pt>
                <c:pt idx="24">
                  <c:v>48.03901667775702</c:v>
                </c:pt>
                <c:pt idx="25">
                  <c:v>48.90227272465679</c:v>
                </c:pt>
                <c:pt idx="26">
                  <c:v>49.3693326781876</c:v>
                </c:pt>
                <c:pt idx="27">
                  <c:v>48.73602794984371</c:v>
                </c:pt>
                <c:pt idx="28">
                  <c:v>48.24841707172715</c:v>
                </c:pt>
                <c:pt idx="29">
                  <c:v>47.69034796267861</c:v>
                </c:pt>
                <c:pt idx="30">
                  <c:v>46.48099659337983</c:v>
                </c:pt>
                <c:pt idx="31">
                  <c:v>46.93089309664908</c:v>
                </c:pt>
                <c:pt idx="32">
                  <c:v>47.90969732156269</c:v>
                </c:pt>
                <c:pt idx="33">
                  <c:v>49.03340533794422</c:v>
                </c:pt>
                <c:pt idx="34">
                  <c:v>51.52618422376841</c:v>
                </c:pt>
                <c:pt idx="35">
                  <c:v>50.75390715784079</c:v>
                </c:pt>
                <c:pt idx="36">
                  <c:v>50.9539488396609</c:v>
                </c:pt>
                <c:pt idx="37">
                  <c:v>50.92723245061662</c:v>
                </c:pt>
                <c:pt idx="38">
                  <c:v>50.73352175194523</c:v>
                </c:pt>
                <c:pt idx="39">
                  <c:v>49.44939590274343</c:v>
                </c:pt>
                <c:pt idx="40">
                  <c:v>49.6087248273543</c:v>
                </c:pt>
                <c:pt idx="41">
                  <c:v>48.80963743208716</c:v>
                </c:pt>
                <c:pt idx="42">
                  <c:v>48.64467579095792</c:v>
                </c:pt>
                <c:pt idx="43">
                  <c:v>49.92107539929107</c:v>
                </c:pt>
                <c:pt idx="44">
                  <c:v>50.58042602864936</c:v>
                </c:pt>
                <c:pt idx="45">
                  <c:v>50.49242811364969</c:v>
                </c:pt>
                <c:pt idx="46">
                  <c:v>50.86804367190842</c:v>
                </c:pt>
                <c:pt idx="47">
                  <c:v>50.38019831795792</c:v>
                </c:pt>
                <c:pt idx="48">
                  <c:v>49.90427403108455</c:v>
                </c:pt>
                <c:pt idx="49">
                  <c:v>50.35270627122458</c:v>
                </c:pt>
                <c:pt idx="50">
                  <c:v>54.34553546760648</c:v>
                </c:pt>
                <c:pt idx="51">
                  <c:v>54.14551406501714</c:v>
                </c:pt>
                <c:pt idx="52">
                  <c:v>53.25787274694988</c:v>
                </c:pt>
                <c:pt idx="53">
                  <c:v>54.08107606957652</c:v>
                </c:pt>
              </c:numCache>
            </c:numRef>
          </c:yVal>
        </c:ser>
        <c:ser>
          <c:idx val="0"/>
          <c:order val="2"/>
          <c:tx>
            <c:v>dépenses totales : État</c:v>
          </c:tx>
          <c:spPr>
            <a:ln w="38100">
              <a:solidFill>
                <a:sysClr val="windowText" lastClr="000000">
                  <a:alpha val="20000"/>
                </a:sysClr>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3"/>
          <c:tx>
            <c:v>hors amort. : État</c:v>
          </c:tx>
          <c:spPr>
            <a:ln w="38100">
              <a:solidFill>
                <a:srgbClr val="0000FF">
                  <a:alpha val="20000"/>
                </a:srgb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4"/>
          <c:tx>
            <c:v>hors intérêts : État</c:v>
          </c:tx>
          <c:spPr>
            <a:ln w="38100">
              <a:solidFill>
                <a:srgbClr val="FF0000">
                  <a:alpha val="20000"/>
                </a:srgbClr>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5"/>
          <c:order val="5"/>
          <c:tx>
            <c:v>hors amort. : Séc. Sociale</c:v>
          </c:tx>
          <c:spPr>
            <a:ln w="38100">
              <a:solidFill>
                <a:srgbClr val="265D9E"/>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données!$AK$641:$CL$641</c:f>
              <c:numCache>
                <c:formatCode>#.##0\.0</c:formatCode>
                <c:ptCount val="54"/>
                <c:pt idx="19">
                  <c:v>18.98542051185164</c:v>
                </c:pt>
                <c:pt idx="20">
                  <c:v>19.25511750747164</c:v>
                </c:pt>
                <c:pt idx="21">
                  <c:v>19.93404632857521</c:v>
                </c:pt>
                <c:pt idx="22">
                  <c:v>21.02403688046853</c:v>
                </c:pt>
                <c:pt idx="23">
                  <c:v>21.78520377684992</c:v>
                </c:pt>
                <c:pt idx="24">
                  <c:v>21.82778646153028</c:v>
                </c:pt>
                <c:pt idx="25">
                  <c:v>21.96520384943422</c:v>
                </c:pt>
                <c:pt idx="26">
                  <c:v>22.02901572054256</c:v>
                </c:pt>
                <c:pt idx="27">
                  <c:v>21.82845760952025</c:v>
                </c:pt>
                <c:pt idx="28">
                  <c:v>21.65079200511541</c:v>
                </c:pt>
                <c:pt idx="29">
                  <c:v>21.36270817611266</c:v>
                </c:pt>
                <c:pt idx="30">
                  <c:v>21.17488831360305</c:v>
                </c:pt>
                <c:pt idx="31">
                  <c:v>21.42541254687835</c:v>
                </c:pt>
                <c:pt idx="32">
                  <c:v>22.03346312561433</c:v>
                </c:pt>
                <c:pt idx="33">
                  <c:v>22.80560307426655</c:v>
                </c:pt>
                <c:pt idx="34">
                  <c:v>23.71915912082224</c:v>
                </c:pt>
                <c:pt idx="35">
                  <c:v>23.59674519313855</c:v>
                </c:pt>
                <c:pt idx="36">
                  <c:v>23.82360354478275</c:v>
                </c:pt>
                <c:pt idx="37">
                  <c:v>24.06502260870473</c:v>
                </c:pt>
                <c:pt idx="38">
                  <c:v>23.93978162668701</c:v>
                </c:pt>
                <c:pt idx="39">
                  <c:v>23.60362378874933</c:v>
                </c:pt>
                <c:pt idx="40">
                  <c:v>23.46703709211827</c:v>
                </c:pt>
                <c:pt idx="41">
                  <c:v>23.03803950449131</c:v>
                </c:pt>
                <c:pt idx="42">
                  <c:v>23.26235582596304</c:v>
                </c:pt>
                <c:pt idx="43">
                  <c:v>23.80580484524135</c:v>
                </c:pt>
                <c:pt idx="44">
                  <c:v>24.34937130274867</c:v>
                </c:pt>
                <c:pt idx="45">
                  <c:v>24.53470450930664</c:v>
                </c:pt>
                <c:pt idx="46">
                  <c:v>24.80398675892024</c:v>
                </c:pt>
                <c:pt idx="47">
                  <c:v>24.40977749633251</c:v>
                </c:pt>
                <c:pt idx="48">
                  <c:v>24.46406283409881</c:v>
                </c:pt>
                <c:pt idx="49">
                  <c:v>24.57512046120542</c:v>
                </c:pt>
                <c:pt idx="50">
                  <c:v>26.36662189257081</c:v>
                </c:pt>
                <c:pt idx="51">
                  <c:v>26.60549795530588</c:v>
                </c:pt>
                <c:pt idx="52">
                  <c:v>26.5845174223218</c:v>
                </c:pt>
                <c:pt idx="53">
                  <c:v>27.01007988577101</c:v>
                </c:pt>
              </c:numCache>
            </c:numRef>
          </c:yVal>
        </c:ser>
        <c:ser>
          <c:idx val="6"/>
          <c:order val="6"/>
          <c:tx>
            <c:v>hors intérêts : Séc. Sociale</c:v>
          </c:tx>
          <c:spPr>
            <a:ln w="38100">
              <a:solidFill>
                <a:srgbClr val="FF544E"/>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données!$AK$644:$CL$644</c:f>
              <c:numCache>
                <c:formatCode>#.##0\.0</c:formatCode>
                <c:ptCount val="54"/>
                <c:pt idx="19">
                  <c:v>18.94740222935953</c:v>
                </c:pt>
                <c:pt idx="20">
                  <c:v>19.21526200659706</c:v>
                </c:pt>
                <c:pt idx="21">
                  <c:v>19.89669581775469</c:v>
                </c:pt>
                <c:pt idx="22">
                  <c:v>20.9851277947084</c:v>
                </c:pt>
                <c:pt idx="23">
                  <c:v>21.72306922123011</c:v>
                </c:pt>
                <c:pt idx="24">
                  <c:v>21.74169611279791</c:v>
                </c:pt>
                <c:pt idx="25">
                  <c:v>21.88820135289588</c:v>
                </c:pt>
                <c:pt idx="26">
                  <c:v>21.94191966476884</c:v>
                </c:pt>
                <c:pt idx="27">
                  <c:v>21.74842468739715</c:v>
                </c:pt>
                <c:pt idx="28">
                  <c:v>21.57179718448382</c:v>
                </c:pt>
                <c:pt idx="29">
                  <c:v>21.29081701510671</c:v>
                </c:pt>
                <c:pt idx="30">
                  <c:v>21.10710305574799</c:v>
                </c:pt>
                <c:pt idx="31">
                  <c:v>21.36364719055256</c:v>
                </c:pt>
                <c:pt idx="32">
                  <c:v>21.96540689828749</c:v>
                </c:pt>
                <c:pt idx="33">
                  <c:v>22.68607975237201</c:v>
                </c:pt>
                <c:pt idx="34">
                  <c:v>23.5359799727227</c:v>
                </c:pt>
                <c:pt idx="35">
                  <c:v>23.42315226958066</c:v>
                </c:pt>
                <c:pt idx="36">
                  <c:v>23.61416190951115</c:v>
                </c:pt>
                <c:pt idx="37">
                  <c:v>23.83578051718594</c:v>
                </c:pt>
                <c:pt idx="38">
                  <c:v>23.68990085095134</c:v>
                </c:pt>
                <c:pt idx="39">
                  <c:v>23.34360631093627</c:v>
                </c:pt>
                <c:pt idx="40">
                  <c:v>23.23903494991642</c:v>
                </c:pt>
                <c:pt idx="41">
                  <c:v>22.8193751140071</c:v>
                </c:pt>
                <c:pt idx="42">
                  <c:v>23.04674335978329</c:v>
                </c:pt>
                <c:pt idx="43">
                  <c:v>23.61460995951658</c:v>
                </c:pt>
                <c:pt idx="44">
                  <c:v>24.17708743596742</c:v>
                </c:pt>
                <c:pt idx="45">
                  <c:v>24.32901120072367</c:v>
                </c:pt>
                <c:pt idx="46">
                  <c:v>24.57289299153131</c:v>
                </c:pt>
                <c:pt idx="47">
                  <c:v>24.17586594116119</c:v>
                </c:pt>
                <c:pt idx="48">
                  <c:v>24.20303778252026</c:v>
                </c:pt>
                <c:pt idx="49">
                  <c:v>24.28425482168121</c:v>
                </c:pt>
                <c:pt idx="50">
                  <c:v>26.17067998470646</c:v>
                </c:pt>
                <c:pt idx="51">
                  <c:v>26.41873889875666</c:v>
                </c:pt>
                <c:pt idx="52">
                  <c:v>26.34868227109251</c:v>
                </c:pt>
                <c:pt idx="53">
                  <c:v>26.74722458358986</c:v>
                </c:pt>
              </c:numCache>
            </c:numRef>
          </c:yVal>
        </c:ser>
        <c:ser>
          <c:idx val="2"/>
          <c:order val="7"/>
          <c:tx>
            <c:v>hors amort. : coll. locales</c:v>
          </c:tx>
          <c:spPr>
            <a:ln w="38100">
              <a:solidFill>
                <a:schemeClr val="tx2">
                  <a:lumMod val="40000"/>
                  <a:lumOff val="60000"/>
                </a:scheme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données!$AK$594:$CL$594</c:f>
              <c:numCache>
                <c:formatCode>#.##0\.0</c:formatCode>
                <c:ptCount val="54"/>
                <c:pt idx="19">
                  <c:v>7.823953261927944</c:v>
                </c:pt>
                <c:pt idx="20">
                  <c:v>7.868191946538587</c:v>
                </c:pt>
                <c:pt idx="21">
                  <c:v>7.969085650050673</c:v>
                </c:pt>
                <c:pt idx="22">
                  <c:v>8.264870161118715</c:v>
                </c:pt>
                <c:pt idx="23">
                  <c:v>8.536560114965428</c:v>
                </c:pt>
                <c:pt idx="24">
                  <c:v>8.692142945947615</c:v>
                </c:pt>
                <c:pt idx="25">
                  <c:v>8.246576036224553</c:v>
                </c:pt>
                <c:pt idx="26">
                  <c:v>8.505674004460113</c:v>
                </c:pt>
                <c:pt idx="27">
                  <c:v>8.765548985891731</c:v>
                </c:pt>
                <c:pt idx="28">
                  <c:v>8.776021386147466</c:v>
                </c:pt>
                <c:pt idx="29">
                  <c:v>8.85254623511291</c:v>
                </c:pt>
                <c:pt idx="30">
                  <c:v>8.885174999604355</c:v>
                </c:pt>
                <c:pt idx="31">
                  <c:v>9.001527528235453</c:v>
                </c:pt>
                <c:pt idx="32">
                  <c:v>9.444196274159613</c:v>
                </c:pt>
                <c:pt idx="33">
                  <c:v>9.590471744823891</c:v>
                </c:pt>
                <c:pt idx="34">
                  <c:v>9.672092983175075</c:v>
                </c:pt>
                <c:pt idx="35">
                  <c:v>9.82952224895592</c:v>
                </c:pt>
                <c:pt idx="36">
                  <c:v>9.852183679636977</c:v>
                </c:pt>
                <c:pt idx="37">
                  <c:v>10.04444617641247</c:v>
                </c:pt>
                <c:pt idx="38">
                  <c:v>9.689461903262</c:v>
                </c:pt>
                <c:pt idx="39">
                  <c:v>9.552173618493934</c:v>
                </c:pt>
                <c:pt idx="40">
                  <c:v>9.6310495494273</c:v>
                </c:pt>
                <c:pt idx="41">
                  <c:v>9.814890684476013</c:v>
                </c:pt>
                <c:pt idx="42">
                  <c:v>9.675233304911301</c:v>
                </c:pt>
                <c:pt idx="43">
                  <c:v>9.984352480928631</c:v>
                </c:pt>
                <c:pt idx="44">
                  <c:v>10.26326803671712</c:v>
                </c:pt>
                <c:pt idx="45">
                  <c:v>10.72733429348511</c:v>
                </c:pt>
                <c:pt idx="46">
                  <c:v>10.89291376860892</c:v>
                </c:pt>
                <c:pt idx="47">
                  <c:v>11.04118710325582</c:v>
                </c:pt>
                <c:pt idx="48">
                  <c:v>11.28412622974334</c:v>
                </c:pt>
                <c:pt idx="49">
                  <c:v>11.5047369768699</c:v>
                </c:pt>
                <c:pt idx="50">
                  <c:v>12.1873745534301</c:v>
                </c:pt>
                <c:pt idx="51">
                  <c:v>11.83449337023421</c:v>
                </c:pt>
                <c:pt idx="52">
                  <c:v>11.7561824284825</c:v>
                </c:pt>
                <c:pt idx="53">
                  <c:v>11.93157393287095</c:v>
                </c:pt>
              </c:numCache>
            </c:numRef>
          </c:yVal>
        </c:ser>
        <c:ser>
          <c:idx val="4"/>
          <c:order val="8"/>
          <c:tx>
            <c:v>hors intérêts : coll. locales</c:v>
          </c:tx>
          <c:spPr>
            <a:ln w="38100">
              <a:solidFill>
                <a:srgbClr val="FF9ACC"/>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données!$AK$597:$CL$597</c:f>
              <c:numCache>
                <c:formatCode>#.##0\.0</c:formatCode>
                <c:ptCount val="54"/>
                <c:pt idx="19">
                  <c:v>7.373119795375602</c:v>
                </c:pt>
                <c:pt idx="20">
                  <c:v>7.392851390967175</c:v>
                </c:pt>
                <c:pt idx="21">
                  <c:v>7.484916442567349</c:v>
                </c:pt>
                <c:pt idx="22">
                  <c:v>7.732318253586327</c:v>
                </c:pt>
                <c:pt idx="23">
                  <c:v>7.986750070915382</c:v>
                </c:pt>
                <c:pt idx="24">
                  <c:v>8.081731878216171</c:v>
                </c:pt>
                <c:pt idx="25">
                  <c:v>7.57324157490248</c:v>
                </c:pt>
                <c:pt idx="26">
                  <c:v>7.774592345057273</c:v>
                </c:pt>
                <c:pt idx="27">
                  <c:v>8.027585512867444</c:v>
                </c:pt>
                <c:pt idx="28">
                  <c:v>8.045699764038046</c:v>
                </c:pt>
                <c:pt idx="29">
                  <c:v>8.160140640933456</c:v>
                </c:pt>
                <c:pt idx="30">
                  <c:v>8.213155485944948</c:v>
                </c:pt>
                <c:pt idx="31">
                  <c:v>8.338328913545542</c:v>
                </c:pt>
                <c:pt idx="32">
                  <c:v>8.756339194850955</c:v>
                </c:pt>
                <c:pt idx="33">
                  <c:v>8.959012607214937</c:v>
                </c:pt>
                <c:pt idx="34">
                  <c:v>8.98413218331631</c:v>
                </c:pt>
                <c:pt idx="35">
                  <c:v>9.1930407719686</c:v>
                </c:pt>
                <c:pt idx="36">
                  <c:v>9.340220811156845</c:v>
                </c:pt>
                <c:pt idx="37">
                  <c:v>9.52019521815949</c:v>
                </c:pt>
                <c:pt idx="38">
                  <c:v>9.230021555240997</c:v>
                </c:pt>
                <c:pt idx="39">
                  <c:v>9.15802584733142</c:v>
                </c:pt>
                <c:pt idx="40">
                  <c:v>9.343866923061788</c:v>
                </c:pt>
                <c:pt idx="41">
                  <c:v>9.564773186837428</c:v>
                </c:pt>
                <c:pt idx="42">
                  <c:v>9.341891858640171</c:v>
                </c:pt>
                <c:pt idx="43">
                  <c:v>9.710963237889924</c:v>
                </c:pt>
                <c:pt idx="44">
                  <c:v>10.03438120197045</c:v>
                </c:pt>
                <c:pt idx="45">
                  <c:v>10.5170927068331</c:v>
                </c:pt>
                <c:pt idx="46">
                  <c:v>10.71460667669666</c:v>
                </c:pt>
                <c:pt idx="47">
                  <c:v>10.8269628259092</c:v>
                </c:pt>
                <c:pt idx="48">
                  <c:v>11.01615817679285</c:v>
                </c:pt>
                <c:pt idx="49">
                  <c:v>11.17642038180318</c:v>
                </c:pt>
                <c:pt idx="50">
                  <c:v>11.98268287160157</c:v>
                </c:pt>
                <c:pt idx="51">
                  <c:v>11.69539220950886</c:v>
                </c:pt>
                <c:pt idx="52">
                  <c:v>11.58585148980862</c:v>
                </c:pt>
                <c:pt idx="53">
                  <c:v>11.77022939227716</c:v>
                </c:pt>
              </c:numCache>
            </c:numRef>
          </c:yVal>
        </c:ser>
        <c:axId val="578308552"/>
        <c:axId val="578425688"/>
      </c:scatterChart>
      <c:valAx>
        <c:axId val="578308552"/>
        <c:scaling>
          <c:orientation val="minMax"/>
          <c:max val="2012.0"/>
          <c:min val="1975.0"/>
        </c:scaling>
        <c:axPos val="b"/>
        <c:numFmt formatCode="General" sourceLinked="1"/>
        <c:tickLblPos val="nextTo"/>
        <c:txPr>
          <a:bodyPr/>
          <a:lstStyle/>
          <a:p>
            <a:pPr>
              <a:defRPr sz="1400" b="1" i="0"/>
            </a:pPr>
            <a:endParaRPr lang="fr-FR"/>
          </a:p>
        </c:txPr>
        <c:crossAx val="578425688"/>
        <c:crosses val="autoZero"/>
        <c:crossBetween val="midCat"/>
        <c:majorUnit val="5.0"/>
      </c:valAx>
      <c:valAx>
        <c:axId val="578425688"/>
        <c:scaling>
          <c:orientation val="minMax"/>
          <c:max val="60.0"/>
          <c:min val="0.0"/>
        </c:scaling>
        <c:axPos val="l"/>
        <c:majorGridlines/>
        <c:minorGridlines/>
        <c:numFmt formatCode="0" sourceLinked="0"/>
        <c:tickLblPos val="nextTo"/>
        <c:txPr>
          <a:bodyPr/>
          <a:lstStyle/>
          <a:p>
            <a:pPr>
              <a:defRPr sz="1400" b="1" i="0" baseline="0"/>
            </a:pPr>
            <a:endParaRPr lang="fr-FR"/>
          </a:p>
        </c:txPr>
        <c:crossAx val="578308552"/>
        <c:crosses val="autoZero"/>
        <c:crossBetween val="midCat"/>
        <c:majorUnit val="10.0"/>
        <c:minorUnit val="5.0"/>
      </c:valAx>
    </c:plotArea>
    <c:legend>
      <c:legendPos val="r"/>
      <c:legendEntry>
        <c:idx val="0"/>
        <c:txPr>
          <a:bodyPr/>
          <a:lstStyle/>
          <a:p>
            <a:pPr>
              <a:defRPr sz="1400" b="1" i="0" baseline="0">
                <a:solidFill>
                  <a:schemeClr val="tx2">
                    <a:lumMod val="60000"/>
                    <a:lumOff val="40000"/>
                  </a:schemeClr>
                </a:solidFill>
              </a:defRPr>
            </a:pPr>
            <a:endParaRPr lang="fr-FR"/>
          </a:p>
        </c:txPr>
      </c:legendEntry>
      <c:legendEntry>
        <c:idx val="1"/>
        <c:txPr>
          <a:bodyPr/>
          <a:lstStyle/>
          <a:p>
            <a:pPr>
              <a:defRPr sz="1400" b="1" i="0" baseline="0">
                <a:solidFill>
                  <a:srgbClr val="FF50BE"/>
                </a:solidFill>
              </a:defRPr>
            </a:pPr>
            <a:endParaRPr lang="fr-FR"/>
          </a:p>
        </c:txPr>
      </c:legendEntry>
      <c:legendEntry>
        <c:idx val="2"/>
        <c:txPr>
          <a:bodyPr/>
          <a:lstStyle/>
          <a:p>
            <a:pPr>
              <a:defRPr sz="1400" b="1" i="0" baseline="0">
                <a:solidFill>
                  <a:schemeClr val="bg1">
                    <a:lumMod val="65000"/>
                  </a:schemeClr>
                </a:solidFill>
              </a:defRPr>
            </a:pPr>
            <a:endParaRPr lang="fr-FR"/>
          </a:p>
        </c:txPr>
      </c:legendEntry>
      <c:legendEntry>
        <c:idx val="4"/>
        <c:txPr>
          <a:bodyPr/>
          <a:lstStyle/>
          <a:p>
            <a:pPr>
              <a:defRPr sz="1400" b="1" i="0" baseline="0">
                <a:solidFill>
                  <a:srgbClr val="FFB6C2"/>
                </a:solidFill>
              </a:defRPr>
            </a:pPr>
            <a:endParaRPr lang="fr-FR"/>
          </a:p>
        </c:txPr>
      </c:legendEntry>
      <c:legendEntry>
        <c:idx val="3"/>
        <c:txPr>
          <a:bodyPr/>
          <a:lstStyle/>
          <a:p>
            <a:pPr>
              <a:defRPr sz="1400" b="1" i="0" baseline="0">
                <a:solidFill>
                  <a:srgbClr val="B8BBFF"/>
                </a:solidFill>
              </a:defRPr>
            </a:pPr>
            <a:endParaRPr lang="fr-FR"/>
          </a:p>
        </c:txPr>
      </c:legendEntry>
      <c:legendEntry>
        <c:idx val="5"/>
        <c:txPr>
          <a:bodyPr/>
          <a:lstStyle/>
          <a:p>
            <a:pPr>
              <a:defRPr sz="1400" b="1" i="0" baseline="0">
                <a:solidFill>
                  <a:srgbClr val="265D9E"/>
                </a:solidFill>
              </a:defRPr>
            </a:pPr>
            <a:endParaRPr lang="fr-FR"/>
          </a:p>
        </c:txPr>
      </c:legendEntry>
      <c:legendEntry>
        <c:idx val="6"/>
        <c:txPr>
          <a:bodyPr/>
          <a:lstStyle/>
          <a:p>
            <a:pPr>
              <a:defRPr sz="1400" b="1" i="0" baseline="0">
                <a:solidFill>
                  <a:srgbClr val="FF544E"/>
                </a:solidFill>
              </a:defRPr>
            </a:pPr>
            <a:endParaRPr lang="fr-FR"/>
          </a:p>
        </c:txPr>
      </c:legendEntry>
      <c:legendEntry>
        <c:idx val="7"/>
        <c:txPr>
          <a:bodyPr/>
          <a:lstStyle/>
          <a:p>
            <a:pPr>
              <a:defRPr sz="1400" b="1" i="0" baseline="0">
                <a:solidFill>
                  <a:schemeClr val="tx2">
                    <a:lumMod val="40000"/>
                    <a:lumOff val="60000"/>
                  </a:schemeClr>
                </a:solidFill>
              </a:defRPr>
            </a:pPr>
            <a:endParaRPr lang="fr-FR"/>
          </a:p>
        </c:txPr>
      </c:legendEntry>
      <c:legendEntry>
        <c:idx val="8"/>
        <c:txPr>
          <a:bodyPr/>
          <a:lstStyle/>
          <a:p>
            <a:pPr>
              <a:defRPr sz="1400" b="1" i="0" baseline="0">
                <a:solidFill>
                  <a:srgbClr val="FF9ACC"/>
                </a:solidFill>
              </a:defRPr>
            </a:pPr>
            <a:endParaRPr lang="fr-FR"/>
          </a:p>
        </c:txPr>
      </c:legendEntry>
      <c:layout>
        <c:manualLayout>
          <c:xMode val="edge"/>
          <c:yMode val="edge"/>
          <c:x val="0.447628877964616"/>
          <c:y val="0.257695691510713"/>
          <c:w val="0.515374740663196"/>
          <c:h val="0.18997410528852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7"/>
          <c:order val="0"/>
          <c:tx>
            <c:v>hors amort. : total</c:v>
          </c:tx>
          <c:spPr>
            <a:ln w="63500">
              <a:solidFill>
                <a:srgbClr val="1F497D">
                  <a:lumMod val="60000"/>
                  <a:lumOff val="40000"/>
                  <a:alpha val="0"/>
                </a:srgb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données!$AK$283:$CL$283</c:f>
              <c:numCache>
                <c:formatCode>#.##0\.0</c:formatCode>
                <c:ptCount val="54"/>
                <c:pt idx="0">
                  <c:v>36.53141135146547</c:v>
                </c:pt>
                <c:pt idx="1">
                  <c:v>35.51192341668047</c:v>
                </c:pt>
                <c:pt idx="2">
                  <c:v>36.85740155928862</c:v>
                </c:pt>
                <c:pt idx="3">
                  <c:v>37.97286961267533</c:v>
                </c:pt>
                <c:pt idx="4">
                  <c:v>38.72045802566566</c:v>
                </c:pt>
                <c:pt idx="5">
                  <c:v>39.00342702259659</c:v>
                </c:pt>
                <c:pt idx="6">
                  <c:v>39.67878063471617</c:v>
                </c:pt>
                <c:pt idx="7">
                  <c:v>39.67821269322663</c:v>
                </c:pt>
                <c:pt idx="8">
                  <c:v>40.48789939185694</c:v>
                </c:pt>
                <c:pt idx="9">
                  <c:v>42.41273434635432</c:v>
                </c:pt>
                <c:pt idx="10">
                  <c:v>41.39908365749738</c:v>
                </c:pt>
                <c:pt idx="11">
                  <c:v>40.58033848804242</c:v>
                </c:pt>
                <c:pt idx="12">
                  <c:v>40.24362641723207</c:v>
                </c:pt>
                <c:pt idx="13">
                  <c:v>40.02228565825743</c:v>
                </c:pt>
                <c:pt idx="14">
                  <c:v>39.71511546324103</c:v>
                </c:pt>
                <c:pt idx="15">
                  <c:v>40.20899401067797</c:v>
                </c:pt>
                <c:pt idx="16">
                  <c:v>45.06456458637038</c:v>
                </c:pt>
                <c:pt idx="17">
                  <c:v>45.51449246529726</c:v>
                </c:pt>
                <c:pt idx="18">
                  <c:v>44.82895494239605</c:v>
                </c:pt>
                <c:pt idx="19">
                  <c:v>44.71054658547574</c:v>
                </c:pt>
                <c:pt idx="20">
                  <c:v>44.92223845209797</c:v>
                </c:pt>
                <c:pt idx="21">
                  <c:v>45.96065581290654</c:v>
                </c:pt>
                <c:pt idx="22">
                  <c:v>48.53179127578923</c:v>
                </c:pt>
                <c:pt idx="23">
                  <c:v>49.87085323060605</c:v>
                </c:pt>
                <c:pt idx="24">
                  <c:v>50.23749676477005</c:v>
                </c:pt>
                <c:pt idx="25">
                  <c:v>51.22170388454</c:v>
                </c:pt>
                <c:pt idx="26">
                  <c:v>51.88419770750932</c:v>
                </c:pt>
                <c:pt idx="27">
                  <c:v>51.2827941453358</c:v>
                </c:pt>
                <c:pt idx="28">
                  <c:v>50.71106395940969</c:v>
                </c:pt>
                <c:pt idx="29">
                  <c:v>50.0564789983986</c:v>
                </c:pt>
                <c:pt idx="30">
                  <c:v>48.927229631112</c:v>
                </c:pt>
                <c:pt idx="31">
                  <c:v>49.58369239671271</c:v>
                </c:pt>
                <c:pt idx="32">
                  <c:v>50.69219531371727</c:v>
                </c:pt>
                <c:pt idx="33">
                  <c:v>52.00066318611287</c:v>
                </c:pt>
                <c:pt idx="34">
                  <c:v>54.76247568051904</c:v>
                </c:pt>
                <c:pt idx="35">
                  <c:v>54.06901208267204</c:v>
                </c:pt>
                <c:pt idx="36">
                  <c:v>54.39027805586196</c:v>
                </c:pt>
                <c:pt idx="37">
                  <c:v>54.50048719753153</c:v>
                </c:pt>
                <c:pt idx="38">
                  <c:v>54.18326951514624</c:v>
                </c:pt>
                <c:pt idx="39">
                  <c:v>52.7597194315207</c:v>
                </c:pt>
                <c:pt idx="40">
                  <c:v>52.60008250154517</c:v>
                </c:pt>
                <c:pt idx="41">
                  <c:v>51.68915966716942</c:v>
                </c:pt>
                <c:pt idx="42">
                  <c:v>51.66308984178166</c:v>
                </c:pt>
                <c:pt idx="43">
                  <c:v>52.87396050743251</c:v>
                </c:pt>
                <c:pt idx="44">
                  <c:v>53.40102724184719</c:v>
                </c:pt>
                <c:pt idx="45">
                  <c:v>53.26068048038515</c:v>
                </c:pt>
                <c:pt idx="46">
                  <c:v>53.56961089311167</c:v>
                </c:pt>
                <c:pt idx="47">
                  <c:v>52.97580461918373</c:v>
                </c:pt>
                <c:pt idx="48">
                  <c:v>52.60880679550021</c:v>
                </c:pt>
                <c:pt idx="49">
                  <c:v>53.28096751750342</c:v>
                </c:pt>
                <c:pt idx="50">
                  <c:v>56.77198036020433</c:v>
                </c:pt>
                <c:pt idx="51">
                  <c:v>56.56997397662025</c:v>
                </c:pt>
                <c:pt idx="52">
                  <c:v>55.8863854165938</c:v>
                </c:pt>
                <c:pt idx="53">
                  <c:v>56.64315258198206</c:v>
                </c:pt>
              </c:numCache>
            </c:numRef>
          </c:yVal>
        </c:ser>
        <c:ser>
          <c:idx val="8"/>
          <c:order val="1"/>
          <c:tx>
            <c:v>hors intérêts : total</c:v>
          </c:tx>
          <c:spPr>
            <a:ln w="63500">
              <a:solidFill>
                <a:srgbClr val="FF50BE">
                  <a:alpha val="0"/>
                </a:srgb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données!$AK$287:$CL$287</c:f>
              <c:numCache>
                <c:formatCode>#.##0\.0</c:formatCode>
                <c:ptCount val="54"/>
                <c:pt idx="0">
                  <c:v>35.28810533791434</c:v>
                </c:pt>
                <c:pt idx="1">
                  <c:v>34.38281214616487</c:v>
                </c:pt>
                <c:pt idx="2">
                  <c:v>35.79032559657474</c:v>
                </c:pt>
                <c:pt idx="3">
                  <c:v>36.89030211867764</c:v>
                </c:pt>
                <c:pt idx="4">
                  <c:v>37.80946938310666</c:v>
                </c:pt>
                <c:pt idx="5">
                  <c:v>38.24246060591327</c:v>
                </c:pt>
                <c:pt idx="6">
                  <c:v>38.89142734538207</c:v>
                </c:pt>
                <c:pt idx="7">
                  <c:v>38.97268196440405</c:v>
                </c:pt>
                <c:pt idx="8">
                  <c:v>39.5745266415779</c:v>
                </c:pt>
                <c:pt idx="9">
                  <c:v>41.41669833610782</c:v>
                </c:pt>
                <c:pt idx="10">
                  <c:v>40.42490024947842</c:v>
                </c:pt>
                <c:pt idx="11">
                  <c:v>39.76442351784259</c:v>
                </c:pt>
                <c:pt idx="12">
                  <c:v>39.56435426580913</c:v>
                </c:pt>
                <c:pt idx="13">
                  <c:v>39.49946049901808</c:v>
                </c:pt>
                <c:pt idx="14">
                  <c:v>39.23428108919874</c:v>
                </c:pt>
                <c:pt idx="15">
                  <c:v>39.65509742799306</c:v>
                </c:pt>
                <c:pt idx="16">
                  <c:v>44.1992360741158</c:v>
                </c:pt>
                <c:pt idx="17">
                  <c:v>44.7288170940541</c:v>
                </c:pt>
                <c:pt idx="18">
                  <c:v>43.92000728160705</c:v>
                </c:pt>
                <c:pt idx="19">
                  <c:v>43.68455579938671</c:v>
                </c:pt>
                <c:pt idx="20">
                  <c:v>43.79392514504957</c:v>
                </c:pt>
                <c:pt idx="21">
                  <c:v>44.75204185415942</c:v>
                </c:pt>
                <c:pt idx="22">
                  <c:v>46.84332641372504</c:v>
                </c:pt>
                <c:pt idx="23">
                  <c:v>48.13225471311535</c:v>
                </c:pt>
                <c:pt idx="24">
                  <c:v>48.03901667775702</c:v>
                </c:pt>
                <c:pt idx="25">
                  <c:v>48.90227272465679</c:v>
                </c:pt>
                <c:pt idx="26">
                  <c:v>49.3693326781876</c:v>
                </c:pt>
                <c:pt idx="27">
                  <c:v>48.73602794984371</c:v>
                </c:pt>
                <c:pt idx="28">
                  <c:v>48.24841707172715</c:v>
                </c:pt>
                <c:pt idx="29">
                  <c:v>47.69034796267861</c:v>
                </c:pt>
                <c:pt idx="30">
                  <c:v>46.48099659337983</c:v>
                </c:pt>
                <c:pt idx="31">
                  <c:v>46.93089309664908</c:v>
                </c:pt>
                <c:pt idx="32">
                  <c:v>47.90969732156269</c:v>
                </c:pt>
                <c:pt idx="33">
                  <c:v>49.03340533794422</c:v>
                </c:pt>
                <c:pt idx="34">
                  <c:v>51.52618422376841</c:v>
                </c:pt>
                <c:pt idx="35">
                  <c:v>50.75390715784079</c:v>
                </c:pt>
                <c:pt idx="36">
                  <c:v>50.9539488396609</c:v>
                </c:pt>
                <c:pt idx="37">
                  <c:v>50.92723245061662</c:v>
                </c:pt>
                <c:pt idx="38">
                  <c:v>50.73352175194523</c:v>
                </c:pt>
                <c:pt idx="39">
                  <c:v>49.44939590274343</c:v>
                </c:pt>
                <c:pt idx="40">
                  <c:v>49.6087248273543</c:v>
                </c:pt>
                <c:pt idx="41">
                  <c:v>48.80963743208716</c:v>
                </c:pt>
                <c:pt idx="42">
                  <c:v>48.64467579095792</c:v>
                </c:pt>
                <c:pt idx="43">
                  <c:v>49.92107539929107</c:v>
                </c:pt>
                <c:pt idx="44">
                  <c:v>50.58042602864936</c:v>
                </c:pt>
                <c:pt idx="45">
                  <c:v>50.49242811364969</c:v>
                </c:pt>
                <c:pt idx="46">
                  <c:v>50.86804367190842</c:v>
                </c:pt>
                <c:pt idx="47">
                  <c:v>50.38019831795792</c:v>
                </c:pt>
                <c:pt idx="48">
                  <c:v>49.90427403108455</c:v>
                </c:pt>
                <c:pt idx="49">
                  <c:v>50.35270627122458</c:v>
                </c:pt>
                <c:pt idx="50">
                  <c:v>54.34553546760648</c:v>
                </c:pt>
                <c:pt idx="51">
                  <c:v>54.14551406501714</c:v>
                </c:pt>
                <c:pt idx="52">
                  <c:v>53.25787274694988</c:v>
                </c:pt>
                <c:pt idx="53">
                  <c:v>54.08107606957652</c:v>
                </c:pt>
              </c:numCache>
            </c:numRef>
          </c:yVal>
        </c:ser>
        <c:ser>
          <c:idx val="0"/>
          <c:order val="2"/>
          <c:tx>
            <c:v>dépenses totales : État</c:v>
          </c:tx>
          <c:spPr>
            <a:ln w="38100">
              <a:solidFill>
                <a:sysClr val="windowText" lastClr="000000"/>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données!$AK$863:$CL$863</c:f>
              <c:numCache>
                <c:formatCode>0\.0</c:formatCode>
                <c:ptCount val="54"/>
                <c:pt idx="34" formatCode="#.##0\.0">
                  <c:v>27.32992830853184</c:v>
                </c:pt>
                <c:pt idx="35" formatCode="#.##0\.0">
                  <c:v>28.85249834125175</c:v>
                </c:pt>
                <c:pt idx="36" formatCode="#.##0\.0">
                  <c:v>26.27302793558174</c:v>
                </c:pt>
                <c:pt idx="37" formatCode="#.##0\.0">
                  <c:v>27.11299932973284</c:v>
                </c:pt>
                <c:pt idx="38" formatCode="#.##0\.0">
                  <c:v>26.41004532921081</c:v>
                </c:pt>
                <c:pt idx="39" formatCode="#.##0\.0">
                  <c:v>26.91208980470271</c:v>
                </c:pt>
                <c:pt idx="40" formatCode="#.##0\.0">
                  <c:v>26.31531705014801</c:v>
                </c:pt>
                <c:pt idx="41" formatCode="#.##0\.0">
                  <c:v>26.09619427128332</c:v>
                </c:pt>
                <c:pt idx="42" formatCode="#.##0\.0">
                  <c:v>25.48627478145886</c:v>
                </c:pt>
                <c:pt idx="43" formatCode="#.##0\.0">
                  <c:v>26.55180412466346</c:v>
                </c:pt>
                <c:pt idx="44" formatCode="#.##0\.0">
                  <c:v>26.26500517097207</c:v>
                </c:pt>
                <c:pt idx="45" formatCode="#.##0\.0">
                  <c:v>26.70139424957519</c:v>
                </c:pt>
                <c:pt idx="46" formatCode="#.##0\.0">
                  <c:v>26.30683254802313</c:v>
                </c:pt>
                <c:pt idx="47" formatCode="#.##0\.0">
                  <c:v>25.59497219847715</c:v>
                </c:pt>
                <c:pt idx="48" formatCode="#.##0\.0">
                  <c:v>23.77346209763611</c:v>
                </c:pt>
                <c:pt idx="49" formatCode="#.##0\.0">
                  <c:v>26.13957722837064</c:v>
                </c:pt>
                <c:pt idx="50" formatCode="#.##0\.0">
                  <c:v>27.44576068148543</c:v>
                </c:pt>
                <c:pt idx="51" formatCode="#.##0\.0">
                  <c:v>27.94585691271841</c:v>
                </c:pt>
                <c:pt idx="52" formatCode="#.##0\.0">
                  <c:v>25.47993952227393</c:v>
                </c:pt>
                <c:pt idx="53" formatCode="#.##0\.0">
                  <c:v>25.60585588471416</c:v>
                </c:pt>
              </c:numCache>
            </c:numRef>
          </c:yVal>
        </c:ser>
        <c:ser>
          <c:idx val="1"/>
          <c:order val="3"/>
          <c:tx>
            <c:v>hors amort. : État</c:v>
          </c:tx>
          <c:spPr>
            <a:ln w="38100">
              <a:solidFill>
                <a:srgbClr val="0000FF"/>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données!$AK$420:$CL$420</c:f>
              <c:numCache>
                <c:formatCode>#.##0\.0</c:formatCode>
                <c:ptCount val="54"/>
                <c:pt idx="19">
                  <c:v>21.41186472699792</c:v>
                </c:pt>
                <c:pt idx="20">
                  <c:v>21.62026371905847</c:v>
                </c:pt>
                <c:pt idx="21">
                  <c:v>22.05911724619923</c:v>
                </c:pt>
                <c:pt idx="22">
                  <c:v>23.31421649446089</c:v>
                </c:pt>
                <c:pt idx="23">
                  <c:v>23.96320494797425</c:v>
                </c:pt>
                <c:pt idx="24">
                  <c:v>24.01596229227087</c:v>
                </c:pt>
                <c:pt idx="25">
                  <c:v>24.17186347192632</c:v>
                </c:pt>
                <c:pt idx="26">
                  <c:v>24.63465729904977</c:v>
                </c:pt>
                <c:pt idx="27">
                  <c:v>23.89697028568632</c:v>
                </c:pt>
                <c:pt idx="28">
                  <c:v>23.5964496560206</c:v>
                </c:pt>
                <c:pt idx="29">
                  <c:v>23.24773599489018</c:v>
                </c:pt>
                <c:pt idx="30">
                  <c:v>22.3617255784439</c:v>
                </c:pt>
                <c:pt idx="31">
                  <c:v>22.3867802965899</c:v>
                </c:pt>
                <c:pt idx="32">
                  <c:v>22.44333618908092</c:v>
                </c:pt>
                <c:pt idx="33">
                  <c:v>23.08264483098411</c:v>
                </c:pt>
                <c:pt idx="34">
                  <c:v>24.89310233573283</c:v>
                </c:pt>
                <c:pt idx="35">
                  <c:v>24.13504734898128</c:v>
                </c:pt>
                <c:pt idx="36">
                  <c:v>23.44499011645817</c:v>
                </c:pt>
                <c:pt idx="37">
                  <c:v>23.78588679407719</c:v>
                </c:pt>
                <c:pt idx="38">
                  <c:v>24.03758821646825</c:v>
                </c:pt>
                <c:pt idx="39">
                  <c:v>22.80632819457371</c:v>
                </c:pt>
                <c:pt idx="40">
                  <c:v>23.14813548190435</c:v>
                </c:pt>
                <c:pt idx="41">
                  <c:v>22.12982408905119</c:v>
                </c:pt>
                <c:pt idx="42">
                  <c:v>22.05610684899559</c:v>
                </c:pt>
                <c:pt idx="43">
                  <c:v>22.70198167990048</c:v>
                </c:pt>
                <c:pt idx="44">
                  <c:v>22.32899549380422</c:v>
                </c:pt>
                <c:pt idx="45">
                  <c:v>22.68465465341396</c:v>
                </c:pt>
                <c:pt idx="46">
                  <c:v>22.48854397015402</c:v>
                </c:pt>
                <c:pt idx="47">
                  <c:v>21.12362435354752</c:v>
                </c:pt>
                <c:pt idx="48">
                  <c:v>20.07936136768181</c:v>
                </c:pt>
                <c:pt idx="49">
                  <c:v>20.55814338439732</c:v>
                </c:pt>
                <c:pt idx="50">
                  <c:v>21.51712595909454</c:v>
                </c:pt>
                <c:pt idx="51">
                  <c:v>23.4485625180718</c:v>
                </c:pt>
                <c:pt idx="52">
                  <c:v>20.71327142327513</c:v>
                </c:pt>
                <c:pt idx="53">
                  <c:v>20.72467917629592</c:v>
                </c:pt>
              </c:numCache>
            </c:numRef>
          </c:yVal>
        </c:ser>
        <c:ser>
          <c:idx val="3"/>
          <c:order val="4"/>
          <c:tx>
            <c:v>hors intérêts : État</c:v>
          </c:tx>
          <c:spPr>
            <a:ln w="38100">
              <a:solidFill>
                <a:srgbClr val="FF0000"/>
              </a:solidFill>
            </a:ln>
            <a:effectLst/>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données!$AK$423:$CL$423</c:f>
              <c:numCache>
                <c:formatCode>#.##0\.0</c:formatCode>
                <c:ptCount val="54"/>
                <c:pt idx="19">
                  <c:v>20.84888314028688</c:v>
                </c:pt>
                <c:pt idx="20">
                  <c:v>20.98845464627479</c:v>
                </c:pt>
                <c:pt idx="21">
                  <c:v>21.35233809475517</c:v>
                </c:pt>
                <c:pt idx="22">
                  <c:v>22.17223981318852</c:v>
                </c:pt>
                <c:pt idx="23">
                  <c:v>22.81298263063847</c:v>
                </c:pt>
                <c:pt idx="24">
                  <c:v>22.50645521229755</c:v>
                </c:pt>
                <c:pt idx="25">
                  <c:v>22.58140510564536</c:v>
                </c:pt>
                <c:pt idx="26">
                  <c:v>22.92364829849715</c:v>
                </c:pt>
                <c:pt idx="27">
                  <c:v>22.16323869388269</c:v>
                </c:pt>
                <c:pt idx="28">
                  <c:v>21.95373428872203</c:v>
                </c:pt>
                <c:pt idx="29">
                  <c:v>21.62729096704501</c:v>
                </c:pt>
                <c:pt idx="30">
                  <c:v>20.63838622281736</c:v>
                </c:pt>
                <c:pt idx="31">
                  <c:v>20.44189970444807</c:v>
                </c:pt>
                <c:pt idx="32">
                  <c:v>20.39778444772372</c:v>
                </c:pt>
                <c:pt idx="33">
                  <c:v>20.84307128456479</c:v>
                </c:pt>
                <c:pt idx="34">
                  <c:v>22.49859287016712</c:v>
                </c:pt>
                <c:pt idx="35">
                  <c:v>21.60536662955003</c:v>
                </c:pt>
                <c:pt idx="36">
                  <c:v>20.70582993118513</c:v>
                </c:pt>
                <c:pt idx="37">
                  <c:v>21.04569417169572</c:v>
                </c:pt>
                <c:pt idx="38">
                  <c:v>21.30747906143623</c:v>
                </c:pt>
                <c:pt idx="39">
                  <c:v>20.21464631650737</c:v>
                </c:pt>
                <c:pt idx="40">
                  <c:v>20.64337452533997</c:v>
                </c:pt>
                <c:pt idx="41">
                  <c:v>19.66492993834274</c:v>
                </c:pt>
                <c:pt idx="42">
                  <c:v>19.5925308193568</c:v>
                </c:pt>
                <c:pt idx="43">
                  <c:v>20.18735413693559</c:v>
                </c:pt>
                <c:pt idx="44">
                  <c:v>19.88715176862863</c:v>
                </c:pt>
                <c:pt idx="45">
                  <c:v>20.31960441940415</c:v>
                </c:pt>
                <c:pt idx="46">
                  <c:v>20.17995780325476</c:v>
                </c:pt>
                <c:pt idx="47">
                  <c:v>18.97342880966053</c:v>
                </c:pt>
                <c:pt idx="48">
                  <c:v>17.88161470340707</c:v>
                </c:pt>
                <c:pt idx="49">
                  <c:v>18.22470056047113</c:v>
                </c:pt>
                <c:pt idx="50">
                  <c:v>19.46761072308663</c:v>
                </c:pt>
                <c:pt idx="51">
                  <c:v>21.31789830228428</c:v>
                </c:pt>
                <c:pt idx="52">
                  <c:v>18.4549000248826</c:v>
                </c:pt>
                <c:pt idx="53">
                  <c:v>18.55713164421394</c:v>
                </c:pt>
              </c:numCache>
            </c:numRef>
          </c:yVal>
        </c:ser>
        <c:ser>
          <c:idx val="5"/>
          <c:order val="5"/>
          <c:tx>
            <c:v>hors amort. : Séc. Sociale</c:v>
          </c:tx>
          <c:spPr>
            <a:ln w="38100">
              <a:solidFill>
                <a:srgbClr val="265D9E">
                  <a:alpha val="0"/>
                </a:srgb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données!$AK$641:$CL$641</c:f>
              <c:numCache>
                <c:formatCode>#.##0\.0</c:formatCode>
                <c:ptCount val="54"/>
                <c:pt idx="19">
                  <c:v>18.98542051185164</c:v>
                </c:pt>
                <c:pt idx="20">
                  <c:v>19.25511750747164</c:v>
                </c:pt>
                <c:pt idx="21">
                  <c:v>19.93404632857521</c:v>
                </c:pt>
                <c:pt idx="22">
                  <c:v>21.02403688046853</c:v>
                </c:pt>
                <c:pt idx="23">
                  <c:v>21.78520377684992</c:v>
                </c:pt>
                <c:pt idx="24">
                  <c:v>21.82778646153028</c:v>
                </c:pt>
                <c:pt idx="25">
                  <c:v>21.96520384943422</c:v>
                </c:pt>
                <c:pt idx="26">
                  <c:v>22.02901572054256</c:v>
                </c:pt>
                <c:pt idx="27">
                  <c:v>21.82845760952025</c:v>
                </c:pt>
                <c:pt idx="28">
                  <c:v>21.65079200511541</c:v>
                </c:pt>
                <c:pt idx="29">
                  <c:v>21.36270817611266</c:v>
                </c:pt>
                <c:pt idx="30">
                  <c:v>21.17488831360305</c:v>
                </c:pt>
                <c:pt idx="31">
                  <c:v>21.42541254687835</c:v>
                </c:pt>
                <c:pt idx="32">
                  <c:v>22.03346312561433</c:v>
                </c:pt>
                <c:pt idx="33">
                  <c:v>22.80560307426655</c:v>
                </c:pt>
                <c:pt idx="34">
                  <c:v>23.71915912082224</c:v>
                </c:pt>
                <c:pt idx="35">
                  <c:v>23.59674519313855</c:v>
                </c:pt>
                <c:pt idx="36">
                  <c:v>23.82360354478275</c:v>
                </c:pt>
                <c:pt idx="37">
                  <c:v>24.06502260870473</c:v>
                </c:pt>
                <c:pt idx="38">
                  <c:v>23.93978162668701</c:v>
                </c:pt>
                <c:pt idx="39">
                  <c:v>23.60362378874933</c:v>
                </c:pt>
                <c:pt idx="40">
                  <c:v>23.46703709211827</c:v>
                </c:pt>
                <c:pt idx="41">
                  <c:v>23.03803950449131</c:v>
                </c:pt>
                <c:pt idx="42">
                  <c:v>23.26235582596304</c:v>
                </c:pt>
                <c:pt idx="43">
                  <c:v>23.80580484524135</c:v>
                </c:pt>
                <c:pt idx="44">
                  <c:v>24.34937130274867</c:v>
                </c:pt>
                <c:pt idx="45">
                  <c:v>24.53470450930664</c:v>
                </c:pt>
                <c:pt idx="46">
                  <c:v>24.80398675892024</c:v>
                </c:pt>
                <c:pt idx="47">
                  <c:v>24.40977749633251</c:v>
                </c:pt>
                <c:pt idx="48">
                  <c:v>24.46406283409881</c:v>
                </c:pt>
                <c:pt idx="49">
                  <c:v>24.57512046120542</c:v>
                </c:pt>
                <c:pt idx="50">
                  <c:v>26.36662189257081</c:v>
                </c:pt>
                <c:pt idx="51">
                  <c:v>26.60549795530588</c:v>
                </c:pt>
                <c:pt idx="52">
                  <c:v>26.5845174223218</c:v>
                </c:pt>
                <c:pt idx="53">
                  <c:v>27.01007988577101</c:v>
                </c:pt>
              </c:numCache>
            </c:numRef>
          </c:yVal>
        </c:ser>
        <c:ser>
          <c:idx val="6"/>
          <c:order val="6"/>
          <c:tx>
            <c:v>hors intérêts : Séc. Sociale</c:v>
          </c:tx>
          <c:spPr>
            <a:ln w="38100">
              <a:solidFill>
                <a:srgbClr val="FF544E">
                  <a:alpha val="0"/>
                </a:srgb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données!$AK$644:$CL$644</c:f>
              <c:numCache>
                <c:formatCode>#.##0\.0</c:formatCode>
                <c:ptCount val="54"/>
                <c:pt idx="19">
                  <c:v>18.94740222935953</c:v>
                </c:pt>
                <c:pt idx="20">
                  <c:v>19.21526200659706</c:v>
                </c:pt>
                <c:pt idx="21">
                  <c:v>19.89669581775469</c:v>
                </c:pt>
                <c:pt idx="22">
                  <c:v>20.9851277947084</c:v>
                </c:pt>
                <c:pt idx="23">
                  <c:v>21.72306922123011</c:v>
                </c:pt>
                <c:pt idx="24">
                  <c:v>21.74169611279791</c:v>
                </c:pt>
                <c:pt idx="25">
                  <c:v>21.88820135289588</c:v>
                </c:pt>
                <c:pt idx="26">
                  <c:v>21.94191966476884</c:v>
                </c:pt>
                <c:pt idx="27">
                  <c:v>21.74842468739715</c:v>
                </c:pt>
                <c:pt idx="28">
                  <c:v>21.57179718448382</c:v>
                </c:pt>
                <c:pt idx="29">
                  <c:v>21.29081701510671</c:v>
                </c:pt>
                <c:pt idx="30">
                  <c:v>21.10710305574799</c:v>
                </c:pt>
                <c:pt idx="31">
                  <c:v>21.36364719055256</c:v>
                </c:pt>
                <c:pt idx="32">
                  <c:v>21.96540689828749</c:v>
                </c:pt>
                <c:pt idx="33">
                  <c:v>22.68607975237201</c:v>
                </c:pt>
                <c:pt idx="34">
                  <c:v>23.5359799727227</c:v>
                </c:pt>
                <c:pt idx="35">
                  <c:v>23.42315226958066</c:v>
                </c:pt>
                <c:pt idx="36">
                  <c:v>23.61416190951115</c:v>
                </c:pt>
                <c:pt idx="37">
                  <c:v>23.83578051718594</c:v>
                </c:pt>
                <c:pt idx="38">
                  <c:v>23.68990085095134</c:v>
                </c:pt>
                <c:pt idx="39">
                  <c:v>23.34360631093627</c:v>
                </c:pt>
                <c:pt idx="40">
                  <c:v>23.23903494991642</c:v>
                </c:pt>
                <c:pt idx="41">
                  <c:v>22.8193751140071</c:v>
                </c:pt>
                <c:pt idx="42">
                  <c:v>23.04674335978329</c:v>
                </c:pt>
                <c:pt idx="43">
                  <c:v>23.61460995951658</c:v>
                </c:pt>
                <c:pt idx="44">
                  <c:v>24.17708743596742</c:v>
                </c:pt>
                <c:pt idx="45">
                  <c:v>24.32901120072367</c:v>
                </c:pt>
                <c:pt idx="46">
                  <c:v>24.57289299153131</c:v>
                </c:pt>
                <c:pt idx="47">
                  <c:v>24.17586594116119</c:v>
                </c:pt>
                <c:pt idx="48">
                  <c:v>24.20303778252026</c:v>
                </c:pt>
                <c:pt idx="49">
                  <c:v>24.28425482168121</c:v>
                </c:pt>
                <c:pt idx="50">
                  <c:v>26.17067998470646</c:v>
                </c:pt>
                <c:pt idx="51">
                  <c:v>26.41873889875666</c:v>
                </c:pt>
                <c:pt idx="52">
                  <c:v>26.34868227109251</c:v>
                </c:pt>
                <c:pt idx="53">
                  <c:v>26.74722458358986</c:v>
                </c:pt>
              </c:numCache>
            </c:numRef>
          </c:yVal>
        </c:ser>
        <c:ser>
          <c:idx val="2"/>
          <c:order val="7"/>
          <c:tx>
            <c:v>hors amort. : coll. locales</c:v>
          </c:tx>
          <c:spPr>
            <a:ln w="38100">
              <a:solidFill>
                <a:schemeClr val="tx2">
                  <a:lumMod val="40000"/>
                  <a:lumOff val="60000"/>
                </a:schemeClr>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données!$AK$594:$CL$594</c:f>
              <c:numCache>
                <c:formatCode>#.##0\.0</c:formatCode>
                <c:ptCount val="54"/>
                <c:pt idx="19">
                  <c:v>7.823953261927944</c:v>
                </c:pt>
                <c:pt idx="20">
                  <c:v>7.868191946538587</c:v>
                </c:pt>
                <c:pt idx="21">
                  <c:v>7.969085650050673</c:v>
                </c:pt>
                <c:pt idx="22">
                  <c:v>8.264870161118715</c:v>
                </c:pt>
                <c:pt idx="23">
                  <c:v>8.536560114965428</c:v>
                </c:pt>
                <c:pt idx="24">
                  <c:v>8.692142945947615</c:v>
                </c:pt>
                <c:pt idx="25">
                  <c:v>8.246576036224553</c:v>
                </c:pt>
                <c:pt idx="26">
                  <c:v>8.505674004460113</c:v>
                </c:pt>
                <c:pt idx="27">
                  <c:v>8.765548985891731</c:v>
                </c:pt>
                <c:pt idx="28">
                  <c:v>8.776021386147466</c:v>
                </c:pt>
                <c:pt idx="29">
                  <c:v>8.85254623511291</c:v>
                </c:pt>
                <c:pt idx="30">
                  <c:v>8.885174999604355</c:v>
                </c:pt>
                <c:pt idx="31">
                  <c:v>9.001527528235453</c:v>
                </c:pt>
                <c:pt idx="32">
                  <c:v>9.444196274159613</c:v>
                </c:pt>
                <c:pt idx="33">
                  <c:v>9.590471744823891</c:v>
                </c:pt>
                <c:pt idx="34">
                  <c:v>9.672092983175075</c:v>
                </c:pt>
                <c:pt idx="35">
                  <c:v>9.82952224895592</c:v>
                </c:pt>
                <c:pt idx="36">
                  <c:v>9.852183679636977</c:v>
                </c:pt>
                <c:pt idx="37">
                  <c:v>10.04444617641247</c:v>
                </c:pt>
                <c:pt idx="38">
                  <c:v>9.689461903262</c:v>
                </c:pt>
                <c:pt idx="39">
                  <c:v>9.552173618493934</c:v>
                </c:pt>
                <c:pt idx="40">
                  <c:v>9.6310495494273</c:v>
                </c:pt>
                <c:pt idx="41">
                  <c:v>9.814890684476013</c:v>
                </c:pt>
                <c:pt idx="42">
                  <c:v>9.675233304911301</c:v>
                </c:pt>
                <c:pt idx="43">
                  <c:v>9.984352480928631</c:v>
                </c:pt>
                <c:pt idx="44">
                  <c:v>10.26326803671712</c:v>
                </c:pt>
                <c:pt idx="45">
                  <c:v>10.72733429348511</c:v>
                </c:pt>
                <c:pt idx="46">
                  <c:v>10.89291376860892</c:v>
                </c:pt>
                <c:pt idx="47">
                  <c:v>11.04118710325582</c:v>
                </c:pt>
                <c:pt idx="48">
                  <c:v>11.28412622974334</c:v>
                </c:pt>
                <c:pt idx="49">
                  <c:v>11.5047369768699</c:v>
                </c:pt>
                <c:pt idx="50">
                  <c:v>12.1873745534301</c:v>
                </c:pt>
                <c:pt idx="51">
                  <c:v>11.83449337023421</c:v>
                </c:pt>
                <c:pt idx="52">
                  <c:v>11.7561824284825</c:v>
                </c:pt>
                <c:pt idx="53">
                  <c:v>11.93157393287095</c:v>
                </c:pt>
              </c:numCache>
            </c:numRef>
          </c:yVal>
        </c:ser>
        <c:ser>
          <c:idx val="4"/>
          <c:order val="8"/>
          <c:tx>
            <c:v>hors intérêts : coll. locales</c:v>
          </c:tx>
          <c:spPr>
            <a:ln w="38100">
              <a:solidFill>
                <a:srgbClr val="FF9ACC"/>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données!$AK$597:$CL$597</c:f>
              <c:numCache>
                <c:formatCode>#.##0\.0</c:formatCode>
                <c:ptCount val="54"/>
                <c:pt idx="19">
                  <c:v>7.373119795375602</c:v>
                </c:pt>
                <c:pt idx="20">
                  <c:v>7.392851390967175</c:v>
                </c:pt>
                <c:pt idx="21">
                  <c:v>7.484916442567349</c:v>
                </c:pt>
                <c:pt idx="22">
                  <c:v>7.732318253586327</c:v>
                </c:pt>
                <c:pt idx="23">
                  <c:v>7.986750070915382</c:v>
                </c:pt>
                <c:pt idx="24">
                  <c:v>8.081731878216171</c:v>
                </c:pt>
                <c:pt idx="25">
                  <c:v>7.57324157490248</c:v>
                </c:pt>
                <c:pt idx="26">
                  <c:v>7.774592345057273</c:v>
                </c:pt>
                <c:pt idx="27">
                  <c:v>8.027585512867444</c:v>
                </c:pt>
                <c:pt idx="28">
                  <c:v>8.045699764038046</c:v>
                </c:pt>
                <c:pt idx="29">
                  <c:v>8.160140640933456</c:v>
                </c:pt>
                <c:pt idx="30">
                  <c:v>8.213155485944948</c:v>
                </c:pt>
                <c:pt idx="31">
                  <c:v>8.338328913545542</c:v>
                </c:pt>
                <c:pt idx="32">
                  <c:v>8.756339194850955</c:v>
                </c:pt>
                <c:pt idx="33">
                  <c:v>8.959012607214937</c:v>
                </c:pt>
                <c:pt idx="34">
                  <c:v>8.98413218331631</c:v>
                </c:pt>
                <c:pt idx="35">
                  <c:v>9.1930407719686</c:v>
                </c:pt>
                <c:pt idx="36">
                  <c:v>9.340220811156845</c:v>
                </c:pt>
                <c:pt idx="37">
                  <c:v>9.52019521815949</c:v>
                </c:pt>
                <c:pt idx="38">
                  <c:v>9.230021555240997</c:v>
                </c:pt>
                <c:pt idx="39">
                  <c:v>9.15802584733142</c:v>
                </c:pt>
                <c:pt idx="40">
                  <c:v>9.343866923061788</c:v>
                </c:pt>
                <c:pt idx="41">
                  <c:v>9.564773186837428</c:v>
                </c:pt>
                <c:pt idx="42">
                  <c:v>9.341891858640171</c:v>
                </c:pt>
                <c:pt idx="43">
                  <c:v>9.710963237889924</c:v>
                </c:pt>
                <c:pt idx="44">
                  <c:v>10.03438120197045</c:v>
                </c:pt>
                <c:pt idx="45">
                  <c:v>10.5170927068331</c:v>
                </c:pt>
                <c:pt idx="46">
                  <c:v>10.71460667669666</c:v>
                </c:pt>
                <c:pt idx="47">
                  <c:v>10.8269628259092</c:v>
                </c:pt>
                <c:pt idx="48">
                  <c:v>11.01615817679285</c:v>
                </c:pt>
                <c:pt idx="49">
                  <c:v>11.17642038180318</c:v>
                </c:pt>
                <c:pt idx="50">
                  <c:v>11.98268287160157</c:v>
                </c:pt>
                <c:pt idx="51">
                  <c:v>11.69539220950886</c:v>
                </c:pt>
                <c:pt idx="52">
                  <c:v>11.58585148980862</c:v>
                </c:pt>
                <c:pt idx="53">
                  <c:v>11.77022939227716</c:v>
                </c:pt>
              </c:numCache>
            </c:numRef>
          </c:yVal>
        </c:ser>
        <c:axId val="563208680"/>
        <c:axId val="563213784"/>
      </c:scatterChart>
      <c:valAx>
        <c:axId val="563208680"/>
        <c:scaling>
          <c:orientation val="minMax"/>
          <c:max val="2012.0"/>
          <c:min val="1975.0"/>
        </c:scaling>
        <c:axPos val="b"/>
        <c:numFmt formatCode="General" sourceLinked="1"/>
        <c:tickLblPos val="nextTo"/>
        <c:txPr>
          <a:bodyPr/>
          <a:lstStyle/>
          <a:p>
            <a:pPr>
              <a:defRPr sz="1400" b="1" i="0"/>
            </a:pPr>
            <a:endParaRPr lang="fr-FR"/>
          </a:p>
        </c:txPr>
        <c:crossAx val="563213784"/>
        <c:crosses val="autoZero"/>
        <c:crossBetween val="midCat"/>
        <c:majorUnit val="5.0"/>
      </c:valAx>
      <c:valAx>
        <c:axId val="563213784"/>
        <c:scaling>
          <c:orientation val="minMax"/>
          <c:max val="60.0"/>
          <c:min val="0.0"/>
        </c:scaling>
        <c:axPos val="l"/>
        <c:majorGridlines/>
        <c:minorGridlines/>
        <c:numFmt formatCode="0" sourceLinked="0"/>
        <c:tickLblPos val="nextTo"/>
        <c:txPr>
          <a:bodyPr/>
          <a:lstStyle/>
          <a:p>
            <a:pPr>
              <a:defRPr sz="1400" b="1" i="0" baseline="0"/>
            </a:pPr>
            <a:endParaRPr lang="fr-FR"/>
          </a:p>
        </c:txPr>
        <c:crossAx val="563208680"/>
        <c:crosses val="autoZero"/>
        <c:crossBetween val="midCat"/>
        <c:majorUnit val="10.0"/>
        <c:minorUnit val="5.0"/>
      </c:valAx>
    </c:plotArea>
    <c:legend>
      <c:legendPos val="r"/>
      <c:legendEntry>
        <c:idx val="0"/>
        <c:txPr>
          <a:bodyPr/>
          <a:lstStyle/>
          <a:p>
            <a:pPr>
              <a:defRPr sz="1400" b="1" i="0" baseline="0">
                <a:solidFill>
                  <a:schemeClr val="bg1"/>
                </a:solidFill>
              </a:defRPr>
            </a:pPr>
            <a:endParaRPr lang="fr-FR"/>
          </a:p>
        </c:txPr>
      </c:legendEntry>
      <c:legendEntry>
        <c:idx val="1"/>
        <c:txPr>
          <a:bodyPr/>
          <a:lstStyle/>
          <a:p>
            <a:pPr>
              <a:defRPr sz="1400" b="1" i="0" baseline="0">
                <a:solidFill>
                  <a:srgbClr val="FFFFFF"/>
                </a:solidFill>
              </a:defRPr>
            </a:pPr>
            <a:endParaRPr lang="fr-FR"/>
          </a:p>
        </c:txPr>
      </c:legendEntry>
      <c:legendEntry>
        <c:idx val="2"/>
        <c:txPr>
          <a:bodyPr/>
          <a:lstStyle/>
          <a:p>
            <a:pPr>
              <a:defRPr sz="1400" b="1" i="0" baseline="0">
                <a:solidFill>
                  <a:schemeClr val="tx1"/>
                </a:solidFill>
              </a:defRPr>
            </a:pPr>
            <a:endParaRPr lang="fr-FR"/>
          </a:p>
        </c:txPr>
      </c:legendEntry>
      <c:legendEntry>
        <c:idx val="4"/>
        <c:txPr>
          <a:bodyPr/>
          <a:lstStyle/>
          <a:p>
            <a:pPr>
              <a:defRPr sz="1400" b="1" i="0" baseline="0">
                <a:solidFill>
                  <a:srgbClr val="FF0000"/>
                </a:solidFill>
              </a:defRPr>
            </a:pPr>
            <a:endParaRPr lang="fr-FR"/>
          </a:p>
        </c:txPr>
      </c:legendEntry>
      <c:legendEntry>
        <c:idx val="3"/>
        <c:txPr>
          <a:bodyPr/>
          <a:lstStyle/>
          <a:p>
            <a:pPr>
              <a:defRPr sz="1400" b="1" i="0" baseline="0">
                <a:solidFill>
                  <a:srgbClr val="0000FF"/>
                </a:solidFill>
              </a:defRPr>
            </a:pPr>
            <a:endParaRPr lang="fr-FR"/>
          </a:p>
        </c:txPr>
      </c:legendEntry>
      <c:legendEntry>
        <c:idx val="5"/>
        <c:txPr>
          <a:bodyPr/>
          <a:lstStyle/>
          <a:p>
            <a:pPr>
              <a:defRPr sz="1400" b="1" i="0" baseline="0">
                <a:solidFill>
                  <a:srgbClr val="FFFFFF"/>
                </a:solidFill>
              </a:defRPr>
            </a:pPr>
            <a:endParaRPr lang="fr-FR"/>
          </a:p>
        </c:txPr>
      </c:legendEntry>
      <c:legendEntry>
        <c:idx val="6"/>
        <c:txPr>
          <a:bodyPr/>
          <a:lstStyle/>
          <a:p>
            <a:pPr>
              <a:defRPr sz="1400" b="1" i="0" baseline="0">
                <a:solidFill>
                  <a:srgbClr val="FFFFFF"/>
                </a:solidFill>
              </a:defRPr>
            </a:pPr>
            <a:endParaRPr lang="fr-FR"/>
          </a:p>
        </c:txPr>
      </c:legendEntry>
      <c:legendEntry>
        <c:idx val="7"/>
        <c:txPr>
          <a:bodyPr/>
          <a:lstStyle/>
          <a:p>
            <a:pPr>
              <a:defRPr sz="1400" b="1" i="0" baseline="0">
                <a:solidFill>
                  <a:schemeClr val="tx2">
                    <a:lumMod val="40000"/>
                    <a:lumOff val="60000"/>
                  </a:schemeClr>
                </a:solidFill>
              </a:defRPr>
            </a:pPr>
            <a:endParaRPr lang="fr-FR"/>
          </a:p>
        </c:txPr>
      </c:legendEntry>
      <c:legendEntry>
        <c:idx val="8"/>
        <c:txPr>
          <a:bodyPr/>
          <a:lstStyle/>
          <a:p>
            <a:pPr>
              <a:defRPr sz="1400" b="1" i="0" baseline="0">
                <a:solidFill>
                  <a:srgbClr val="FF9ACC"/>
                </a:solidFill>
              </a:defRPr>
            </a:pPr>
            <a:endParaRPr lang="fr-FR"/>
          </a:p>
        </c:txPr>
      </c:legendEntry>
      <c:layout>
        <c:manualLayout>
          <c:xMode val="edge"/>
          <c:yMode val="edge"/>
          <c:x val="0.447628877964616"/>
          <c:y val="0.257695691510713"/>
          <c:w val="0.515374740663196"/>
          <c:h val="0.189974105288524"/>
        </c:manualLayout>
      </c:layout>
      <c:spPr>
        <a:solidFill>
          <a:schemeClr val="bg1"/>
        </a:solidFill>
        <a:ln>
          <a:solidFill>
            <a:schemeClr val="tx1"/>
          </a:solidFill>
        </a:ln>
      </c:spPr>
      <c:txPr>
        <a:bodyPr/>
        <a:lstStyle/>
        <a:p>
          <a:pPr>
            <a:defRPr sz="1400" b="1" i="0" baseline="0"/>
          </a:pPr>
          <a:endParaRPr lang="fr-FR"/>
        </a:p>
      </c:txPr>
    </c:legend>
    <c:plotVisOnly val="1"/>
  </c:chart>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235469901324029"/>
          <c:w val="0.895338882644887"/>
          <c:h val="0.877315473046176"/>
        </c:manualLayout>
      </c:layout>
      <c:lineChart>
        <c:grouping val="standard"/>
        <c:ser>
          <c:idx val="1"/>
          <c:order val="0"/>
          <c:tx>
            <c:strRef>
              <c:f>données!$X$743</c:f>
              <c:strCache>
                <c:ptCount val="1"/>
                <c:pt idx="0">
                  <c:v>adm. centrales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données!$BD$743:$CL$743</c:f>
              <c:numCache>
                <c:formatCode>0\.0</c:formatCode>
                <c:ptCount val="35"/>
                <c:pt idx="0">
                  <c:v>59.13758384934347</c:v>
                </c:pt>
                <c:pt idx="1">
                  <c:v>58.147179536214</c:v>
                </c:pt>
                <c:pt idx="2">
                  <c:v>55.3235395273424</c:v>
                </c:pt>
                <c:pt idx="3">
                  <c:v>56.36997570749865</c:v>
                </c:pt>
                <c:pt idx="4">
                  <c:v>67.38559500853226</c:v>
                </c:pt>
                <c:pt idx="5">
                  <c:v>70.49213046420864</c:v>
                </c:pt>
                <c:pt idx="6">
                  <c:v>76.28660125548028</c:v>
                </c:pt>
                <c:pt idx="7">
                  <c:v>79.63232969434903</c:v>
                </c:pt>
                <c:pt idx="8">
                  <c:v>86.56757482253771</c:v>
                </c:pt>
                <c:pt idx="9">
                  <c:v>94.45012961057224</c:v>
                </c:pt>
                <c:pt idx="10">
                  <c:v>96.84571157522727</c:v>
                </c:pt>
                <c:pt idx="11">
                  <c:v>105.1802500239723</c:v>
                </c:pt>
                <c:pt idx="12">
                  <c:v>110.0232280475045</c:v>
                </c:pt>
                <c:pt idx="13">
                  <c:v>111.2977843299011</c:v>
                </c:pt>
                <c:pt idx="14">
                  <c:v>121.275198755845</c:v>
                </c:pt>
                <c:pt idx="15">
                  <c:v>132.498949113622</c:v>
                </c:pt>
                <c:pt idx="16">
                  <c:v>150.7051674701767</c:v>
                </c:pt>
                <c:pt idx="17">
                  <c:v>172.2197869584824</c:v>
                </c:pt>
                <c:pt idx="18">
                  <c:v>181.303601446146</c:v>
                </c:pt>
                <c:pt idx="19">
                  <c:v>185.8613930487462</c:v>
                </c:pt>
                <c:pt idx="20">
                  <c:v>199.9960290734851</c:v>
                </c:pt>
                <c:pt idx="21">
                  <c:v>198.3182683367343</c:v>
                </c:pt>
                <c:pt idx="22">
                  <c:v>202.6992630478854</c:v>
                </c:pt>
                <c:pt idx="23">
                  <c:v>201.9289628092387</c:v>
                </c:pt>
                <c:pt idx="24">
                  <c:v>206.4612557041904</c:v>
                </c:pt>
                <c:pt idx="25">
                  <c:v>223.0529221618341</c:v>
                </c:pt>
                <c:pt idx="26">
                  <c:v>223.0733068299114</c:v>
                </c:pt>
                <c:pt idx="27">
                  <c:v>229.2795038087328</c:v>
                </c:pt>
                <c:pt idx="28">
                  <c:v>230.6410376017765</c:v>
                </c:pt>
                <c:pt idx="29">
                  <c:v>232.6261880221369</c:v>
                </c:pt>
                <c:pt idx="30">
                  <c:v>247.1533336933983</c:v>
                </c:pt>
                <c:pt idx="31">
                  <c:v>272.3699697825584</c:v>
                </c:pt>
                <c:pt idx="32">
                  <c:v>265.8184014155585</c:v>
                </c:pt>
                <c:pt idx="33">
                  <c:v>302.3290819593315</c:v>
                </c:pt>
                <c:pt idx="34">
                  <c:v>319.9841089420308</c:v>
                </c:pt>
              </c:numCache>
            </c:numRef>
          </c:val>
        </c:ser>
        <c:ser>
          <c:idx val="2"/>
          <c:order val="1"/>
          <c:tx>
            <c:strRef>
              <c:f>données!$X$744</c:f>
              <c:strCache>
                <c:ptCount val="1"/>
                <c:pt idx="0">
                  <c:v>collectivités locales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données!$BD$744:$CL$744</c:f>
              <c:numCache>
                <c:formatCode>0\.0</c:formatCode>
                <c:ptCount val="35"/>
                <c:pt idx="0">
                  <c:v>88.78843536201907</c:v>
                </c:pt>
                <c:pt idx="1">
                  <c:v>89.38932516565363</c:v>
                </c:pt>
                <c:pt idx="2">
                  <c:v>87.19205192244367</c:v>
                </c:pt>
                <c:pt idx="3">
                  <c:v>86.38547951783387</c:v>
                </c:pt>
                <c:pt idx="4">
                  <c:v>86.48091651050927</c:v>
                </c:pt>
                <c:pt idx="5">
                  <c:v>88.33885706071254</c:v>
                </c:pt>
                <c:pt idx="6">
                  <c:v>97.35297607001038</c:v>
                </c:pt>
                <c:pt idx="7">
                  <c:v>100.755190155681</c:v>
                </c:pt>
                <c:pt idx="8">
                  <c:v>97.85618047243598</c:v>
                </c:pt>
                <c:pt idx="9">
                  <c:v>105.944416573446</c:v>
                </c:pt>
                <c:pt idx="10">
                  <c:v>101.3877321589586</c:v>
                </c:pt>
                <c:pt idx="11">
                  <c:v>97.79038544695205</c:v>
                </c:pt>
                <c:pt idx="12">
                  <c:v>96.8096487810482</c:v>
                </c:pt>
                <c:pt idx="13">
                  <c:v>93.90721117428593</c:v>
                </c:pt>
                <c:pt idx="14">
                  <c:v>93.63740866235432</c:v>
                </c:pt>
                <c:pt idx="15">
                  <c:v>96.2965438681075</c:v>
                </c:pt>
                <c:pt idx="16">
                  <c:v>95.06722359775842</c:v>
                </c:pt>
                <c:pt idx="17">
                  <c:v>93.84819164038323</c:v>
                </c:pt>
                <c:pt idx="18">
                  <c:v>91.22939729347377</c:v>
                </c:pt>
                <c:pt idx="19">
                  <c:v>85.91955547033408</c:v>
                </c:pt>
                <c:pt idx="20">
                  <c:v>83.75985882065801</c:v>
                </c:pt>
                <c:pt idx="21">
                  <c:v>79.82870628125073</c:v>
                </c:pt>
                <c:pt idx="22">
                  <c:v>74.45389272836005</c:v>
                </c:pt>
                <c:pt idx="23">
                  <c:v>72.84121513521583</c:v>
                </c:pt>
                <c:pt idx="24">
                  <c:v>67.57484839475656</c:v>
                </c:pt>
                <c:pt idx="25">
                  <c:v>66.14685952751014</c:v>
                </c:pt>
                <c:pt idx="26">
                  <c:v>62.78199108439419</c:v>
                </c:pt>
                <c:pt idx="27">
                  <c:v>62.99914398109705</c:v>
                </c:pt>
                <c:pt idx="28">
                  <c:v>63.2639461490843</c:v>
                </c:pt>
                <c:pt idx="29">
                  <c:v>63.64251225881602</c:v>
                </c:pt>
                <c:pt idx="30">
                  <c:v>65.77971215193631</c:v>
                </c:pt>
                <c:pt idx="31">
                  <c:v>67.52964211900358</c:v>
                </c:pt>
                <c:pt idx="32">
                  <c:v>70.2876514500373</c:v>
                </c:pt>
                <c:pt idx="33">
                  <c:v>70.80684097786542</c:v>
                </c:pt>
                <c:pt idx="34">
                  <c:v>71.63329690496318</c:v>
                </c:pt>
              </c:numCache>
            </c:numRef>
          </c:val>
        </c:ser>
        <c:ser>
          <c:idx val="3"/>
          <c:order val="2"/>
          <c:tx>
            <c:strRef>
              <c:f>données!$X$745</c:f>
              <c:strCache>
                <c:ptCount val="1"/>
                <c:pt idx="0">
                  <c:v>sécurité sociale</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données!$BD$745:$CL$745</c:f>
              <c:numCache>
                <c:formatCode>0\.0</c:formatCode>
                <c:ptCount val="35"/>
                <c:pt idx="0">
                  <c:v>5.35836844723209</c:v>
                </c:pt>
                <c:pt idx="1">
                  <c:v>5.823150650068745</c:v>
                </c:pt>
                <c:pt idx="2">
                  <c:v>5.640290262873623</c:v>
                </c:pt>
                <c:pt idx="3">
                  <c:v>5.31209305572841</c:v>
                </c:pt>
                <c:pt idx="4">
                  <c:v>5.023347001887104</c:v>
                </c:pt>
                <c:pt idx="5">
                  <c:v>5.086813274834503</c:v>
                </c:pt>
                <c:pt idx="6">
                  <c:v>6.222674272215667</c:v>
                </c:pt>
                <c:pt idx="7">
                  <c:v>5.853715646006302</c:v>
                </c:pt>
                <c:pt idx="8">
                  <c:v>3.43193335048156</c:v>
                </c:pt>
                <c:pt idx="9">
                  <c:v>3.56950966579285</c:v>
                </c:pt>
                <c:pt idx="10">
                  <c:v>4.01607438923103</c:v>
                </c:pt>
                <c:pt idx="11">
                  <c:v>3.953896601264233</c:v>
                </c:pt>
                <c:pt idx="12">
                  <c:v>3.750949769856636</c:v>
                </c:pt>
                <c:pt idx="13">
                  <c:v>4.533580762330503</c:v>
                </c:pt>
                <c:pt idx="14">
                  <c:v>7.083986837715003</c:v>
                </c:pt>
                <c:pt idx="15">
                  <c:v>9.901552962578531</c:v>
                </c:pt>
                <c:pt idx="16">
                  <c:v>7.759249519530433</c:v>
                </c:pt>
                <c:pt idx="17">
                  <c:v>11.89585129554242</c:v>
                </c:pt>
                <c:pt idx="18">
                  <c:v>14.02518367400866</c:v>
                </c:pt>
                <c:pt idx="19">
                  <c:v>18.49401272850426</c:v>
                </c:pt>
                <c:pt idx="20">
                  <c:v>15.07239721346652</c:v>
                </c:pt>
                <c:pt idx="21">
                  <c:v>13.9029381646563</c:v>
                </c:pt>
                <c:pt idx="22">
                  <c:v>13.65871425969768</c:v>
                </c:pt>
                <c:pt idx="23">
                  <c:v>12.79099513942185</c:v>
                </c:pt>
                <c:pt idx="24">
                  <c:v>12.6869521775411</c:v>
                </c:pt>
                <c:pt idx="25">
                  <c:v>16.37163666967287</c:v>
                </c:pt>
                <c:pt idx="26">
                  <c:v>23.3388545644694</c:v>
                </c:pt>
                <c:pt idx="27">
                  <c:v>25.8597911223478</c:v>
                </c:pt>
                <c:pt idx="28">
                  <c:v>26.20091315878209</c:v>
                </c:pt>
                <c:pt idx="29">
                  <c:v>26.06231558149511</c:v>
                </c:pt>
                <c:pt idx="30">
                  <c:v>25.23758906300978</c:v>
                </c:pt>
                <c:pt idx="31">
                  <c:v>30.40956372734366</c:v>
                </c:pt>
                <c:pt idx="32">
                  <c:v>33.96251314834437</c:v>
                </c:pt>
                <c:pt idx="33">
                  <c:v>38.45416511609548</c:v>
                </c:pt>
                <c:pt idx="34">
                  <c:v>38.31124470556087</c:v>
                </c:pt>
              </c:numCache>
            </c:numRef>
          </c:val>
        </c:ser>
        <c:marker val="1"/>
        <c:axId val="563168088"/>
        <c:axId val="563231592"/>
      </c:lineChart>
      <c:catAx>
        <c:axId val="563168088"/>
        <c:scaling>
          <c:orientation val="minMax"/>
        </c:scaling>
        <c:axPos val="b"/>
        <c:numFmt formatCode="General" sourceLinked="1"/>
        <c:tickLblPos val="nextTo"/>
        <c:txPr>
          <a:bodyPr/>
          <a:lstStyle/>
          <a:p>
            <a:pPr>
              <a:defRPr sz="1400" b="1" i="0"/>
            </a:pPr>
            <a:endParaRPr lang="fr-FR"/>
          </a:p>
        </c:txPr>
        <c:crossAx val="563231592"/>
        <c:crossesAt val="0.0"/>
        <c:auto val="1"/>
        <c:lblAlgn val="ctr"/>
        <c:lblOffset val="100"/>
        <c:tickLblSkip val="4"/>
        <c:tickMarkSkip val="4"/>
      </c:catAx>
      <c:valAx>
        <c:axId val="563231592"/>
        <c:scaling>
          <c:orientation val="minMax"/>
          <c:max val="330.0"/>
          <c:min val="0.0"/>
        </c:scaling>
        <c:axPos val="l"/>
        <c:majorGridlines/>
        <c:numFmt formatCode="0" sourceLinked="0"/>
        <c:tickLblPos val="nextTo"/>
        <c:txPr>
          <a:bodyPr/>
          <a:lstStyle/>
          <a:p>
            <a:pPr>
              <a:defRPr sz="1600" b="1" i="0" baseline="0"/>
            </a:pPr>
            <a:endParaRPr lang="fr-FR"/>
          </a:p>
        </c:txPr>
        <c:crossAx val="563168088"/>
        <c:crosses val="autoZero"/>
        <c:crossBetween val="between"/>
      </c:valAx>
    </c:plotArea>
    <c:legend>
      <c:legendPos val="r"/>
      <c:legendEntry>
        <c:idx val="0"/>
        <c:txPr>
          <a:bodyPr/>
          <a:lstStyle/>
          <a:p>
            <a:pPr>
              <a:defRPr sz="1800" b="1" i="0" baseline="0">
                <a:solidFill>
                  <a:srgbClr val="B35408"/>
                </a:solidFill>
              </a:defRPr>
            </a:pPr>
            <a:endParaRPr lang="fr-FR"/>
          </a:p>
        </c:txPr>
      </c:legendEntry>
      <c:legendEntry>
        <c:idx val="2"/>
        <c:txPr>
          <a:bodyPr/>
          <a:lstStyle/>
          <a:p>
            <a:pPr>
              <a:defRPr sz="1800" b="1" i="0" baseline="0">
                <a:solidFill>
                  <a:srgbClr val="660066"/>
                </a:solidFill>
              </a:defRPr>
            </a:pPr>
            <a:endParaRPr lang="fr-FR"/>
          </a:p>
        </c:txPr>
      </c:legendEntry>
      <c:legendEntry>
        <c:idx val="1"/>
        <c:txPr>
          <a:bodyPr/>
          <a:lstStyle/>
          <a:p>
            <a:pPr>
              <a:defRPr sz="1800" b="1" i="0" baseline="0">
                <a:solidFill>
                  <a:schemeClr val="accent3">
                    <a:lumMod val="75000"/>
                  </a:schemeClr>
                </a:solidFill>
              </a:defRPr>
            </a:pPr>
            <a:endParaRPr lang="fr-FR"/>
          </a:p>
        </c:txPr>
      </c:legendEntry>
      <c:layout>
        <c:manualLayout>
          <c:xMode val="edge"/>
          <c:yMode val="edge"/>
          <c:x val="0.119473713959004"/>
          <c:y val="0.270945222347632"/>
          <c:w val="0.241380813353131"/>
          <c:h val="0.197732034007902"/>
        </c:manualLayout>
      </c:layout>
      <c:spPr>
        <a:ln>
          <a:solidFill>
            <a:schemeClr val="tx1"/>
          </a:solidFill>
        </a:ln>
      </c:spPr>
      <c:txPr>
        <a:bodyPr/>
        <a:lstStyle/>
        <a:p>
          <a:pPr>
            <a:defRPr sz="1800" b="1" i="0" baseline="0"/>
          </a:pPr>
          <a:endParaRPr lang="fr-FR"/>
        </a:p>
      </c:txPr>
    </c:legend>
    <c:plotVisOnly val="1"/>
  </c:chart>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235469901324029"/>
          <c:w val="0.895338882644887"/>
          <c:h val="0.877315473046176"/>
        </c:manualLayout>
      </c:layout>
      <c:lineChart>
        <c:grouping val="standard"/>
        <c:ser>
          <c:idx val="1"/>
          <c:order val="0"/>
          <c:tx>
            <c:strRef>
              <c:f>données!$X$743</c:f>
              <c:strCache>
                <c:ptCount val="1"/>
                <c:pt idx="0">
                  <c:v>adm. centrales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données!$BD$353:$CL$353</c:f>
              <c:numCache>
                <c:formatCode>#.##0\.0</c:formatCode>
                <c:ptCount val="35"/>
                <c:pt idx="0">
                  <c:v>2.578711603898181</c:v>
                </c:pt>
                <c:pt idx="1">
                  <c:v>2.845300327085358</c:v>
                </c:pt>
                <c:pt idx="2">
                  <c:v>3.116686138268872</c:v>
                </c:pt>
                <c:pt idx="3">
                  <c:v>4.9551292602039</c:v>
                </c:pt>
                <c:pt idx="4">
                  <c:v>4.966180866245414</c:v>
                </c:pt>
                <c:pt idx="5">
                  <c:v>6.593661765510756</c:v>
                </c:pt>
                <c:pt idx="6">
                  <c:v>6.894559663044677</c:v>
                </c:pt>
                <c:pt idx="7">
                  <c:v>7.346509258063357</c:v>
                </c:pt>
                <c:pt idx="8">
                  <c:v>7.620867617242443</c:v>
                </c:pt>
                <c:pt idx="9">
                  <c:v>7.228886197777541</c:v>
                </c:pt>
                <c:pt idx="10">
                  <c:v>7.290733904643191</c:v>
                </c:pt>
                <c:pt idx="11">
                  <c:v>7.869277078514471</c:v>
                </c:pt>
                <c:pt idx="12">
                  <c:v>9.056992202206105</c:v>
                </c:pt>
                <c:pt idx="13">
                  <c:v>9.432280683338927</c:v>
                </c:pt>
                <c:pt idx="14">
                  <c:v>10.70026257408238</c:v>
                </c:pt>
                <c:pt idx="15">
                  <c:v>11.46339213812887</c:v>
                </c:pt>
                <c:pt idx="16">
                  <c:v>12.20223432021423</c:v>
                </c:pt>
                <c:pt idx="17">
                  <c:v>13.19751152977485</c:v>
                </c:pt>
                <c:pt idx="18">
                  <c:v>13.18962841168424</c:v>
                </c:pt>
                <c:pt idx="19">
                  <c:v>12.56570999209715</c:v>
                </c:pt>
                <c:pt idx="20">
                  <c:v>12.60371785317607</c:v>
                </c:pt>
                <c:pt idx="21">
                  <c:v>11.46603970601296</c:v>
                </c:pt>
                <c:pt idx="22">
                  <c:v>11.67974979868034</c:v>
                </c:pt>
                <c:pt idx="23">
                  <c:v>11.92011817809202</c:v>
                </c:pt>
                <c:pt idx="24">
                  <c:v>12.3661698314274</c:v>
                </c:pt>
                <c:pt idx="25">
                  <c:v>12.3886963450781</c:v>
                </c:pt>
                <c:pt idx="26">
                  <c:v>11.3701581209386</c:v>
                </c:pt>
                <c:pt idx="27">
                  <c:v>11.19647250578662</c:v>
                </c:pt>
                <c:pt idx="28">
                  <c:v>11.0737448275667</c:v>
                </c:pt>
                <c:pt idx="29">
                  <c:v>11.5632422143394</c:v>
                </c:pt>
                <c:pt idx="30">
                  <c:v>12.69408361731261</c:v>
                </c:pt>
                <c:pt idx="31">
                  <c:v>12.29241802561173</c:v>
                </c:pt>
                <c:pt idx="32">
                  <c:v>11.38659676695354</c:v>
                </c:pt>
                <c:pt idx="33">
                  <c:v>12.72109112027019</c:v>
                </c:pt>
                <c:pt idx="34">
                  <c:v>11.86769115341122</c:v>
                </c:pt>
              </c:numCache>
            </c:numRef>
          </c:val>
        </c:ser>
        <c:ser>
          <c:idx val="2"/>
          <c:order val="1"/>
          <c:tx>
            <c:strRef>
              <c:f>données!$X$744</c:f>
              <c:strCache>
                <c:ptCount val="1"/>
                <c:pt idx="0">
                  <c:v>collectivités locales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données!$BD$600:$CL$600</c:f>
              <c:numCache>
                <c:formatCode>#.##0\.0</c:formatCode>
                <c:ptCount val="35"/>
                <c:pt idx="0">
                  <c:v>6.89642753609012</c:v>
                </c:pt>
                <c:pt idx="1">
                  <c:v>7.169876157313539</c:v>
                </c:pt>
                <c:pt idx="2">
                  <c:v>7.062635860607139</c:v>
                </c:pt>
                <c:pt idx="3">
                  <c:v>7.60275542408277</c:v>
                </c:pt>
                <c:pt idx="4">
                  <c:v>7.651167226149115</c:v>
                </c:pt>
                <c:pt idx="5">
                  <c:v>8.138238549777084</c:v>
                </c:pt>
                <c:pt idx="6">
                  <c:v>8.987219987133569</c:v>
                </c:pt>
                <c:pt idx="7">
                  <c:v>9.453164486607878</c:v>
                </c:pt>
                <c:pt idx="8">
                  <c:v>9.101468477012729</c:v>
                </c:pt>
                <c:pt idx="9">
                  <c:v>8.86640119667908</c:v>
                </c:pt>
                <c:pt idx="10">
                  <c:v>8.388862451211159</c:v>
                </c:pt>
                <c:pt idx="11">
                  <c:v>8.126370395228191</c:v>
                </c:pt>
                <c:pt idx="12">
                  <c:v>7.803316743992954</c:v>
                </c:pt>
                <c:pt idx="13">
                  <c:v>7.903805393300708</c:v>
                </c:pt>
                <c:pt idx="14">
                  <c:v>7.100063476148748</c:v>
                </c:pt>
                <c:pt idx="15">
                  <c:v>7.378241456277559</c:v>
                </c:pt>
                <c:pt idx="16">
                  <c:v>6.728365643584785</c:v>
                </c:pt>
                <c:pt idx="17">
                  <c:v>5.364264572816562</c:v>
                </c:pt>
                <c:pt idx="18">
                  <c:v>5.252367669820836</c:v>
                </c:pt>
                <c:pt idx="19">
                  <c:v>4.679149874993458</c:v>
                </c:pt>
                <c:pt idx="20">
                  <c:v>4.036045449014028</c:v>
                </c:pt>
                <c:pt idx="21">
                  <c:v>2.914346799697119</c:v>
                </c:pt>
                <c:pt idx="22">
                  <c:v>2.524173020854729</c:v>
                </c:pt>
                <c:pt idx="23">
                  <c:v>3.417835985281908</c:v>
                </c:pt>
                <c:pt idx="24">
                  <c:v>2.708196367670624</c:v>
                </c:pt>
                <c:pt idx="25">
                  <c:v>2.221211793415386</c:v>
                </c:pt>
                <c:pt idx="26">
                  <c:v>1.987490464248354</c:v>
                </c:pt>
                <c:pt idx="27">
                  <c:v>1.663835130743094</c:v>
                </c:pt>
                <c:pt idx="28">
                  <c:v>1.974827612724616</c:v>
                </c:pt>
                <c:pt idx="29">
                  <c:v>2.463733511356272</c:v>
                </c:pt>
                <c:pt idx="30">
                  <c:v>2.980106019842332</c:v>
                </c:pt>
                <c:pt idx="31">
                  <c:v>1.72409172525303</c:v>
                </c:pt>
                <c:pt idx="32">
                  <c:v>1.182398328666356</c:v>
                </c:pt>
                <c:pt idx="33">
                  <c:v>1.458090068819798</c:v>
                </c:pt>
                <c:pt idx="34">
                  <c:v>1.369748566129322</c:v>
                </c:pt>
              </c:numCache>
            </c:numRef>
          </c:val>
        </c:ser>
        <c:ser>
          <c:idx val="3"/>
          <c:order val="2"/>
          <c:tx>
            <c:strRef>
              <c:f>données!$X$745</c:f>
              <c:strCache>
                <c:ptCount val="1"/>
                <c:pt idx="0">
                  <c:v>sécurité sociale</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données!$BD$651:$CL$651</c:f>
              <c:numCache>
                <c:formatCode>#.##0\.0</c:formatCode>
                <c:ptCount val="35"/>
                <c:pt idx="0">
                  <c:v>0.201471325994006</c:v>
                </c:pt>
                <c:pt idx="1">
                  <c:v>0.198942020230775</c:v>
                </c:pt>
                <c:pt idx="2">
                  <c:v>0.181086698991169</c:v>
                </c:pt>
                <c:pt idx="3">
                  <c:v>0.18646902033707</c:v>
                </c:pt>
                <c:pt idx="4">
                  <c:v>0.286062990318723</c:v>
                </c:pt>
                <c:pt idx="5">
                  <c:v>0.384766248039125</c:v>
                </c:pt>
                <c:pt idx="6">
                  <c:v>0.344990114408829</c:v>
                </c:pt>
                <c:pt idx="7">
                  <c:v>0.393038538265187</c:v>
                </c:pt>
                <c:pt idx="8">
                  <c:v>0.376650777801484</c:v>
                </c:pt>
                <c:pt idx="9">
                  <c:v>0.365554589888905</c:v>
                </c:pt>
                <c:pt idx="10">
                  <c:v>0.338032638664883</c:v>
                </c:pt>
                <c:pt idx="11">
                  <c:v>0.318679010938241</c:v>
                </c:pt>
                <c:pt idx="12">
                  <c:v>0.28963937831466</c:v>
                </c:pt>
                <c:pt idx="13">
                  <c:v>0.315509526461749</c:v>
                </c:pt>
                <c:pt idx="14">
                  <c:v>0.542140947885734</c:v>
                </c:pt>
                <c:pt idx="15">
                  <c:v>0.805471220100616</c:v>
                </c:pt>
                <c:pt idx="16">
                  <c:v>0.752040330314072</c:v>
                </c:pt>
                <c:pt idx="17">
                  <c:v>0.904916085855959</c:v>
                </c:pt>
                <c:pt idx="18">
                  <c:v>0.966530790703238</c:v>
                </c:pt>
                <c:pt idx="19">
                  <c:v>1.054427487843024</c:v>
                </c:pt>
                <c:pt idx="20">
                  <c:v>1.10315712129012</c:v>
                </c:pt>
                <c:pt idx="21">
                  <c:v>0.954085843237035</c:v>
                </c:pt>
                <c:pt idx="22">
                  <c:v>0.917333342658492</c:v>
                </c:pt>
                <c:pt idx="23">
                  <c:v>0.89951492696567</c:v>
                </c:pt>
                <c:pt idx="24">
                  <c:v>0.795112457202061</c:v>
                </c:pt>
                <c:pt idx="25">
                  <c:v>0.714849571160809</c:v>
                </c:pt>
                <c:pt idx="26">
                  <c:v>0.861217616141343</c:v>
                </c:pt>
                <c:pt idx="27">
                  <c:v>0.93108804073777</c:v>
                </c:pt>
                <c:pt idx="28">
                  <c:v>0.953062898525766</c:v>
                </c:pt>
                <c:pt idx="29">
                  <c:v>1.056470594948251</c:v>
                </c:pt>
                <c:pt idx="30">
                  <c:v>1.15081086833725</c:v>
                </c:pt>
                <c:pt idx="31">
                  <c:v>0.76626525013013</c:v>
                </c:pt>
                <c:pt idx="32">
                  <c:v>0.735196970590088</c:v>
                </c:pt>
                <c:pt idx="33">
                  <c:v>0.911042139559303</c:v>
                </c:pt>
                <c:pt idx="34">
                  <c:v>0.997051028407182</c:v>
                </c:pt>
              </c:numCache>
            </c:numRef>
          </c:val>
        </c:ser>
        <c:marker val="1"/>
        <c:axId val="563787576"/>
        <c:axId val="563775816"/>
      </c:lineChart>
      <c:catAx>
        <c:axId val="563787576"/>
        <c:scaling>
          <c:orientation val="minMax"/>
        </c:scaling>
        <c:axPos val="b"/>
        <c:numFmt formatCode="General" sourceLinked="1"/>
        <c:tickLblPos val="nextTo"/>
        <c:txPr>
          <a:bodyPr/>
          <a:lstStyle/>
          <a:p>
            <a:pPr>
              <a:defRPr sz="1400" b="1" i="0"/>
            </a:pPr>
            <a:endParaRPr lang="fr-FR"/>
          </a:p>
        </c:txPr>
        <c:crossAx val="563775816"/>
        <c:crosses val="autoZero"/>
        <c:auto val="1"/>
        <c:lblAlgn val="ctr"/>
        <c:lblOffset val="100"/>
        <c:tickLblSkip val="4"/>
        <c:tickMarkSkip val="4"/>
      </c:catAx>
      <c:valAx>
        <c:axId val="563775816"/>
        <c:scaling>
          <c:orientation val="minMax"/>
          <c:max val="16.0"/>
          <c:min val="0.0"/>
        </c:scaling>
        <c:axPos val="l"/>
        <c:majorGridlines/>
        <c:numFmt formatCode="0" sourceLinked="0"/>
        <c:tickLblPos val="nextTo"/>
        <c:txPr>
          <a:bodyPr/>
          <a:lstStyle/>
          <a:p>
            <a:pPr>
              <a:defRPr sz="1600" b="1" i="0" baseline="0"/>
            </a:pPr>
            <a:endParaRPr lang="fr-FR"/>
          </a:p>
        </c:txPr>
        <c:crossAx val="563787576"/>
        <c:crosses val="autoZero"/>
        <c:crossBetween val="between"/>
      </c:valAx>
    </c:plotArea>
    <c:legend>
      <c:legendPos val="r"/>
      <c:legendEntry>
        <c:idx val="0"/>
        <c:txPr>
          <a:bodyPr/>
          <a:lstStyle/>
          <a:p>
            <a:pPr>
              <a:defRPr sz="1800" b="1" i="0" baseline="0">
                <a:solidFill>
                  <a:srgbClr val="B35408"/>
                </a:solidFill>
              </a:defRPr>
            </a:pPr>
            <a:endParaRPr lang="fr-FR"/>
          </a:p>
        </c:txPr>
      </c:legendEntry>
      <c:legendEntry>
        <c:idx val="1"/>
        <c:txPr>
          <a:bodyPr/>
          <a:lstStyle/>
          <a:p>
            <a:pPr>
              <a:defRPr sz="1800" b="1" i="0" baseline="0">
                <a:solidFill>
                  <a:schemeClr val="accent3">
                    <a:lumMod val="75000"/>
                  </a:schemeClr>
                </a:solidFill>
              </a:defRPr>
            </a:pPr>
            <a:endParaRPr lang="fr-FR"/>
          </a:p>
        </c:txPr>
      </c:legendEntry>
      <c:legendEntry>
        <c:idx val="2"/>
        <c:txPr>
          <a:bodyPr/>
          <a:lstStyle/>
          <a:p>
            <a:pPr>
              <a:defRPr sz="1800" b="1" i="0" baseline="0">
                <a:solidFill>
                  <a:srgbClr val="660066"/>
                </a:solidFill>
              </a:defRPr>
            </a:pPr>
            <a:endParaRPr lang="fr-FR"/>
          </a:p>
        </c:txPr>
      </c:legendEntry>
      <c:layout>
        <c:manualLayout>
          <c:xMode val="edge"/>
          <c:yMode val="edge"/>
          <c:x val="0.663368565447166"/>
          <c:y val="0.366039556319147"/>
          <c:w val="0.241380813353131"/>
          <c:h val="0.197732034007902"/>
        </c:manualLayout>
      </c:layout>
      <c:spPr>
        <a:ln>
          <a:solidFill>
            <a:schemeClr val="tx1"/>
          </a:solidFill>
        </a:ln>
      </c:spPr>
      <c:txPr>
        <a:bodyPr/>
        <a:lstStyle/>
        <a:p>
          <a:pPr>
            <a:defRPr sz="1800" b="1" i="0" baseline="0"/>
          </a:pPr>
          <a:endParaRPr lang="fr-FR"/>
        </a:p>
      </c:txPr>
    </c:legend>
    <c:plotVisOnly val="1"/>
  </c:chart>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527015393578654"/>
          <c:y val="0.0235469901324029"/>
          <c:w val="0.895338882644887"/>
          <c:h val="0.877315473046176"/>
        </c:manualLayout>
      </c:layout>
      <c:lineChart>
        <c:grouping val="standard"/>
        <c:ser>
          <c:idx val="0"/>
          <c:order val="0"/>
          <c:tx>
            <c:strRef>
              <c:f>données!$Y$476</c:f>
              <c:strCache>
                <c:ptCount val="1"/>
                <c:pt idx="0">
                  <c:v>État</c:v>
                </c:pt>
              </c:strCache>
            </c:strRef>
          </c:tx>
          <c:spPr>
            <a:ln w="44450">
              <a:solidFill>
                <a:srgbClr val="FF0000"/>
              </a:solidFill>
            </a:ln>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données!$BD$476:$CL$476</c:f>
              <c:numCache>
                <c:formatCode>#.##0\.0</c:formatCode>
                <c:ptCount val="35"/>
                <c:pt idx="0">
                  <c:v>2.672029367477672</c:v>
                </c:pt>
                <c:pt idx="1">
                  <c:v>2.939199506081045</c:v>
                </c:pt>
                <c:pt idx="2">
                  <c:v>3.213355151761509</c:v>
                </c:pt>
                <c:pt idx="3">
                  <c:v>5.136242976433321</c:v>
                </c:pt>
                <c:pt idx="4">
                  <c:v>5.145025145213176</c:v>
                </c:pt>
                <c:pt idx="5">
                  <c:v>6.864647647074929</c:v>
                </c:pt>
                <c:pt idx="6">
                  <c:v>7.264852900391817</c:v>
                </c:pt>
                <c:pt idx="7">
                  <c:v>7.754695145077835</c:v>
                </c:pt>
                <c:pt idx="8">
                  <c:v>7.873688789751657</c:v>
                </c:pt>
                <c:pt idx="9">
                  <c:v>7.442752964501187</c:v>
                </c:pt>
                <c:pt idx="10">
                  <c:v>7.653017652478438</c:v>
                </c:pt>
                <c:pt idx="11">
                  <c:v>8.30183053556486</c:v>
                </c:pt>
                <c:pt idx="12">
                  <c:v>9.56503747189251</c:v>
                </c:pt>
                <c:pt idx="13">
                  <c:v>9.981892518787626</c:v>
                </c:pt>
                <c:pt idx="14">
                  <c:v>11.33392635087531</c:v>
                </c:pt>
                <c:pt idx="15">
                  <c:v>12.19387416360242</c:v>
                </c:pt>
                <c:pt idx="16">
                  <c:v>13.01674093305004</c:v>
                </c:pt>
                <c:pt idx="17">
                  <c:v>14.08626484600906</c:v>
                </c:pt>
                <c:pt idx="18">
                  <c:v>13.56484216847631</c:v>
                </c:pt>
                <c:pt idx="19">
                  <c:v>13.48815281021412</c:v>
                </c:pt>
                <c:pt idx="20">
                  <c:v>12.98285475073865</c:v>
                </c:pt>
                <c:pt idx="21">
                  <c:v>12.16610905659197</c:v>
                </c:pt>
                <c:pt idx="22">
                  <c:v>12.4747014712081</c:v>
                </c:pt>
                <c:pt idx="23">
                  <c:v>12.51724156675051</c:v>
                </c:pt>
                <c:pt idx="24">
                  <c:v>13.23648816460654</c:v>
                </c:pt>
                <c:pt idx="25">
                  <c:v>13.2036940553904</c:v>
                </c:pt>
                <c:pt idx="26">
                  <c:v>12.10738454259992</c:v>
                </c:pt>
                <c:pt idx="27">
                  <c:v>11.84289810102053</c:v>
                </c:pt>
                <c:pt idx="28">
                  <c:v>11.66455980715447</c:v>
                </c:pt>
                <c:pt idx="29">
                  <c:v>12.234648841478</c:v>
                </c:pt>
                <c:pt idx="30">
                  <c:v>13.5118134764689</c:v>
                </c:pt>
                <c:pt idx="31">
                  <c:v>13.38692861620951</c:v>
                </c:pt>
                <c:pt idx="32">
                  <c:v>12.41515632897682</c:v>
                </c:pt>
                <c:pt idx="33">
                  <c:v>13.82925993464612</c:v>
                </c:pt>
                <c:pt idx="34">
                  <c:v>12.9119341081295</c:v>
                </c:pt>
              </c:numCache>
            </c:numRef>
          </c:val>
        </c:ser>
        <c:ser>
          <c:idx val="1"/>
          <c:order val="1"/>
          <c:tx>
            <c:strRef>
              <c:f>données!$X$743</c:f>
              <c:strCache>
                <c:ptCount val="1"/>
                <c:pt idx="0">
                  <c:v>adm. centrales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données!$BD$353:$CL$353</c:f>
              <c:numCache>
                <c:formatCode>#.##0\.0</c:formatCode>
                <c:ptCount val="35"/>
                <c:pt idx="0">
                  <c:v>2.578711603898181</c:v>
                </c:pt>
                <c:pt idx="1">
                  <c:v>2.845300327085358</c:v>
                </c:pt>
                <c:pt idx="2">
                  <c:v>3.116686138268872</c:v>
                </c:pt>
                <c:pt idx="3">
                  <c:v>4.9551292602039</c:v>
                </c:pt>
                <c:pt idx="4">
                  <c:v>4.966180866245414</c:v>
                </c:pt>
                <c:pt idx="5">
                  <c:v>6.593661765510756</c:v>
                </c:pt>
                <c:pt idx="6">
                  <c:v>6.894559663044677</c:v>
                </c:pt>
                <c:pt idx="7">
                  <c:v>7.346509258063357</c:v>
                </c:pt>
                <c:pt idx="8">
                  <c:v>7.620867617242443</c:v>
                </c:pt>
                <c:pt idx="9">
                  <c:v>7.228886197777541</c:v>
                </c:pt>
                <c:pt idx="10">
                  <c:v>7.290733904643191</c:v>
                </c:pt>
                <c:pt idx="11">
                  <c:v>7.869277078514471</c:v>
                </c:pt>
                <c:pt idx="12">
                  <c:v>9.056992202206105</c:v>
                </c:pt>
                <c:pt idx="13">
                  <c:v>9.432280683338927</c:v>
                </c:pt>
                <c:pt idx="14">
                  <c:v>10.70026257408238</c:v>
                </c:pt>
                <c:pt idx="15">
                  <c:v>11.46339213812887</c:v>
                </c:pt>
                <c:pt idx="16">
                  <c:v>12.20223432021423</c:v>
                </c:pt>
                <c:pt idx="17">
                  <c:v>13.19751152977485</c:v>
                </c:pt>
                <c:pt idx="18">
                  <c:v>13.18962841168424</c:v>
                </c:pt>
                <c:pt idx="19">
                  <c:v>12.56570999209715</c:v>
                </c:pt>
                <c:pt idx="20">
                  <c:v>12.60371785317607</c:v>
                </c:pt>
                <c:pt idx="21">
                  <c:v>11.46603970601296</c:v>
                </c:pt>
                <c:pt idx="22">
                  <c:v>11.67974979868034</c:v>
                </c:pt>
                <c:pt idx="23">
                  <c:v>11.92011817809202</c:v>
                </c:pt>
                <c:pt idx="24">
                  <c:v>12.3661698314274</c:v>
                </c:pt>
                <c:pt idx="25">
                  <c:v>12.3886963450781</c:v>
                </c:pt>
                <c:pt idx="26">
                  <c:v>11.3701581209386</c:v>
                </c:pt>
                <c:pt idx="27">
                  <c:v>11.19647250578662</c:v>
                </c:pt>
                <c:pt idx="28">
                  <c:v>11.0737448275667</c:v>
                </c:pt>
                <c:pt idx="29">
                  <c:v>11.5632422143394</c:v>
                </c:pt>
                <c:pt idx="30">
                  <c:v>12.69408361731261</c:v>
                </c:pt>
                <c:pt idx="31">
                  <c:v>12.29241802561173</c:v>
                </c:pt>
                <c:pt idx="32">
                  <c:v>11.38659676695354</c:v>
                </c:pt>
                <c:pt idx="33">
                  <c:v>12.72109112027019</c:v>
                </c:pt>
                <c:pt idx="34">
                  <c:v>11.86769115341122</c:v>
                </c:pt>
              </c:numCache>
            </c:numRef>
          </c:val>
        </c:ser>
        <c:ser>
          <c:idx val="2"/>
          <c:order val="2"/>
          <c:tx>
            <c:strRef>
              <c:f>données!$X$744</c:f>
              <c:strCache>
                <c:ptCount val="1"/>
                <c:pt idx="0">
                  <c:v>collectivités locales</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données!$BD$600:$CL$600</c:f>
              <c:numCache>
                <c:formatCode>#.##0\.0</c:formatCode>
                <c:ptCount val="35"/>
                <c:pt idx="0">
                  <c:v>6.89642753609012</c:v>
                </c:pt>
                <c:pt idx="1">
                  <c:v>7.169876157313539</c:v>
                </c:pt>
                <c:pt idx="2">
                  <c:v>7.062635860607139</c:v>
                </c:pt>
                <c:pt idx="3">
                  <c:v>7.60275542408277</c:v>
                </c:pt>
                <c:pt idx="4">
                  <c:v>7.651167226149115</c:v>
                </c:pt>
                <c:pt idx="5">
                  <c:v>8.138238549777084</c:v>
                </c:pt>
                <c:pt idx="6">
                  <c:v>8.987219987133569</c:v>
                </c:pt>
                <c:pt idx="7">
                  <c:v>9.453164486607878</c:v>
                </c:pt>
                <c:pt idx="8">
                  <c:v>9.101468477012729</c:v>
                </c:pt>
                <c:pt idx="9">
                  <c:v>8.86640119667908</c:v>
                </c:pt>
                <c:pt idx="10">
                  <c:v>8.388862451211159</c:v>
                </c:pt>
                <c:pt idx="11">
                  <c:v>8.126370395228191</c:v>
                </c:pt>
                <c:pt idx="12">
                  <c:v>7.803316743992954</c:v>
                </c:pt>
                <c:pt idx="13">
                  <c:v>7.903805393300708</c:v>
                </c:pt>
                <c:pt idx="14">
                  <c:v>7.100063476148748</c:v>
                </c:pt>
                <c:pt idx="15">
                  <c:v>7.378241456277559</c:v>
                </c:pt>
                <c:pt idx="16">
                  <c:v>6.728365643584785</c:v>
                </c:pt>
                <c:pt idx="17">
                  <c:v>5.364264572816562</c:v>
                </c:pt>
                <c:pt idx="18">
                  <c:v>5.252367669820836</c:v>
                </c:pt>
                <c:pt idx="19">
                  <c:v>4.679149874993458</c:v>
                </c:pt>
                <c:pt idx="20">
                  <c:v>4.036045449014028</c:v>
                </c:pt>
                <c:pt idx="21">
                  <c:v>2.914346799697119</c:v>
                </c:pt>
                <c:pt idx="22">
                  <c:v>2.524173020854729</c:v>
                </c:pt>
                <c:pt idx="23">
                  <c:v>3.417835985281908</c:v>
                </c:pt>
                <c:pt idx="24">
                  <c:v>2.708196367670624</c:v>
                </c:pt>
                <c:pt idx="25">
                  <c:v>2.221211793415386</c:v>
                </c:pt>
                <c:pt idx="26">
                  <c:v>1.987490464248354</c:v>
                </c:pt>
                <c:pt idx="27">
                  <c:v>1.663835130743094</c:v>
                </c:pt>
                <c:pt idx="28">
                  <c:v>1.974827612724616</c:v>
                </c:pt>
                <c:pt idx="29">
                  <c:v>2.463733511356272</c:v>
                </c:pt>
                <c:pt idx="30">
                  <c:v>2.980106019842332</c:v>
                </c:pt>
                <c:pt idx="31">
                  <c:v>1.72409172525303</c:v>
                </c:pt>
                <c:pt idx="32">
                  <c:v>1.182398328666356</c:v>
                </c:pt>
                <c:pt idx="33">
                  <c:v>1.458090068819798</c:v>
                </c:pt>
                <c:pt idx="34">
                  <c:v>1.369748566129322</c:v>
                </c:pt>
              </c:numCache>
            </c:numRef>
          </c:val>
        </c:ser>
        <c:ser>
          <c:idx val="3"/>
          <c:order val="3"/>
          <c:tx>
            <c:strRef>
              <c:f>données!$X$745</c:f>
              <c:strCache>
                <c:ptCount val="1"/>
                <c:pt idx="0">
                  <c:v>sécurité sociale</c:v>
                </c:pt>
              </c:strCache>
            </c:strRef>
          </c:tx>
          <c:spPr>
            <a:ln w="44450"/>
          </c:spPr>
          <c:marker>
            <c:symbol val="none"/>
          </c:marker>
          <c:cat>
            <c:numRef>
              <c:f>données!$BD$40:$CL$40</c:f>
              <c:numCache>
                <c:formatCode>General</c:formatCode>
                <c:ptCount val="35"/>
                <c:pt idx="0">
                  <c:v>1978.0</c:v>
                </c:pt>
                <c:pt idx="1">
                  <c:v>1979.0</c:v>
                </c:pt>
                <c:pt idx="2">
                  <c:v>1980.0</c:v>
                </c:pt>
                <c:pt idx="3">
                  <c:v>1981.0</c:v>
                </c:pt>
                <c:pt idx="4">
                  <c:v>1982.0</c:v>
                </c:pt>
                <c:pt idx="5">
                  <c:v>1983.0</c:v>
                </c:pt>
                <c:pt idx="6">
                  <c:v>1984.0</c:v>
                </c:pt>
                <c:pt idx="7">
                  <c:v>1985.0</c:v>
                </c:pt>
                <c:pt idx="8">
                  <c:v>1986.0</c:v>
                </c:pt>
                <c:pt idx="9">
                  <c:v>1987.0</c:v>
                </c:pt>
                <c:pt idx="10">
                  <c:v>1988.0</c:v>
                </c:pt>
                <c:pt idx="11">
                  <c:v>1989.0</c:v>
                </c:pt>
                <c:pt idx="12">
                  <c:v>1990.0</c:v>
                </c:pt>
                <c:pt idx="13">
                  <c:v>1991.0</c:v>
                </c:pt>
                <c:pt idx="14">
                  <c:v>1992.0</c:v>
                </c:pt>
                <c:pt idx="15">
                  <c:v>1993.0</c:v>
                </c:pt>
                <c:pt idx="16">
                  <c:v>1994.0</c:v>
                </c:pt>
                <c:pt idx="17">
                  <c:v>1995.0</c:v>
                </c:pt>
                <c:pt idx="18">
                  <c:v>1996.0</c:v>
                </c:pt>
                <c:pt idx="19">
                  <c:v>1997.0</c:v>
                </c:pt>
                <c:pt idx="20">
                  <c:v>1998.0</c:v>
                </c:pt>
                <c:pt idx="21">
                  <c:v>1999.0</c:v>
                </c:pt>
                <c:pt idx="22">
                  <c:v>2000.0</c:v>
                </c:pt>
                <c:pt idx="23">
                  <c:v>2001.0</c:v>
                </c:pt>
                <c:pt idx="24">
                  <c:v>2002.0</c:v>
                </c:pt>
                <c:pt idx="25">
                  <c:v>2003.0</c:v>
                </c:pt>
                <c:pt idx="26">
                  <c:v>2004.0</c:v>
                </c:pt>
                <c:pt idx="27">
                  <c:v>2005.0</c:v>
                </c:pt>
                <c:pt idx="28">
                  <c:v>2006.0</c:v>
                </c:pt>
                <c:pt idx="29">
                  <c:v>2007.0</c:v>
                </c:pt>
                <c:pt idx="30">
                  <c:v>2008.0</c:v>
                </c:pt>
                <c:pt idx="31">
                  <c:v>2009.0</c:v>
                </c:pt>
                <c:pt idx="32">
                  <c:v>2010.0</c:v>
                </c:pt>
                <c:pt idx="33" formatCode="0">
                  <c:v>2011.0</c:v>
                </c:pt>
                <c:pt idx="34">
                  <c:v>2012.0</c:v>
                </c:pt>
              </c:numCache>
            </c:numRef>
          </c:cat>
          <c:val>
            <c:numRef>
              <c:f>données!$BD$651:$CL$651</c:f>
              <c:numCache>
                <c:formatCode>#.##0\.0</c:formatCode>
                <c:ptCount val="35"/>
                <c:pt idx="0">
                  <c:v>0.201471325994006</c:v>
                </c:pt>
                <c:pt idx="1">
                  <c:v>0.198942020230775</c:v>
                </c:pt>
                <c:pt idx="2">
                  <c:v>0.181086698991169</c:v>
                </c:pt>
                <c:pt idx="3">
                  <c:v>0.18646902033707</c:v>
                </c:pt>
                <c:pt idx="4">
                  <c:v>0.286062990318723</c:v>
                </c:pt>
                <c:pt idx="5">
                  <c:v>0.384766248039125</c:v>
                </c:pt>
                <c:pt idx="6">
                  <c:v>0.344990114408829</c:v>
                </c:pt>
                <c:pt idx="7">
                  <c:v>0.393038538265187</c:v>
                </c:pt>
                <c:pt idx="8">
                  <c:v>0.376650777801484</c:v>
                </c:pt>
                <c:pt idx="9">
                  <c:v>0.365554589888905</c:v>
                </c:pt>
                <c:pt idx="10">
                  <c:v>0.338032638664883</c:v>
                </c:pt>
                <c:pt idx="11">
                  <c:v>0.318679010938241</c:v>
                </c:pt>
                <c:pt idx="12">
                  <c:v>0.28963937831466</c:v>
                </c:pt>
                <c:pt idx="13">
                  <c:v>0.315509526461749</c:v>
                </c:pt>
                <c:pt idx="14">
                  <c:v>0.542140947885734</c:v>
                </c:pt>
                <c:pt idx="15">
                  <c:v>0.805471220100616</c:v>
                </c:pt>
                <c:pt idx="16">
                  <c:v>0.752040330314072</c:v>
                </c:pt>
                <c:pt idx="17">
                  <c:v>0.904916085855959</c:v>
                </c:pt>
                <c:pt idx="18">
                  <c:v>0.966530790703238</c:v>
                </c:pt>
                <c:pt idx="19">
                  <c:v>1.054427487843024</c:v>
                </c:pt>
                <c:pt idx="20">
                  <c:v>1.10315712129012</c:v>
                </c:pt>
                <c:pt idx="21">
                  <c:v>0.954085843237035</c:v>
                </c:pt>
                <c:pt idx="22">
                  <c:v>0.917333342658492</c:v>
                </c:pt>
                <c:pt idx="23">
                  <c:v>0.89951492696567</c:v>
                </c:pt>
                <c:pt idx="24">
                  <c:v>0.795112457202061</c:v>
                </c:pt>
                <c:pt idx="25">
                  <c:v>0.714849571160809</c:v>
                </c:pt>
                <c:pt idx="26">
                  <c:v>0.861217616141343</c:v>
                </c:pt>
                <c:pt idx="27">
                  <c:v>0.93108804073777</c:v>
                </c:pt>
                <c:pt idx="28">
                  <c:v>0.953062898525766</c:v>
                </c:pt>
                <c:pt idx="29">
                  <c:v>1.056470594948251</c:v>
                </c:pt>
                <c:pt idx="30">
                  <c:v>1.15081086833725</c:v>
                </c:pt>
                <c:pt idx="31">
                  <c:v>0.76626525013013</c:v>
                </c:pt>
                <c:pt idx="32">
                  <c:v>0.735196970590088</c:v>
                </c:pt>
                <c:pt idx="33">
                  <c:v>0.911042139559303</c:v>
                </c:pt>
                <c:pt idx="34">
                  <c:v>0.997051028407182</c:v>
                </c:pt>
              </c:numCache>
            </c:numRef>
          </c:val>
        </c:ser>
        <c:marker val="1"/>
        <c:axId val="578520760"/>
        <c:axId val="578297160"/>
      </c:lineChart>
      <c:catAx>
        <c:axId val="578520760"/>
        <c:scaling>
          <c:orientation val="minMax"/>
        </c:scaling>
        <c:axPos val="b"/>
        <c:numFmt formatCode="General" sourceLinked="1"/>
        <c:tickLblPos val="nextTo"/>
        <c:txPr>
          <a:bodyPr/>
          <a:lstStyle/>
          <a:p>
            <a:pPr>
              <a:defRPr sz="1400" b="1" i="0"/>
            </a:pPr>
            <a:endParaRPr lang="fr-FR"/>
          </a:p>
        </c:txPr>
        <c:crossAx val="578297160"/>
        <c:crosses val="autoZero"/>
        <c:auto val="1"/>
        <c:lblAlgn val="ctr"/>
        <c:lblOffset val="100"/>
        <c:tickLblSkip val="4"/>
        <c:tickMarkSkip val="4"/>
      </c:catAx>
      <c:valAx>
        <c:axId val="578297160"/>
        <c:scaling>
          <c:orientation val="minMax"/>
          <c:max val="16.0"/>
          <c:min val="0.0"/>
        </c:scaling>
        <c:axPos val="l"/>
        <c:majorGridlines/>
        <c:numFmt formatCode="0" sourceLinked="0"/>
        <c:tickLblPos val="nextTo"/>
        <c:txPr>
          <a:bodyPr/>
          <a:lstStyle/>
          <a:p>
            <a:pPr>
              <a:defRPr sz="1600" b="1" i="0" baseline="0"/>
            </a:pPr>
            <a:endParaRPr lang="fr-FR"/>
          </a:p>
        </c:txPr>
        <c:crossAx val="578520760"/>
        <c:crosses val="autoZero"/>
        <c:crossBetween val="between"/>
      </c:valAx>
    </c:plotArea>
    <c:legend>
      <c:legendPos val="r"/>
      <c:legendEntry>
        <c:idx val="3"/>
        <c:txPr>
          <a:bodyPr/>
          <a:lstStyle/>
          <a:p>
            <a:pPr>
              <a:defRPr sz="1800" b="1" i="0" baseline="0">
                <a:solidFill>
                  <a:srgbClr val="660066"/>
                </a:solidFill>
              </a:defRPr>
            </a:pPr>
            <a:endParaRPr lang="fr-FR"/>
          </a:p>
        </c:txPr>
      </c:legendEntry>
      <c:legendEntry>
        <c:idx val="1"/>
        <c:txPr>
          <a:bodyPr/>
          <a:lstStyle/>
          <a:p>
            <a:pPr>
              <a:defRPr sz="1800" b="1" i="0" baseline="0">
                <a:solidFill>
                  <a:srgbClr val="B35408"/>
                </a:solidFill>
              </a:defRPr>
            </a:pPr>
            <a:endParaRPr lang="fr-FR"/>
          </a:p>
        </c:txPr>
      </c:legendEntry>
      <c:legendEntry>
        <c:idx val="2"/>
        <c:txPr>
          <a:bodyPr/>
          <a:lstStyle/>
          <a:p>
            <a:pPr>
              <a:defRPr sz="1800" b="1" i="0" baseline="0">
                <a:solidFill>
                  <a:schemeClr val="accent3">
                    <a:lumMod val="75000"/>
                  </a:schemeClr>
                </a:solidFill>
              </a:defRPr>
            </a:pPr>
            <a:endParaRPr lang="fr-FR"/>
          </a:p>
        </c:txPr>
      </c:legendEntry>
      <c:legendEntry>
        <c:idx val="0"/>
        <c:txPr>
          <a:bodyPr/>
          <a:lstStyle/>
          <a:p>
            <a:pPr>
              <a:defRPr sz="1800" b="1" i="0" baseline="0">
                <a:solidFill>
                  <a:srgbClr val="FF0000"/>
                </a:solidFill>
              </a:defRPr>
            </a:pPr>
            <a:endParaRPr lang="fr-FR"/>
          </a:p>
        </c:txPr>
      </c:legendEntry>
      <c:layout>
        <c:manualLayout>
          <c:xMode val="edge"/>
          <c:yMode val="edge"/>
          <c:x val="0.663368565447166"/>
          <c:y val="0.366039556319147"/>
          <c:w val="0.239420691874077"/>
          <c:h val="0.28524092793101"/>
        </c:manualLayout>
      </c:layout>
      <c:spPr>
        <a:ln>
          <a:solidFill>
            <a:schemeClr val="tx1"/>
          </a:solidFill>
        </a:ln>
      </c:spPr>
      <c:txPr>
        <a:bodyPr/>
        <a:lstStyle/>
        <a:p>
          <a:pPr>
            <a:defRPr sz="1800" b="1" i="0" baseline="0"/>
          </a:pPr>
          <a:endParaRPr lang="fr-FR"/>
        </a:p>
      </c:txPr>
    </c:legend>
    <c:plotVisOnly val="1"/>
  </c:chart>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1"/>
  <c:lang val="fr-FR"/>
  <c:style val="2"/>
  <c:chart>
    <c:plotArea>
      <c:layout>
        <c:manualLayout>
          <c:layoutTarget val="inner"/>
          <c:xMode val="edge"/>
          <c:yMode val="edge"/>
          <c:x val="0.0428884266384463"/>
          <c:y val="0.0303327099685371"/>
          <c:w val="0.920042612995877"/>
          <c:h val="0.877342697826826"/>
        </c:manualLayout>
      </c:layout>
      <c:scatterChart>
        <c:scatterStyle val="smoothMarker"/>
        <c:ser>
          <c:idx val="0"/>
          <c:order val="0"/>
          <c:tx>
            <c:strRef>
              <c:f>données!$Y$301</c:f>
              <c:strCache>
                <c:ptCount val="1"/>
                <c:pt idx="0">
                  <c:v>adm. publiques</c:v>
                </c:pt>
              </c:strCache>
            </c:strRef>
          </c:tx>
          <c:spPr>
            <a:ln w="50800">
              <a:solidFill>
                <a:schemeClr val="tx1"/>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données!$AK$301:$CL$301</c:f>
              <c:numCache>
                <c:formatCode>#.##0\.0</c:formatCode>
                <c:ptCount val="54"/>
                <c:pt idx="0">
                  <c:v>3.403388939971102</c:v>
                </c:pt>
                <c:pt idx="1">
                  <c:v>3.179527217568947</c:v>
                </c:pt>
                <c:pt idx="2">
                  <c:v>2.895147019513515</c:v>
                </c:pt>
                <c:pt idx="3">
                  <c:v>2.850897245954585</c:v>
                </c:pt>
                <c:pt idx="4">
                  <c:v>2.352732093084114</c:v>
                </c:pt>
                <c:pt idx="5">
                  <c:v>1.951024499058644</c:v>
                </c:pt>
                <c:pt idx="6">
                  <c:v>1.984318259632238</c:v>
                </c:pt>
                <c:pt idx="7">
                  <c:v>1.778131324304881</c:v>
                </c:pt>
                <c:pt idx="8">
                  <c:v>2.25591538212216</c:v>
                </c:pt>
                <c:pt idx="9">
                  <c:v>2.348436208126994</c:v>
                </c:pt>
                <c:pt idx="10">
                  <c:v>2.353152103748387</c:v>
                </c:pt>
                <c:pt idx="11">
                  <c:v>2.010616472408804</c:v>
                </c:pt>
                <c:pt idx="12">
                  <c:v>1.687899953101848</c:v>
                </c:pt>
                <c:pt idx="13">
                  <c:v>1.306335084666727</c:v>
                </c:pt>
                <c:pt idx="14">
                  <c:v>1.210708740069846</c:v>
                </c:pt>
                <c:pt idx="15">
                  <c:v>1.377543995599167</c:v>
                </c:pt>
                <c:pt idx="16">
                  <c:v>1.920197210817592</c:v>
                </c:pt>
                <c:pt idx="17">
                  <c:v>1.726209232899174</c:v>
                </c:pt>
                <c:pt idx="18">
                  <c:v>2.027590564975201</c:v>
                </c:pt>
                <c:pt idx="19">
                  <c:v>2.29473997623264</c:v>
                </c:pt>
                <c:pt idx="20">
                  <c:v>2.511703214103114</c:v>
                </c:pt>
                <c:pt idx="21">
                  <c:v>2.629670829039252</c:v>
                </c:pt>
                <c:pt idx="22">
                  <c:v>3.479090339916042</c:v>
                </c:pt>
                <c:pt idx="23">
                  <c:v>3.486201668640605</c:v>
                </c:pt>
                <c:pt idx="24">
                  <c:v>4.376173632430564</c:v>
                </c:pt>
                <c:pt idx="25">
                  <c:v>4.528219453830505</c:v>
                </c:pt>
                <c:pt idx="26">
                  <c:v>4.847073175341265</c:v>
                </c:pt>
                <c:pt idx="27">
                  <c:v>4.966122142788345</c:v>
                </c:pt>
                <c:pt idx="28">
                  <c:v>4.85623194507159</c:v>
                </c:pt>
                <c:pt idx="29">
                  <c:v>4.726922634322085</c:v>
                </c:pt>
                <c:pt idx="30">
                  <c:v>4.999737479876936</c:v>
                </c:pt>
                <c:pt idx="31">
                  <c:v>5.350144718628313</c:v>
                </c:pt>
                <c:pt idx="32">
                  <c:v>5.489006690151453</c:v>
                </c:pt>
                <c:pt idx="33">
                  <c:v>5.706192318256959</c:v>
                </c:pt>
                <c:pt idx="34">
                  <c:v>5.90968800539801</c:v>
                </c:pt>
                <c:pt idx="35">
                  <c:v>6.13124745050347</c:v>
                </c:pt>
                <c:pt idx="36">
                  <c:v>6.317910735208518</c:v>
                </c:pt>
                <c:pt idx="37">
                  <c:v>6.556372118223462</c:v>
                </c:pt>
                <c:pt idx="38">
                  <c:v>6.366813582994787</c:v>
                </c:pt>
                <c:pt idx="39">
                  <c:v>6.274338765341413</c:v>
                </c:pt>
                <c:pt idx="40">
                  <c:v>5.686982856163782</c:v>
                </c:pt>
                <c:pt idx="41">
                  <c:v>5.570843584271278</c:v>
                </c:pt>
                <c:pt idx="42">
                  <c:v>5.842496180672937</c:v>
                </c:pt>
                <c:pt idx="43">
                  <c:v>5.58476248006116</c:v>
                </c:pt>
                <c:pt idx="44">
                  <c:v>5.281923136840896</c:v>
                </c:pt>
                <c:pt idx="45">
                  <c:v>5.197553508079841</c:v>
                </c:pt>
                <c:pt idx="46">
                  <c:v>5.043096591822773</c:v>
                </c:pt>
                <c:pt idx="47">
                  <c:v>4.899607131754427</c:v>
                </c:pt>
                <c:pt idx="48">
                  <c:v>5.140836542688896</c:v>
                </c:pt>
                <c:pt idx="49">
                  <c:v>5.495886022183926</c:v>
                </c:pt>
                <c:pt idx="50">
                  <c:v>4.274018410495196</c:v>
                </c:pt>
                <c:pt idx="51">
                  <c:v>4.285771657956083</c:v>
                </c:pt>
                <c:pt idx="52">
                  <c:v>4.703314859335061</c:v>
                </c:pt>
                <c:pt idx="53">
                  <c:v>4.52318840957402</c:v>
                </c:pt>
              </c:numCache>
            </c:numRef>
          </c:yVal>
        </c:ser>
        <c:ser>
          <c:idx val="2"/>
          <c:order val="1"/>
          <c:tx>
            <c:strRef>
              <c:f>données!$Y$603</c:f>
              <c:strCache>
                <c:ptCount val="1"/>
                <c:pt idx="0">
                  <c:v>adm. centrales et coll. locales</c:v>
                </c:pt>
              </c:strCache>
            </c:strRef>
          </c:tx>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données!$AK$603:$CL$603</c:f>
              <c:numCache>
                <c:formatCode>#.##0\.0</c:formatCode>
                <c:ptCount val="54"/>
                <c:pt idx="19">
                  <c:v>2.276511398711777</c:v>
                </c:pt>
                <c:pt idx="20">
                  <c:v>2.477496808111196</c:v>
                </c:pt>
                <c:pt idx="21">
                  <c:v>2.615780706125118</c:v>
                </c:pt>
                <c:pt idx="22">
                  <c:v>3.476320674345351</c:v>
                </c:pt>
                <c:pt idx="23">
                  <c:v>3.43603788748273</c:v>
                </c:pt>
                <c:pt idx="24">
                  <c:v>4.275240037142218</c:v>
                </c:pt>
                <c:pt idx="25">
                  <c:v>4.448932925287804</c:v>
                </c:pt>
                <c:pt idx="26">
                  <c:v>4.751852314982734</c:v>
                </c:pt>
                <c:pt idx="27">
                  <c:v>4.872275599246189</c:v>
                </c:pt>
                <c:pt idx="28">
                  <c:v>4.74593790414078</c:v>
                </c:pt>
                <c:pt idx="29">
                  <c:v>4.621323632736618</c:v>
                </c:pt>
                <c:pt idx="30">
                  <c:v>4.898149704750421</c:v>
                </c:pt>
                <c:pt idx="31">
                  <c:v>5.260244551419511</c:v>
                </c:pt>
                <c:pt idx="32">
                  <c:v>5.388143185550468</c:v>
                </c:pt>
                <c:pt idx="33">
                  <c:v>5.508240133710234</c:v>
                </c:pt>
                <c:pt idx="34">
                  <c:v>5.611621045191644</c:v>
                </c:pt>
                <c:pt idx="35">
                  <c:v>5.841311253526007</c:v>
                </c:pt>
                <c:pt idx="36">
                  <c:v>5.968190574355383</c:v>
                </c:pt>
                <c:pt idx="37">
                  <c:v>6.167326021616233</c:v>
                </c:pt>
                <c:pt idx="38">
                  <c:v>5.93817549239538</c:v>
                </c:pt>
                <c:pt idx="39">
                  <c:v>5.813484875765861</c:v>
                </c:pt>
                <c:pt idx="40">
                  <c:v>5.28621550566473</c:v>
                </c:pt>
                <c:pt idx="41">
                  <c:v>5.179387326407112</c:v>
                </c:pt>
                <c:pt idx="42">
                  <c:v>5.455554732988787</c:v>
                </c:pt>
                <c:pt idx="43">
                  <c:v>5.256609005582568</c:v>
                </c:pt>
                <c:pt idx="44">
                  <c:v>4.988535376174457</c:v>
                </c:pt>
                <c:pt idx="45">
                  <c:v>4.84026026326405</c:v>
                </c:pt>
                <c:pt idx="46">
                  <c:v>4.625299559559437</c:v>
                </c:pt>
                <c:pt idx="47">
                  <c:v>4.514542018640028</c:v>
                </c:pt>
                <c:pt idx="48">
                  <c:v>4.726276592786676</c:v>
                </c:pt>
                <c:pt idx="49">
                  <c:v>5.017451032741924</c:v>
                </c:pt>
                <c:pt idx="50">
                  <c:v>3.967643858264407</c:v>
                </c:pt>
                <c:pt idx="51">
                  <c:v>3.996706833320859</c:v>
                </c:pt>
                <c:pt idx="52">
                  <c:v>4.339079971640818</c:v>
                </c:pt>
                <c:pt idx="53">
                  <c:v>4.104739840004449</c:v>
                </c:pt>
              </c:numCache>
            </c:numRef>
          </c:yVal>
        </c:ser>
        <c:ser>
          <c:idx val="1"/>
          <c:order val="2"/>
          <c:tx>
            <c:strRef>
              <c:f>données!$Y$355</c:f>
              <c:strCache>
                <c:ptCount val="1"/>
                <c:pt idx="0">
                  <c:v>adm. publiques centrales</c:v>
                </c:pt>
              </c:strCache>
            </c:strRef>
          </c:tx>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données!$AK$355:$CL$355</c:f>
              <c:numCache>
                <c:formatCode>#.##0\.0</c:formatCode>
                <c:ptCount val="54"/>
                <c:pt idx="19">
                  <c:v>1.268173319707407</c:v>
                </c:pt>
                <c:pt idx="20">
                  <c:v>1.41935595861127</c:v>
                </c:pt>
                <c:pt idx="21">
                  <c:v>1.562337932257298</c:v>
                </c:pt>
                <c:pt idx="22">
                  <c:v>2.378994790563149</c:v>
                </c:pt>
                <c:pt idx="23">
                  <c:v>2.333570196569783</c:v>
                </c:pt>
                <c:pt idx="24">
                  <c:v>3.060189313994908</c:v>
                </c:pt>
                <c:pt idx="25">
                  <c:v>3.13438379814465</c:v>
                </c:pt>
                <c:pt idx="26">
                  <c:v>3.342788107178612</c:v>
                </c:pt>
                <c:pt idx="27">
                  <c:v>3.433267672078859</c:v>
                </c:pt>
                <c:pt idx="28">
                  <c:v>3.305775609983465</c:v>
                </c:pt>
                <c:pt idx="29">
                  <c:v>3.238074934398073</c:v>
                </c:pt>
                <c:pt idx="30">
                  <c:v>3.524641499347999</c:v>
                </c:pt>
                <c:pt idx="31">
                  <c:v>3.922710812738365</c:v>
                </c:pt>
                <c:pt idx="32">
                  <c:v>4.031214224293737</c:v>
                </c:pt>
                <c:pt idx="33">
                  <c:v>4.293911125349457</c:v>
                </c:pt>
                <c:pt idx="34">
                  <c:v>4.355357899105471</c:v>
                </c:pt>
                <c:pt idx="35">
                  <c:v>4.664146270348332</c:v>
                </c:pt>
                <c:pt idx="36">
                  <c:v>5.026914142647647</c:v>
                </c:pt>
                <c:pt idx="37">
                  <c:v>5.205406256838936</c:v>
                </c:pt>
                <c:pt idx="38">
                  <c:v>5.090237831688927</c:v>
                </c:pt>
                <c:pt idx="39">
                  <c:v>5.06642295919502</c:v>
                </c:pt>
                <c:pt idx="40">
                  <c:v>4.740241787168991</c:v>
                </c:pt>
                <c:pt idx="41">
                  <c:v>4.695499603625174</c:v>
                </c:pt>
                <c:pt idx="42">
                  <c:v>4.810333072240287</c:v>
                </c:pt>
                <c:pt idx="43">
                  <c:v>4.739550626722757</c:v>
                </c:pt>
                <c:pt idx="44">
                  <c:v>4.559916590041256</c:v>
                </c:pt>
                <c:pt idx="45">
                  <c:v>4.44551955631902</c:v>
                </c:pt>
                <c:pt idx="46">
                  <c:v>4.292448361016968</c:v>
                </c:pt>
                <c:pt idx="47">
                  <c:v>4.110160662119672</c:v>
                </c:pt>
                <c:pt idx="48">
                  <c:v>4.216916907074498</c:v>
                </c:pt>
                <c:pt idx="49">
                  <c:v>4.401252396786485</c:v>
                </c:pt>
                <c:pt idx="50">
                  <c:v>3.607093318139148</c:v>
                </c:pt>
                <c:pt idx="51">
                  <c:v>3.750814620637787</c:v>
                </c:pt>
                <c:pt idx="52">
                  <c:v>4.034299232281546</c:v>
                </c:pt>
                <c:pt idx="53">
                  <c:v>3.819895982911106</c:v>
                </c:pt>
              </c:numCache>
            </c:numRef>
          </c:yVal>
        </c:ser>
        <c:ser>
          <c:idx val="3"/>
          <c:order val="3"/>
          <c:tx>
            <c:strRef>
              <c:f>données!$Y$482</c:f>
              <c:strCache>
                <c:ptCount val="1"/>
                <c:pt idx="0">
                  <c:v>État</c:v>
                </c:pt>
              </c:strCache>
            </c:strRef>
          </c:tx>
          <c:spPr>
            <a:ln w="41275">
              <a:solidFill>
                <a:srgbClr val="FF0000"/>
              </a:solidFill>
            </a:ln>
          </c:spPr>
          <c:marker>
            <c:symbol val="none"/>
          </c:marker>
          <c:xVal>
            <c:numRef>
              <c:f>données!$AK$40:$CL$40</c:f>
              <c:numCache>
                <c:formatCode>General</c:formatCode>
                <c:ptCount val="54"/>
                <c:pt idx="0">
                  <c:v>1959.0</c:v>
                </c:pt>
                <c:pt idx="1">
                  <c:v>1960.0</c:v>
                </c:pt>
                <c:pt idx="2">
                  <c:v>1961.0</c:v>
                </c:pt>
                <c:pt idx="3">
                  <c:v>1962.0</c:v>
                </c:pt>
                <c:pt idx="4">
                  <c:v>1963.0</c:v>
                </c:pt>
                <c:pt idx="5">
                  <c:v>1964.0</c:v>
                </c:pt>
                <c:pt idx="6">
                  <c:v>1965.0</c:v>
                </c:pt>
                <c:pt idx="7">
                  <c:v>1966.0</c:v>
                </c:pt>
                <c:pt idx="8">
                  <c:v>1967.0</c:v>
                </c:pt>
                <c:pt idx="9">
                  <c:v>1968.0</c:v>
                </c:pt>
                <c:pt idx="10">
                  <c:v>1969.0</c:v>
                </c:pt>
                <c:pt idx="11">
                  <c:v>1970.0</c:v>
                </c:pt>
                <c:pt idx="12">
                  <c:v>1971.0</c:v>
                </c:pt>
                <c:pt idx="13">
                  <c:v>1972.0</c:v>
                </c:pt>
                <c:pt idx="14">
                  <c:v>1973.0</c:v>
                </c:pt>
                <c:pt idx="15">
                  <c:v>1974.0</c:v>
                </c:pt>
                <c:pt idx="16">
                  <c:v>1975.0</c:v>
                </c:pt>
                <c:pt idx="17">
                  <c:v>1976.0</c:v>
                </c:pt>
                <c:pt idx="18">
                  <c:v>1977.0</c:v>
                </c:pt>
                <c:pt idx="19">
                  <c:v>1978.0</c:v>
                </c:pt>
                <c:pt idx="20">
                  <c:v>1979.0</c:v>
                </c:pt>
                <c:pt idx="21">
                  <c:v>1980.0</c:v>
                </c:pt>
                <c:pt idx="22">
                  <c:v>1981.0</c:v>
                </c:pt>
                <c:pt idx="23">
                  <c:v>1982.0</c:v>
                </c:pt>
                <c:pt idx="24">
                  <c:v>1983.0</c:v>
                </c:pt>
                <c:pt idx="25">
                  <c:v>1984.0</c:v>
                </c:pt>
                <c:pt idx="26">
                  <c:v>1985.0</c:v>
                </c:pt>
                <c:pt idx="27">
                  <c:v>1986.0</c:v>
                </c:pt>
                <c:pt idx="28">
                  <c:v>1987.0</c:v>
                </c:pt>
                <c:pt idx="29">
                  <c:v>1988.0</c:v>
                </c:pt>
                <c:pt idx="30">
                  <c:v>1989.0</c:v>
                </c:pt>
                <c:pt idx="31">
                  <c:v>1990.0</c:v>
                </c:pt>
                <c:pt idx="32">
                  <c:v>1991.0</c:v>
                </c:pt>
                <c:pt idx="33">
                  <c:v>1992.0</c:v>
                </c:pt>
                <c:pt idx="34">
                  <c:v>1993.0</c:v>
                </c:pt>
                <c:pt idx="35">
                  <c:v>1994.0</c:v>
                </c:pt>
                <c:pt idx="36">
                  <c:v>1995.0</c:v>
                </c:pt>
                <c:pt idx="37">
                  <c:v>1996.0</c:v>
                </c:pt>
                <c:pt idx="38">
                  <c:v>1997.0</c:v>
                </c:pt>
                <c:pt idx="39">
                  <c:v>1998.0</c:v>
                </c:pt>
                <c:pt idx="40">
                  <c:v>1999.0</c:v>
                </c:pt>
                <c:pt idx="41">
                  <c:v>2000.0</c:v>
                </c:pt>
                <c:pt idx="42">
                  <c:v>2001.0</c:v>
                </c:pt>
                <c:pt idx="43">
                  <c:v>2002.0</c:v>
                </c:pt>
                <c:pt idx="44">
                  <c:v>2003.0</c:v>
                </c:pt>
                <c:pt idx="45">
                  <c:v>2004.0</c:v>
                </c:pt>
                <c:pt idx="46">
                  <c:v>2005.0</c:v>
                </c:pt>
                <c:pt idx="47">
                  <c:v>2006.0</c:v>
                </c:pt>
                <c:pt idx="48">
                  <c:v>2007.0</c:v>
                </c:pt>
                <c:pt idx="49">
                  <c:v>2008.0</c:v>
                </c:pt>
                <c:pt idx="50">
                  <c:v>2009.0</c:v>
                </c:pt>
                <c:pt idx="51">
                  <c:v>2010.0</c:v>
                </c:pt>
                <c:pt idx="52" formatCode="0">
                  <c:v>2011.0</c:v>
                </c:pt>
                <c:pt idx="53">
                  <c:v>2012.0</c:v>
                </c:pt>
              </c:numCache>
            </c:numRef>
          </c:xVal>
          <c:yVal>
            <c:numRef>
              <c:f>données!$AK$482:$CL$482</c:f>
              <c:numCache>
                <c:formatCode>#.##0\.0</c:formatCode>
                <c:ptCount val="54"/>
                <c:pt idx="19">
                  <c:v>1.259169546573886</c:v>
                </c:pt>
                <c:pt idx="20">
                  <c:v>1.406450556682312</c:v>
                </c:pt>
                <c:pt idx="21">
                  <c:v>1.537791702366419</c:v>
                </c:pt>
                <c:pt idx="22">
                  <c:v>2.3530486949944</c:v>
                </c:pt>
                <c:pt idx="23">
                  <c:v>2.306401921814094</c:v>
                </c:pt>
                <c:pt idx="24">
                  <c:v>3.004741830671567</c:v>
                </c:pt>
                <c:pt idx="25">
                  <c:v>3.105047754494953</c:v>
                </c:pt>
                <c:pt idx="26">
                  <c:v>3.297745895962795</c:v>
                </c:pt>
                <c:pt idx="27">
                  <c:v>3.38072763135765</c:v>
                </c:pt>
                <c:pt idx="28">
                  <c:v>3.239362851099786</c:v>
                </c:pt>
                <c:pt idx="29">
                  <c:v>3.237233341755851</c:v>
                </c:pt>
                <c:pt idx="30">
                  <c:v>3.522250020325485</c:v>
                </c:pt>
                <c:pt idx="31">
                  <c:v>3.922419848407194</c:v>
                </c:pt>
                <c:pt idx="32">
                  <c:v>4.035239998382323</c:v>
                </c:pt>
                <c:pt idx="33">
                  <c:v>4.306817277317765</c:v>
                </c:pt>
                <c:pt idx="34">
                  <c:v>4.372536916583404</c:v>
                </c:pt>
                <c:pt idx="35">
                  <c:v>4.678614648189525</c:v>
                </c:pt>
                <c:pt idx="36">
                  <c:v>5.036120945106708</c:v>
                </c:pt>
                <c:pt idx="37">
                  <c:v>5.027831425524553</c:v>
                </c:pt>
                <c:pt idx="38">
                  <c:v>5.038657097406896</c:v>
                </c:pt>
                <c:pt idx="39">
                  <c:v>4.912235898885312</c:v>
                </c:pt>
                <c:pt idx="40">
                  <c:v>4.761895490355549</c:v>
                </c:pt>
                <c:pt idx="41">
                  <c:v>4.76868683217158</c:v>
                </c:pt>
                <c:pt idx="42">
                  <c:v>4.768541791022368</c:v>
                </c:pt>
                <c:pt idx="43">
                  <c:v>4.755890269675205</c:v>
                </c:pt>
                <c:pt idx="44">
                  <c:v>4.572653095448433</c:v>
                </c:pt>
                <c:pt idx="45">
                  <c:v>4.440518244750579</c:v>
                </c:pt>
                <c:pt idx="46">
                  <c:v>4.309507066432901</c:v>
                </c:pt>
                <c:pt idx="47">
                  <c:v>4.058825645676666</c:v>
                </c:pt>
                <c:pt idx="48">
                  <c:v>4.177526156063134</c:v>
                </c:pt>
                <c:pt idx="49">
                  <c:v>4.379505351811849</c:v>
                </c:pt>
                <c:pt idx="50">
                  <c:v>3.610082338160912</c:v>
                </c:pt>
                <c:pt idx="51">
                  <c:v>3.76642247823571</c:v>
                </c:pt>
                <c:pt idx="52">
                  <c:v>4.041004587356919</c:v>
                </c:pt>
                <c:pt idx="53">
                  <c:v>3.82667177457115</c:v>
                </c:pt>
              </c:numCache>
            </c:numRef>
          </c:yVal>
        </c:ser>
        <c:axId val="578869208"/>
        <c:axId val="578872680"/>
      </c:scatterChart>
      <c:valAx>
        <c:axId val="578869208"/>
        <c:scaling>
          <c:orientation val="minMax"/>
          <c:max val="2012.0"/>
          <c:min val="1955.0"/>
        </c:scaling>
        <c:axPos val="b"/>
        <c:numFmt formatCode="General" sourceLinked="1"/>
        <c:tickLblPos val="nextTo"/>
        <c:txPr>
          <a:bodyPr/>
          <a:lstStyle/>
          <a:p>
            <a:pPr>
              <a:defRPr sz="1400" b="1" i="0"/>
            </a:pPr>
            <a:endParaRPr lang="fr-FR"/>
          </a:p>
        </c:txPr>
        <c:crossAx val="578872680"/>
        <c:crosses val="autoZero"/>
        <c:crossBetween val="midCat"/>
        <c:majorUnit val="5.0"/>
      </c:valAx>
      <c:valAx>
        <c:axId val="578872680"/>
        <c:scaling>
          <c:orientation val="minMax"/>
        </c:scaling>
        <c:axPos val="l"/>
        <c:majorGridlines/>
        <c:numFmt formatCode="0" sourceLinked="0"/>
        <c:tickLblPos val="nextTo"/>
        <c:txPr>
          <a:bodyPr/>
          <a:lstStyle/>
          <a:p>
            <a:pPr>
              <a:defRPr sz="1400" b="1" i="0" baseline="0"/>
            </a:pPr>
            <a:endParaRPr lang="fr-FR"/>
          </a:p>
        </c:txPr>
        <c:crossAx val="578869208"/>
        <c:crossesAt val="1955.0"/>
        <c:crossBetween val="midCat"/>
      </c:valAx>
    </c:plotArea>
    <c:legend>
      <c:legendPos val="r"/>
      <c:legendEntry>
        <c:idx val="1"/>
        <c:txPr>
          <a:bodyPr/>
          <a:lstStyle/>
          <a:p>
            <a:pPr>
              <a:defRPr sz="1400" b="1" i="0" baseline="0">
                <a:solidFill>
                  <a:schemeClr val="accent3">
                    <a:lumMod val="75000"/>
                  </a:schemeClr>
                </a:solidFill>
              </a:defRPr>
            </a:pPr>
            <a:endParaRPr lang="fr-FR"/>
          </a:p>
        </c:txPr>
      </c:legendEntry>
      <c:legendEntry>
        <c:idx val="2"/>
        <c:txPr>
          <a:bodyPr/>
          <a:lstStyle/>
          <a:p>
            <a:pPr>
              <a:defRPr sz="1400" b="1" i="0" baseline="0">
                <a:solidFill>
                  <a:schemeClr val="accent2">
                    <a:lumMod val="75000"/>
                  </a:schemeClr>
                </a:solidFill>
              </a:defRPr>
            </a:pPr>
            <a:endParaRPr lang="fr-FR"/>
          </a:p>
        </c:txPr>
      </c:legendEntry>
      <c:legendEntry>
        <c:idx val="3"/>
        <c:txPr>
          <a:bodyPr/>
          <a:lstStyle/>
          <a:p>
            <a:pPr>
              <a:defRPr sz="1400" b="1" i="0" baseline="0">
                <a:solidFill>
                  <a:srgbClr val="FF0000"/>
                </a:solidFill>
              </a:defRPr>
            </a:pPr>
            <a:endParaRPr lang="fr-FR"/>
          </a:p>
        </c:txPr>
      </c:legendEntry>
      <c:layout>
        <c:manualLayout>
          <c:xMode val="edge"/>
          <c:yMode val="edge"/>
          <c:x val="0.596654847228281"/>
          <c:y val="0.583661057334114"/>
          <c:w val="0.310893857024815"/>
          <c:h val="0.156379424541371"/>
        </c:manualLayout>
      </c:layout>
      <c:spPr>
        <a:ln>
          <a:solidFill>
            <a:schemeClr val="tx1"/>
          </a:solidFill>
        </a:ln>
      </c:spPr>
      <c:txPr>
        <a:bodyPr/>
        <a:lstStyle/>
        <a:p>
          <a:pPr>
            <a:defRPr sz="1400" b="1" i="0" baseline="0"/>
          </a:pPr>
          <a:endParaRPr lang="fr-FR"/>
        </a:p>
      </c:txPr>
    </c:legend>
    <c:plotVisOnly val="1"/>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00.xml.rels><?xml version="1.0" encoding="UTF-8" standalone="yes"?>
<Relationships xmlns="http://schemas.openxmlformats.org/package/2006/relationships"><Relationship Id="rId1" Type="http://schemas.openxmlformats.org/officeDocument/2006/relationships/drawing" Target="../drawings/drawing199.xml"/></Relationships>
</file>

<file path=xl/chartsheets/_rels/sheet101.xml.rels><?xml version="1.0" encoding="UTF-8" standalone="yes"?>
<Relationships xmlns="http://schemas.openxmlformats.org/package/2006/relationships"><Relationship Id="rId1" Type="http://schemas.openxmlformats.org/officeDocument/2006/relationships/drawing" Target="../drawings/drawing201.xml"/></Relationships>
</file>

<file path=xl/chartsheets/_rels/sheet102.xml.rels><?xml version="1.0" encoding="UTF-8" standalone="yes"?>
<Relationships xmlns="http://schemas.openxmlformats.org/package/2006/relationships"><Relationship Id="rId1" Type="http://schemas.openxmlformats.org/officeDocument/2006/relationships/drawing" Target="../drawings/drawing203.xml"/></Relationships>
</file>

<file path=xl/chartsheets/_rels/sheet103.xml.rels><?xml version="1.0" encoding="UTF-8" standalone="yes"?>
<Relationships xmlns="http://schemas.openxmlformats.org/package/2006/relationships"><Relationship Id="rId1" Type="http://schemas.openxmlformats.org/officeDocument/2006/relationships/drawing" Target="../drawings/drawing205.xml"/></Relationships>
</file>

<file path=xl/chartsheets/_rels/sheet104.xml.rels><?xml version="1.0" encoding="UTF-8" standalone="yes"?>
<Relationships xmlns="http://schemas.openxmlformats.org/package/2006/relationships"><Relationship Id="rId1" Type="http://schemas.openxmlformats.org/officeDocument/2006/relationships/drawing" Target="../drawings/drawing207.xml"/></Relationships>
</file>

<file path=xl/chartsheets/_rels/sheet105.xml.rels><?xml version="1.0" encoding="UTF-8" standalone="yes"?>
<Relationships xmlns="http://schemas.openxmlformats.org/package/2006/relationships"><Relationship Id="rId1" Type="http://schemas.openxmlformats.org/officeDocument/2006/relationships/drawing" Target="../drawings/drawing209.xml"/></Relationships>
</file>

<file path=xl/chartsheets/_rels/sheet106.xml.rels><?xml version="1.0" encoding="UTF-8" standalone="yes"?>
<Relationships xmlns="http://schemas.openxmlformats.org/package/2006/relationships"><Relationship Id="rId1" Type="http://schemas.openxmlformats.org/officeDocument/2006/relationships/drawing" Target="../drawings/drawing211.xml"/></Relationships>
</file>

<file path=xl/chartsheets/_rels/sheet107.xml.rels><?xml version="1.0" encoding="UTF-8" standalone="yes"?>
<Relationships xmlns="http://schemas.openxmlformats.org/package/2006/relationships"><Relationship Id="rId1" Type="http://schemas.openxmlformats.org/officeDocument/2006/relationships/drawing" Target="../drawings/drawing213.xml"/></Relationships>
</file>

<file path=xl/chartsheets/_rels/sheet108.xml.rels><?xml version="1.0" encoding="UTF-8" standalone="yes"?>
<Relationships xmlns="http://schemas.openxmlformats.org/package/2006/relationships"><Relationship Id="rId1" Type="http://schemas.openxmlformats.org/officeDocument/2006/relationships/drawing" Target="../drawings/drawing215.xml"/></Relationships>
</file>

<file path=xl/chartsheets/_rels/sheet109.xml.rels><?xml version="1.0" encoding="UTF-8" standalone="yes"?>
<Relationships xmlns="http://schemas.openxmlformats.org/package/2006/relationships"><Relationship Id="rId1" Type="http://schemas.openxmlformats.org/officeDocument/2006/relationships/drawing" Target="../drawings/drawing217.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10.xml.rels><?xml version="1.0" encoding="UTF-8" standalone="yes"?>
<Relationships xmlns="http://schemas.openxmlformats.org/package/2006/relationships"><Relationship Id="rId1" Type="http://schemas.openxmlformats.org/officeDocument/2006/relationships/drawing" Target="../drawings/drawing219.xml"/></Relationships>
</file>

<file path=xl/chartsheets/_rels/sheet111.xml.rels><?xml version="1.0" encoding="UTF-8" standalone="yes"?>
<Relationships xmlns="http://schemas.openxmlformats.org/package/2006/relationships"><Relationship Id="rId1" Type="http://schemas.openxmlformats.org/officeDocument/2006/relationships/drawing" Target="../drawings/drawing221.xml"/></Relationships>
</file>

<file path=xl/chartsheets/_rels/sheet112.xml.rels><?xml version="1.0" encoding="UTF-8" standalone="yes"?>
<Relationships xmlns="http://schemas.openxmlformats.org/package/2006/relationships"><Relationship Id="rId1" Type="http://schemas.openxmlformats.org/officeDocument/2006/relationships/drawing" Target="../drawings/drawing223.xml"/></Relationships>
</file>

<file path=xl/chartsheets/_rels/sheet113.xml.rels><?xml version="1.0" encoding="UTF-8" standalone="yes"?>
<Relationships xmlns="http://schemas.openxmlformats.org/package/2006/relationships"><Relationship Id="rId1" Type="http://schemas.openxmlformats.org/officeDocument/2006/relationships/drawing" Target="../drawings/drawing225.xml"/></Relationships>
</file>

<file path=xl/chartsheets/_rels/sheet114.xml.rels><?xml version="1.0" encoding="UTF-8" standalone="yes"?>
<Relationships xmlns="http://schemas.openxmlformats.org/package/2006/relationships"><Relationship Id="rId1" Type="http://schemas.openxmlformats.org/officeDocument/2006/relationships/drawing" Target="../drawings/drawing227.xml"/></Relationships>
</file>

<file path=xl/chartsheets/_rels/sheet115.xml.rels><?xml version="1.0" encoding="UTF-8" standalone="yes"?>
<Relationships xmlns="http://schemas.openxmlformats.org/package/2006/relationships"><Relationship Id="rId1" Type="http://schemas.openxmlformats.org/officeDocument/2006/relationships/drawing" Target="../drawings/drawing229.xml"/></Relationships>
</file>

<file path=xl/chartsheets/_rels/sheet116.xml.rels><?xml version="1.0" encoding="UTF-8" standalone="yes"?>
<Relationships xmlns="http://schemas.openxmlformats.org/package/2006/relationships"><Relationship Id="rId1" Type="http://schemas.openxmlformats.org/officeDocument/2006/relationships/drawing" Target="../drawings/drawing231.xml"/></Relationships>
</file>

<file path=xl/chartsheets/_rels/sheet117.xml.rels><?xml version="1.0" encoding="UTF-8" standalone="yes"?>
<Relationships xmlns="http://schemas.openxmlformats.org/package/2006/relationships"><Relationship Id="rId1" Type="http://schemas.openxmlformats.org/officeDocument/2006/relationships/drawing" Target="../drawings/drawing233.xml"/></Relationships>
</file>

<file path=xl/chartsheets/_rels/sheet118.xml.rels><?xml version="1.0" encoding="UTF-8" standalone="yes"?>
<Relationships xmlns="http://schemas.openxmlformats.org/package/2006/relationships"><Relationship Id="rId1" Type="http://schemas.openxmlformats.org/officeDocument/2006/relationships/drawing" Target="../drawings/drawing235.xml"/></Relationships>
</file>

<file path=xl/chartsheets/_rels/sheet119.xml.rels><?xml version="1.0" encoding="UTF-8" standalone="yes"?>
<Relationships xmlns="http://schemas.openxmlformats.org/package/2006/relationships"><Relationship Id="rId1" Type="http://schemas.openxmlformats.org/officeDocument/2006/relationships/drawing" Target="../drawings/drawing237.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20.xml.rels><?xml version="1.0" encoding="UTF-8" standalone="yes"?>
<Relationships xmlns="http://schemas.openxmlformats.org/package/2006/relationships"><Relationship Id="rId1" Type="http://schemas.openxmlformats.org/officeDocument/2006/relationships/drawing" Target="../drawings/drawing239.xml"/></Relationships>
</file>

<file path=xl/chartsheets/_rels/sheet121.xml.rels><?xml version="1.0" encoding="UTF-8" standalone="yes"?>
<Relationships xmlns="http://schemas.openxmlformats.org/package/2006/relationships"><Relationship Id="rId1" Type="http://schemas.openxmlformats.org/officeDocument/2006/relationships/drawing" Target="../drawings/drawing241.xml"/></Relationships>
</file>

<file path=xl/chartsheets/_rels/sheet122.xml.rels><?xml version="1.0" encoding="UTF-8" standalone="yes"?>
<Relationships xmlns="http://schemas.openxmlformats.org/package/2006/relationships"><Relationship Id="rId1" Type="http://schemas.openxmlformats.org/officeDocument/2006/relationships/drawing" Target="../drawings/drawing243.xml"/></Relationships>
</file>

<file path=xl/chartsheets/_rels/sheet123.xml.rels><?xml version="1.0" encoding="UTF-8" standalone="yes"?>
<Relationships xmlns="http://schemas.openxmlformats.org/package/2006/relationships"><Relationship Id="rId1" Type="http://schemas.openxmlformats.org/officeDocument/2006/relationships/drawing" Target="../drawings/drawing245.xml"/></Relationships>
</file>

<file path=xl/chartsheets/_rels/sheet124.xml.rels><?xml version="1.0" encoding="UTF-8" standalone="yes"?>
<Relationships xmlns="http://schemas.openxmlformats.org/package/2006/relationships"><Relationship Id="rId1" Type="http://schemas.openxmlformats.org/officeDocument/2006/relationships/drawing" Target="../drawings/drawing247.xml"/></Relationships>
</file>

<file path=xl/chartsheets/_rels/sheet125.xml.rels><?xml version="1.0" encoding="UTF-8" standalone="yes"?>
<Relationships xmlns="http://schemas.openxmlformats.org/package/2006/relationships"><Relationship Id="rId1" Type="http://schemas.openxmlformats.org/officeDocument/2006/relationships/drawing" Target="../drawings/drawing249.xml"/></Relationships>
</file>

<file path=xl/chartsheets/_rels/sheet126.xml.rels><?xml version="1.0" encoding="UTF-8" standalone="yes"?>
<Relationships xmlns="http://schemas.openxmlformats.org/package/2006/relationships"><Relationship Id="rId1" Type="http://schemas.openxmlformats.org/officeDocument/2006/relationships/drawing" Target="../drawings/drawing251.xml"/></Relationships>
</file>

<file path=xl/chartsheets/_rels/sheet127.xml.rels><?xml version="1.0" encoding="UTF-8" standalone="yes"?>
<Relationships xmlns="http://schemas.openxmlformats.org/package/2006/relationships"><Relationship Id="rId1" Type="http://schemas.openxmlformats.org/officeDocument/2006/relationships/drawing" Target="../drawings/drawing253.xml"/></Relationships>
</file>

<file path=xl/chartsheets/_rels/sheet128.xml.rels><?xml version="1.0" encoding="UTF-8" standalone="yes"?>
<Relationships xmlns="http://schemas.openxmlformats.org/package/2006/relationships"><Relationship Id="rId1" Type="http://schemas.openxmlformats.org/officeDocument/2006/relationships/drawing" Target="../drawings/drawing255.xml"/></Relationships>
</file>

<file path=xl/chartsheets/_rels/sheet129.xml.rels><?xml version="1.0" encoding="UTF-8" standalone="yes"?>
<Relationships xmlns="http://schemas.openxmlformats.org/package/2006/relationships"><Relationship Id="rId1" Type="http://schemas.openxmlformats.org/officeDocument/2006/relationships/drawing" Target="../drawings/drawing257.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30.xml.rels><?xml version="1.0" encoding="UTF-8" standalone="yes"?>
<Relationships xmlns="http://schemas.openxmlformats.org/package/2006/relationships"><Relationship Id="rId1" Type="http://schemas.openxmlformats.org/officeDocument/2006/relationships/drawing" Target="../drawings/drawing259.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87.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89.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1.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1.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13.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5.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1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19.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21.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23.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25.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27.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129.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31.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33.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35.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3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39.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41.xml"/></Relationships>
</file>

<file path=xl/chartsheets/_rels/sheet72.xml.rels><?xml version="1.0" encoding="UTF-8" standalone="yes"?>
<Relationships xmlns="http://schemas.openxmlformats.org/package/2006/relationships"><Relationship Id="rId1" Type="http://schemas.openxmlformats.org/officeDocument/2006/relationships/drawing" Target="../drawings/drawing143.xml"/></Relationships>
</file>

<file path=xl/chartsheets/_rels/sheet73.xml.rels><?xml version="1.0" encoding="UTF-8" standalone="yes"?>
<Relationships xmlns="http://schemas.openxmlformats.org/package/2006/relationships"><Relationship Id="rId1" Type="http://schemas.openxmlformats.org/officeDocument/2006/relationships/drawing" Target="../drawings/drawing145.xml"/></Relationships>
</file>

<file path=xl/chartsheets/_rels/sheet74.xml.rels><?xml version="1.0" encoding="UTF-8" standalone="yes"?>
<Relationships xmlns="http://schemas.openxmlformats.org/package/2006/relationships"><Relationship Id="rId1" Type="http://schemas.openxmlformats.org/officeDocument/2006/relationships/drawing" Target="../drawings/drawing147.xml"/></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149.xml"/></Relationships>
</file>

<file path=xl/chartsheets/_rels/sheet76.xml.rels><?xml version="1.0" encoding="UTF-8" standalone="yes"?>
<Relationships xmlns="http://schemas.openxmlformats.org/package/2006/relationships"><Relationship Id="rId1" Type="http://schemas.openxmlformats.org/officeDocument/2006/relationships/drawing" Target="../drawings/drawing151.xml"/></Relationships>
</file>

<file path=xl/chartsheets/_rels/sheet77.xml.rels><?xml version="1.0" encoding="UTF-8" standalone="yes"?>
<Relationships xmlns="http://schemas.openxmlformats.org/package/2006/relationships"><Relationship Id="rId1" Type="http://schemas.openxmlformats.org/officeDocument/2006/relationships/drawing" Target="../drawings/drawing153.xml"/></Relationships>
</file>

<file path=xl/chartsheets/_rels/sheet78.xml.rels><?xml version="1.0" encoding="UTF-8" standalone="yes"?>
<Relationships xmlns="http://schemas.openxmlformats.org/package/2006/relationships"><Relationship Id="rId1" Type="http://schemas.openxmlformats.org/officeDocument/2006/relationships/drawing" Target="../drawings/drawing155.xml"/></Relationships>
</file>

<file path=xl/chartsheets/_rels/sheet79.xml.rels><?xml version="1.0" encoding="UTF-8" standalone="yes"?>
<Relationships xmlns="http://schemas.openxmlformats.org/package/2006/relationships"><Relationship Id="rId1" Type="http://schemas.openxmlformats.org/officeDocument/2006/relationships/drawing" Target="../drawings/drawing15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80.xml.rels><?xml version="1.0" encoding="UTF-8" standalone="yes"?>
<Relationships xmlns="http://schemas.openxmlformats.org/package/2006/relationships"><Relationship Id="rId1" Type="http://schemas.openxmlformats.org/officeDocument/2006/relationships/drawing" Target="../drawings/drawing159.xml"/></Relationships>
</file>

<file path=xl/chartsheets/_rels/sheet81.xml.rels><?xml version="1.0" encoding="UTF-8" standalone="yes"?>
<Relationships xmlns="http://schemas.openxmlformats.org/package/2006/relationships"><Relationship Id="rId1" Type="http://schemas.openxmlformats.org/officeDocument/2006/relationships/drawing" Target="../drawings/drawing161.xml"/></Relationships>
</file>

<file path=xl/chartsheets/_rels/sheet82.xml.rels><?xml version="1.0" encoding="UTF-8" standalone="yes"?>
<Relationships xmlns="http://schemas.openxmlformats.org/package/2006/relationships"><Relationship Id="rId1" Type="http://schemas.openxmlformats.org/officeDocument/2006/relationships/drawing" Target="../drawings/drawing163.xml"/></Relationships>
</file>

<file path=xl/chartsheets/_rels/sheet83.xml.rels><?xml version="1.0" encoding="UTF-8" standalone="yes"?>
<Relationships xmlns="http://schemas.openxmlformats.org/package/2006/relationships"><Relationship Id="rId1" Type="http://schemas.openxmlformats.org/officeDocument/2006/relationships/drawing" Target="../drawings/drawing165.xml"/></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167.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169.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171.xml"/></Relationships>
</file>

<file path=xl/chartsheets/_rels/sheet87.xml.rels><?xml version="1.0" encoding="UTF-8" standalone="yes"?>
<Relationships xmlns="http://schemas.openxmlformats.org/package/2006/relationships"><Relationship Id="rId1" Type="http://schemas.openxmlformats.org/officeDocument/2006/relationships/drawing" Target="../drawings/drawing173.xml"/></Relationships>
</file>

<file path=xl/chartsheets/_rels/sheet88.xml.rels><?xml version="1.0" encoding="UTF-8" standalone="yes"?>
<Relationships xmlns="http://schemas.openxmlformats.org/package/2006/relationships"><Relationship Id="rId1" Type="http://schemas.openxmlformats.org/officeDocument/2006/relationships/drawing" Target="../drawings/drawing175.xml"/></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177.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179.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181.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183.xml"/></Relationships>
</file>

<file path=xl/chartsheets/_rels/sheet93.xml.rels><?xml version="1.0" encoding="UTF-8" standalone="yes"?>
<Relationships xmlns="http://schemas.openxmlformats.org/package/2006/relationships"><Relationship Id="rId1" Type="http://schemas.openxmlformats.org/officeDocument/2006/relationships/drawing" Target="../drawings/drawing185.xml"/></Relationships>
</file>

<file path=xl/chartsheets/_rels/sheet94.xml.rels><?xml version="1.0" encoding="UTF-8" standalone="yes"?>
<Relationships xmlns="http://schemas.openxmlformats.org/package/2006/relationships"><Relationship Id="rId1" Type="http://schemas.openxmlformats.org/officeDocument/2006/relationships/drawing" Target="../drawings/drawing187.xml"/></Relationships>
</file>

<file path=xl/chartsheets/_rels/sheet95.xml.rels><?xml version="1.0" encoding="UTF-8" standalone="yes"?>
<Relationships xmlns="http://schemas.openxmlformats.org/package/2006/relationships"><Relationship Id="rId1" Type="http://schemas.openxmlformats.org/officeDocument/2006/relationships/drawing" Target="../drawings/drawing189.xml"/></Relationships>
</file>

<file path=xl/chartsheets/_rels/sheet96.xml.rels><?xml version="1.0" encoding="UTF-8" standalone="yes"?>
<Relationships xmlns="http://schemas.openxmlformats.org/package/2006/relationships"><Relationship Id="rId1" Type="http://schemas.openxmlformats.org/officeDocument/2006/relationships/drawing" Target="../drawings/drawing191.xml"/></Relationships>
</file>

<file path=xl/chartsheets/_rels/sheet97.xml.rels><?xml version="1.0" encoding="UTF-8" standalone="yes"?>
<Relationships xmlns="http://schemas.openxmlformats.org/package/2006/relationships"><Relationship Id="rId1" Type="http://schemas.openxmlformats.org/officeDocument/2006/relationships/drawing" Target="../drawings/drawing193.xml"/></Relationships>
</file>

<file path=xl/chartsheets/_rels/sheet98.xml.rels><?xml version="1.0" encoding="UTF-8" standalone="yes"?>
<Relationships xmlns="http://schemas.openxmlformats.org/package/2006/relationships"><Relationship Id="rId1" Type="http://schemas.openxmlformats.org/officeDocument/2006/relationships/drawing" Target="../drawings/drawing195.xml"/></Relationships>
</file>

<file path=xl/chartsheets/_rels/sheet99.xml.rels><?xml version="1.0" encoding="UTF-8" standalone="yes"?>
<Relationships xmlns="http://schemas.openxmlformats.org/package/2006/relationships"><Relationship Id="rId1" Type="http://schemas.openxmlformats.org/officeDocument/2006/relationships/drawing" Target="../drawings/drawing197.xml"/></Relationships>
</file>

<file path=xl/chartsheets/sheet1.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0.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101.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102.xml><?xml version="1.0" encoding="utf-8"?>
<chartsheet xmlns="http://schemas.openxmlformats.org/spreadsheetml/2006/main" xmlns:r="http://schemas.openxmlformats.org/officeDocument/2006/relationships">
  <sheetPr/>
  <sheetViews>
    <sheetView zoomScale="167" workbookViewId="0" zoomToFit="1"/>
  </sheetViews>
  <pageMargins left="0.75" right="0.75" top="1" bottom="1" header="0.5" footer="0.5"/>
  <drawing r:id="rId1"/>
</chartsheet>
</file>

<file path=xl/chartsheets/sheet10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6.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7.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09.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0.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1.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2.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6.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7.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19.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2.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20.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21.xml><?xml version="1.0" encoding="utf-8"?>
<chartsheet xmlns="http://schemas.openxmlformats.org/spreadsheetml/2006/main" xmlns:r="http://schemas.openxmlformats.org/officeDocument/2006/relationships">
  <sheetPr/>
  <sheetViews>
    <sheetView zoomScale="172" workbookViewId="0" zoomToFit="1"/>
  </sheetViews>
  <pageMargins left="0.75" right="0.75" top="1" bottom="1" header="0.5" footer="0.5"/>
  <drawing r:id="rId1"/>
</chartsheet>
</file>

<file path=xl/chartsheets/sheet122.xml><?xml version="1.0" encoding="utf-8"?>
<chartsheet xmlns="http://schemas.openxmlformats.org/spreadsheetml/2006/main" xmlns:r="http://schemas.openxmlformats.org/officeDocument/2006/relationships">
  <sheetPr/>
  <sheetViews>
    <sheetView zoomScale="172" workbookViewId="0" zoomToFit="1"/>
  </sheetViews>
  <pageMargins left="0.75" right="0.75" top="1" bottom="1" header="0.5" footer="0.5"/>
  <drawing r:id="rId1"/>
</chartsheet>
</file>

<file path=xl/chartsheets/sheet123.xml><?xml version="1.0" encoding="utf-8"?>
<chartsheet xmlns="http://schemas.openxmlformats.org/spreadsheetml/2006/main" xmlns:r="http://schemas.openxmlformats.org/officeDocument/2006/relationships">
  <sheetPr/>
  <sheetViews>
    <sheetView zoomScale="172" workbookViewId="0" zoomToFit="1"/>
  </sheetViews>
  <pageMargins left="0.75" right="0.75" top="1" bottom="1" header="0.5" footer="0.5"/>
  <drawing r:id="rId1"/>
</chartsheet>
</file>

<file path=xl/chartsheets/sheet124.xml><?xml version="1.0" encoding="utf-8"?>
<chartsheet xmlns="http://schemas.openxmlformats.org/spreadsheetml/2006/main" xmlns:r="http://schemas.openxmlformats.org/officeDocument/2006/relationships">
  <sheetPr/>
  <sheetViews>
    <sheetView zoomScale="172" workbookViewId="0" zoomToFit="1"/>
  </sheetViews>
  <pageMargins left="0.75" right="0.75" top="1" bottom="1" header="0.5" footer="0.5"/>
  <drawing r:id="rId1"/>
</chartsheet>
</file>

<file path=xl/chartsheets/sheet125.xml><?xml version="1.0" encoding="utf-8"?>
<chartsheet xmlns="http://schemas.openxmlformats.org/spreadsheetml/2006/main" xmlns:r="http://schemas.openxmlformats.org/officeDocument/2006/relationships">
  <sheetPr/>
  <sheetViews>
    <sheetView zoomScale="167" workbookViewId="0" zoomToFit="1"/>
  </sheetViews>
  <pageMargins left="0.75" right="0.75" top="1" bottom="1" header="0.5" footer="0.5"/>
  <drawing r:id="rId1"/>
</chartsheet>
</file>

<file path=xl/chartsheets/sheet126.xml><?xml version="1.0" encoding="utf-8"?>
<chartsheet xmlns="http://schemas.openxmlformats.org/spreadsheetml/2006/main" xmlns:r="http://schemas.openxmlformats.org/officeDocument/2006/relationships">
  <sheetPr/>
  <sheetViews>
    <sheetView zoomScale="167" workbookViewId="0" zoomToFit="1"/>
  </sheetViews>
  <pageMargins left="0.75" right="0.75" top="1" bottom="1" header="0.5" footer="0.5"/>
  <drawing r:id="rId1"/>
</chartsheet>
</file>

<file path=xl/chartsheets/sheet127.xml><?xml version="1.0" encoding="utf-8"?>
<chartsheet xmlns="http://schemas.openxmlformats.org/spreadsheetml/2006/main" xmlns:r="http://schemas.openxmlformats.org/officeDocument/2006/relationships">
  <sheetPr/>
  <sheetViews>
    <sheetView zoomScale="167" workbookViewId="0" zoomToFit="1"/>
  </sheetViews>
  <pageMargins left="0.75" right="0.75" top="1" bottom="1" header="0.5" footer="0.5"/>
  <drawing r:id="rId1"/>
</chartsheet>
</file>

<file path=xl/chartsheets/sheet128.xml><?xml version="1.0" encoding="utf-8"?>
<chartsheet xmlns="http://schemas.openxmlformats.org/spreadsheetml/2006/main" xmlns:r="http://schemas.openxmlformats.org/officeDocument/2006/relationships">
  <sheetPr/>
  <sheetViews>
    <sheetView zoomScale="167" workbookViewId="0" zoomToFit="1"/>
  </sheetViews>
  <pageMargins left="0.75" right="0.75" top="1" bottom="1" header="0.5" footer="0.5"/>
  <drawing r:id="rId1"/>
</chartsheet>
</file>

<file path=xl/chartsheets/sheet129.xml><?xml version="1.0" encoding="utf-8"?>
<chartsheet xmlns="http://schemas.openxmlformats.org/spreadsheetml/2006/main" xmlns:r="http://schemas.openxmlformats.org/officeDocument/2006/relationships">
  <sheetPr/>
  <sheetViews>
    <sheetView zoomScale="167" workbookViewId="0" zoomToFit="1"/>
  </sheetViews>
  <pageMargins left="0.75" right="0.75" top="1" bottom="1" header="0.5" footer="0.5"/>
  <drawing r:id="rId1"/>
</chartsheet>
</file>

<file path=xl/chartsheets/sheet1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30.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1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6.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7.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19.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0.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1.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2.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6.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7.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29.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0.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1.xml><?xml version="1.0" encoding="utf-8"?>
<chartsheet xmlns="http://schemas.openxmlformats.org/spreadsheetml/2006/main" xmlns:r="http://schemas.openxmlformats.org/officeDocument/2006/relationships">
  <sheetPr/>
  <sheetViews>
    <sheetView zoomScale="167" workbookViewId="0" zoomToFit="1"/>
  </sheetViews>
  <pageMargins left="0.75" right="0.75" top="1" bottom="1" header="0.5" footer="0.5"/>
  <drawing r:id="rId1"/>
</chartsheet>
</file>

<file path=xl/chartsheets/sheet32.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6.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7.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39.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40.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41.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42.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4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4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4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46.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47.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48.xml><?xml version="1.0" encoding="utf-8"?>
<chartsheet xmlns="http://schemas.openxmlformats.org/spreadsheetml/2006/main" xmlns:r="http://schemas.openxmlformats.org/officeDocument/2006/relationships">
  <sheetPr/>
  <sheetViews>
    <sheetView zoomScale="187" workbookViewId="0" zoomToFit="1"/>
  </sheetViews>
  <pageMargins left="0.75" right="0.75" top="1" bottom="1" header="0.5" footer="0.5"/>
  <drawing r:id="rId1"/>
</chartsheet>
</file>

<file path=xl/chartsheets/sheet49.xml><?xml version="1.0" encoding="utf-8"?>
<chartsheet xmlns="http://schemas.openxmlformats.org/spreadsheetml/2006/main" xmlns:r="http://schemas.openxmlformats.org/officeDocument/2006/relationships">
  <sheetPr/>
  <sheetViews>
    <sheetView zoomScale="187" workbookViewId="0" zoomToFit="1"/>
  </sheetViews>
  <pageMargins left="0.75" right="0.75" top="1" bottom="1" header="0.5" footer="0.5"/>
  <drawing r:id="rId1"/>
</chartsheet>
</file>

<file path=xl/chartsheets/sheet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50.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51.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52.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53.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5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5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56.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57.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5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59.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0.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1.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2.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3.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4.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5.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66.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67.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68.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69.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7.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70.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71.xml><?xml version="1.0" encoding="utf-8"?>
<chartsheet xmlns="http://schemas.openxmlformats.org/spreadsheetml/2006/main" xmlns:r="http://schemas.openxmlformats.org/officeDocument/2006/relationships">
  <sheetPr/>
  <sheetViews>
    <sheetView zoomScale="142" workbookViewId="0" zoomToFit="1"/>
  </sheetViews>
  <pageMargins left="0.75" right="0.75" top="1" bottom="1" header="0.5" footer="0.5"/>
  <drawing r:id="rId1"/>
</chartsheet>
</file>

<file path=xl/chartsheets/sheet72.xml><?xml version="1.0" encoding="utf-8"?>
<chartsheet xmlns="http://schemas.openxmlformats.org/spreadsheetml/2006/main" xmlns:r="http://schemas.openxmlformats.org/officeDocument/2006/relationships">
  <sheetPr/>
  <sheetViews>
    <sheetView zoomScale="142" workbookViewId="0" zoomToFit="1"/>
  </sheetViews>
  <pageMargins left="0.75" right="0.75" top="1" bottom="1" header="0.5" footer="0.5"/>
  <drawing r:id="rId1"/>
</chartsheet>
</file>

<file path=xl/chartsheets/sheet73.xml><?xml version="1.0" encoding="utf-8"?>
<chartsheet xmlns="http://schemas.openxmlformats.org/spreadsheetml/2006/main" xmlns:r="http://schemas.openxmlformats.org/officeDocument/2006/relationships">
  <sheetPr/>
  <sheetViews>
    <sheetView zoomScale="142" workbookViewId="0" zoomToFit="1"/>
  </sheetViews>
  <pageMargins left="0.75" right="0.75" top="1" bottom="1" header="0.5" footer="0.5"/>
  <drawing r:id="rId1"/>
</chartsheet>
</file>

<file path=xl/chartsheets/sheet74.xml><?xml version="1.0" encoding="utf-8"?>
<chartsheet xmlns="http://schemas.openxmlformats.org/spreadsheetml/2006/main" xmlns:r="http://schemas.openxmlformats.org/officeDocument/2006/relationships">
  <sheetPr/>
  <sheetViews>
    <sheetView zoomScale="142" workbookViewId="0" zoomToFit="1"/>
  </sheetViews>
  <pageMargins left="0.75" right="0.75" top="1" bottom="1" header="0.5" footer="0.5"/>
  <drawing r:id="rId1"/>
</chartsheet>
</file>

<file path=xl/chartsheets/sheet75.xml><?xml version="1.0" encoding="utf-8"?>
<chartsheet xmlns="http://schemas.openxmlformats.org/spreadsheetml/2006/main" xmlns:r="http://schemas.openxmlformats.org/officeDocument/2006/relationships">
  <sheetPr/>
  <sheetViews>
    <sheetView zoomScale="142" workbookViewId="0" zoomToFit="1"/>
  </sheetViews>
  <pageMargins left="0.75" right="0.75" top="1" bottom="1" header="0.5" footer="0.5"/>
  <drawing r:id="rId1"/>
</chartsheet>
</file>

<file path=xl/chartsheets/sheet76.xml><?xml version="1.0" encoding="utf-8"?>
<chartsheet xmlns="http://schemas.openxmlformats.org/spreadsheetml/2006/main" xmlns:r="http://schemas.openxmlformats.org/officeDocument/2006/relationships">
  <sheetPr/>
  <sheetViews>
    <sheetView zoomScale="142" workbookViewId="0" zoomToFit="1"/>
  </sheetViews>
  <pageMargins left="0.75" right="0.75" top="1" bottom="1" header="0.5" footer="0.5"/>
  <drawing r:id="rId1"/>
</chartsheet>
</file>

<file path=xl/chartsheets/sheet77.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78.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79.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80.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1.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2.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3.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4.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5.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6.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7.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88.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89.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9.xml><?xml version="1.0" encoding="utf-8"?>
<chartsheet xmlns="http://schemas.openxmlformats.org/spreadsheetml/2006/main" xmlns:r="http://schemas.openxmlformats.org/officeDocument/2006/relationships">
  <sheetPr/>
  <sheetViews>
    <sheetView zoomScale="150" workbookViewId="0"/>
  </sheetViews>
  <pageMargins left="0.75" right="0.75" top="1" bottom="1" header="0.5" footer="0.5"/>
  <drawing r:id="rId1"/>
</chartsheet>
</file>

<file path=xl/chartsheets/sheet90.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91.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92.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93.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94.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95.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chartsheets/sheet96.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97.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98.xml><?xml version="1.0" encoding="utf-8"?>
<chartsheet xmlns="http://schemas.openxmlformats.org/spreadsheetml/2006/main" xmlns:r="http://schemas.openxmlformats.org/officeDocument/2006/relationships">
  <sheetPr/>
  <sheetViews>
    <sheetView zoomScale="150" workbookViewId="0" zoomToFit="1"/>
  </sheetViews>
  <pageMargins left="0.75" right="0.75" top="1" bottom="1" header="0.5" footer="0.5"/>
  <drawing r:id="rId1"/>
</chartsheet>
</file>

<file path=xl/chartsheets/sheet99.xml><?xml version="1.0" encoding="utf-8"?>
<chartsheet xmlns="http://schemas.openxmlformats.org/spreadsheetml/2006/main" xmlns:r="http://schemas.openxmlformats.org/officeDocument/2006/relationships">
  <sheetPr/>
  <sheetViews>
    <sheetView zoomScale="170"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4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43.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253.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57.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59.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261.xml.rels><?xml version="1.0" encoding="UTF-8" standalone="yes"?>
<Relationships xmlns="http://schemas.openxmlformats.org/package/2006/relationships"><Relationship Id="rId3" Type="http://schemas.openxmlformats.org/officeDocument/2006/relationships/chart" Target="../charts/chart133.xml"/><Relationship Id="rId4" Type="http://schemas.openxmlformats.org/officeDocument/2006/relationships/chart" Target="../charts/chart134.xml"/><Relationship Id="rId1" Type="http://schemas.openxmlformats.org/officeDocument/2006/relationships/chart" Target="../charts/chart131.xml"/><Relationship Id="rId2" Type="http://schemas.openxmlformats.org/officeDocument/2006/relationships/chart" Target="../charts/chart13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0.76059</cdr:x>
      <cdr:y>0.07861</cdr:y>
    </cdr:to>
    <cdr:sp macro="" textlink="">
      <cdr:nvSpPr>
        <cdr:cNvPr id="6" name="ZoneTexte 5"/>
        <cdr:cNvSpPr txBox="1"/>
      </cdr:nvSpPr>
      <cdr:spPr>
        <a:xfrm xmlns:a="http://schemas.openxmlformats.org/drawingml/2006/main">
          <a:off x="676738" y="101373"/>
          <a:ext cx="6316730" cy="33889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et t_1102.xls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0.05114</cdr:y>
    </cdr:from>
    <cdr:to>
      <cdr:x>0.67956</cdr:x>
      <cdr:y>0.13454</cdr:y>
    </cdr:to>
    <cdr:sp macro="" textlink="">
      <cdr:nvSpPr>
        <cdr:cNvPr id="7" name="ZoneTexte 6"/>
        <cdr:cNvSpPr txBox="1"/>
      </cdr:nvSpPr>
      <cdr:spPr>
        <a:xfrm xmlns:a="http://schemas.openxmlformats.org/drawingml/2006/main">
          <a:off x="685800" y="286425"/>
          <a:ext cx="5562600" cy="467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D9D9D9"/>
              </a:solidFill>
              <a:latin typeface="Calibri"/>
              <a:cs typeface="Arial"/>
            </a:rPr>
            <a:t>Évolution</a:t>
          </a:r>
          <a:r>
            <a:rPr lang="fr-FR" sz="2400" b="1" baseline="0">
              <a:solidFill>
                <a:srgbClr val="D9D9D9"/>
              </a:solidFill>
              <a:latin typeface="Calibri"/>
              <a:cs typeface="Arial"/>
            </a:rPr>
            <a:t> de la d</a:t>
          </a:r>
          <a:r>
            <a:rPr lang="fr-FR" sz="2400" b="1">
              <a:solidFill>
                <a:srgbClr val="D9D9D9"/>
              </a:solidFill>
              <a:latin typeface="Calibri"/>
              <a:cs typeface="Arial"/>
            </a:rPr>
            <a:t>ette publique selon l'unité</a:t>
          </a:r>
        </a:p>
      </cdr:txBody>
    </cdr:sp>
  </cdr:relSizeAnchor>
  <cdr:relSizeAnchor xmlns:cdr="http://schemas.openxmlformats.org/drawingml/2006/chartDrawing">
    <cdr:from>
      <cdr:x>0.9558</cdr:x>
      <cdr:y>0.06652</cdr:y>
    </cdr:from>
    <cdr:to>
      <cdr:x>0.99448</cdr:x>
      <cdr:y>0.21315</cdr:y>
    </cdr:to>
    <cdr:sp macro="" textlink="">
      <cdr:nvSpPr>
        <cdr:cNvPr id="8" name="ZoneTexte 7"/>
        <cdr:cNvSpPr txBox="1"/>
      </cdr:nvSpPr>
      <cdr:spPr>
        <a:xfrm xmlns:a="http://schemas.openxmlformats.org/drawingml/2006/main">
          <a:off x="8788400" y="372534"/>
          <a:ext cx="355600" cy="821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0.17128</cdr:x>
      <cdr:y>0.3099</cdr:y>
    </cdr:from>
    <cdr:to>
      <cdr:x>0.66299</cdr:x>
      <cdr:y>0.36583</cdr:y>
    </cdr:to>
    <cdr:sp macro="" textlink="">
      <cdr:nvSpPr>
        <cdr:cNvPr id="9" name="ZoneTexte 8"/>
        <cdr:cNvSpPr txBox="1"/>
      </cdr:nvSpPr>
      <cdr:spPr>
        <a:xfrm xmlns:a="http://schemas.openxmlformats.org/drawingml/2006/main">
          <a:off x="1574843" y="1735667"/>
          <a:ext cx="4521175" cy="313247"/>
        </a:xfrm>
        <a:prstGeom xmlns:a="http://schemas.openxmlformats.org/drawingml/2006/main" prst="rect">
          <a:avLst/>
        </a:prstGeom>
        <a:solidFill xmlns:a="http://schemas.openxmlformats.org/drawingml/2006/main">
          <a:schemeClr val="bg1">
            <a:alpha val="70000"/>
          </a:schemeClr>
        </a:solidFill>
      </cdr:spPr>
      <cdr:txBody>
        <a:bodyPr xmlns:a="http://schemas.openxmlformats.org/drawingml/2006/main" wrap="none" rtlCol="0" anchor="ctr"/>
        <a:lstStyle xmlns:a="http://schemas.openxmlformats.org/drawingml/2006/main"/>
        <a:p xmlns:a="http://schemas.openxmlformats.org/drawingml/2006/main">
          <a:pPr algn="r"/>
          <a:r>
            <a:rPr lang="fr-FR" sz="1400" b="1"/>
            <a:t>en % du PIB</a:t>
          </a:r>
          <a:r>
            <a:rPr lang="fr-FR" sz="1400" b="1" baseline="0"/>
            <a:t> </a:t>
          </a:r>
          <a:r>
            <a:rPr lang="fr-FR" sz="1400" b="1"/>
            <a:t>(échelle de droite) : multiplié par </a:t>
          </a:r>
          <a:r>
            <a:rPr lang="fr-FR" sz="2000" b="1"/>
            <a:t>4</a:t>
          </a:r>
          <a:r>
            <a:rPr lang="fr-FR" sz="1400" b="1"/>
            <a:t> en</a:t>
          </a:r>
          <a:r>
            <a:rPr lang="fr-FR" sz="1400" b="1" baseline="0"/>
            <a:t> 34 ans</a:t>
          </a:r>
          <a:endParaRPr lang="fr-FR" sz="1400" b="1"/>
        </a:p>
      </cdr:txBody>
    </cdr:sp>
  </cdr:relSizeAnchor>
  <cdr:relSizeAnchor xmlns:cdr="http://schemas.openxmlformats.org/drawingml/2006/chartDrawing">
    <cdr:from>
      <cdr:x>0.66207</cdr:x>
      <cdr:y>0.35072</cdr:y>
    </cdr:from>
    <cdr:to>
      <cdr:x>0.70258</cdr:x>
      <cdr:y>0.36281</cdr:y>
    </cdr:to>
    <cdr:sp macro="" textlink="">
      <cdr:nvSpPr>
        <cdr:cNvPr id="11" name="Connecteur droit 10"/>
        <cdr:cNvSpPr/>
      </cdr:nvSpPr>
      <cdr:spPr>
        <a:xfrm xmlns:a="http://schemas.openxmlformats.org/drawingml/2006/main">
          <a:off x="6087559" y="1964287"/>
          <a:ext cx="372481" cy="67713"/>
        </a:xfrm>
        <a:prstGeom xmlns:a="http://schemas.openxmlformats.org/drawingml/2006/main" prst="line">
          <a:avLst/>
        </a:prstGeom>
        <a:ln xmlns:a="http://schemas.openxmlformats.org/drawingml/2006/main" w="50800">
          <a:solidFill>
            <a:schemeClr val="tx1"/>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0.64088</cdr:x>
      <cdr:y>0.55329</cdr:y>
    </cdr:from>
    <cdr:to>
      <cdr:x>0.92357</cdr:x>
      <cdr:y>0.65759</cdr:y>
    </cdr:to>
    <cdr:sp macro="" textlink="">
      <cdr:nvSpPr>
        <cdr:cNvPr id="12" name="ZoneTexte 11"/>
        <cdr:cNvSpPr txBox="1"/>
      </cdr:nvSpPr>
      <cdr:spPr>
        <a:xfrm xmlns:a="http://schemas.openxmlformats.org/drawingml/2006/main">
          <a:off x="5892788" y="3098820"/>
          <a:ext cx="2599278" cy="58415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FF"/>
              </a:solidFill>
            </a:rPr>
            <a:t>en € courants (échelle de gauche)</a:t>
          </a:r>
          <a:r>
            <a:rPr lang="fr-FR" sz="1400" b="1" baseline="0">
              <a:solidFill>
                <a:srgbClr val="0000FF"/>
              </a:solidFill>
            </a:rPr>
            <a:t> </a:t>
          </a:r>
          <a:r>
            <a:rPr lang="fr-FR" sz="1400" b="1">
              <a:solidFill>
                <a:srgbClr val="0000FF"/>
              </a:solidFill>
              <a:latin typeface="+mn-lt"/>
              <a:ea typeface="+mn-ea"/>
              <a:cs typeface="+mn-cs"/>
            </a:rPr>
            <a:t>: </a:t>
          </a:r>
          <a:br>
            <a:rPr lang="fr-FR" sz="1400" b="1">
              <a:solidFill>
                <a:srgbClr val="0000FF"/>
              </a:solidFill>
              <a:latin typeface="+mn-lt"/>
              <a:ea typeface="+mn-ea"/>
              <a:cs typeface="+mn-cs"/>
            </a:rPr>
          </a:br>
          <a:r>
            <a:rPr lang="fr-FR" sz="1400" b="1">
              <a:solidFill>
                <a:srgbClr val="0000FF"/>
              </a:solidFill>
              <a:latin typeface="+mn-lt"/>
              <a:ea typeface="+mn-ea"/>
              <a:cs typeface="+mn-cs"/>
            </a:rPr>
            <a:t>multiplié par </a:t>
          </a:r>
          <a:r>
            <a:rPr lang="fr-FR" sz="2000" b="1">
              <a:solidFill>
                <a:srgbClr val="0000FF"/>
              </a:solidFill>
              <a:latin typeface="+mn-lt"/>
              <a:ea typeface="+mn-ea"/>
              <a:cs typeface="+mn-cs"/>
            </a:rPr>
            <a:t>22</a:t>
          </a:r>
          <a:r>
            <a:rPr lang="fr-FR" sz="1400" b="1">
              <a:solidFill>
                <a:srgbClr val="0000FF"/>
              </a:solidFill>
              <a:latin typeface="+mn-lt"/>
              <a:ea typeface="+mn-ea"/>
              <a:cs typeface="+mn-cs"/>
            </a:rPr>
            <a:t> en</a:t>
          </a:r>
          <a:r>
            <a:rPr lang="fr-FR" sz="1400" b="1" baseline="0">
              <a:solidFill>
                <a:srgbClr val="0000FF"/>
              </a:solidFill>
              <a:latin typeface="+mn-lt"/>
              <a:ea typeface="+mn-ea"/>
              <a:cs typeface="+mn-cs"/>
            </a:rPr>
            <a:t> 34 ans</a:t>
          </a:r>
          <a:r>
            <a:rPr lang="fr-FR" sz="1400">
              <a:solidFill>
                <a:srgbClr val="0000FF"/>
              </a:solidFill>
            </a:rPr>
            <a:t> </a:t>
          </a:r>
          <a:endParaRPr lang="fr-FR" sz="1400" b="1">
            <a:solidFill>
              <a:srgbClr val="0000FF"/>
            </a:solidFill>
          </a:endParaRPr>
        </a:p>
      </cdr:txBody>
    </cdr:sp>
  </cdr:relSizeAnchor>
  <cdr:relSizeAnchor xmlns:cdr="http://schemas.openxmlformats.org/drawingml/2006/chartDrawing">
    <cdr:from>
      <cdr:x>0.58379</cdr:x>
      <cdr:y>0.57747</cdr:y>
    </cdr:from>
    <cdr:to>
      <cdr:x>0.63444</cdr:x>
      <cdr:y>0.5941</cdr:y>
    </cdr:to>
    <cdr:sp macro="" textlink="">
      <cdr:nvSpPr>
        <cdr:cNvPr id="13" name="Connecteur droit 12"/>
        <cdr:cNvSpPr/>
      </cdr:nvSpPr>
      <cdr:spPr>
        <a:xfrm xmlns:a="http://schemas.openxmlformats.org/drawingml/2006/main" flipH="1" flipV="1">
          <a:off x="5367857" y="3234245"/>
          <a:ext cx="465717" cy="93140"/>
        </a:xfrm>
        <a:prstGeom xmlns:a="http://schemas.openxmlformats.org/drawingml/2006/main" prst="line">
          <a:avLst/>
        </a:prstGeom>
        <a:ln xmlns:a="http://schemas.openxmlformats.org/drawingml/2006/main" w="50800">
          <a:solidFill>
            <a:srgbClr val="0000FF"/>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0.4604</cdr:x>
      <cdr:y>0.44747</cdr:y>
    </cdr:from>
    <cdr:to>
      <cdr:x>0.55433</cdr:x>
      <cdr:y>0.48526</cdr:y>
    </cdr:to>
    <cdr:sp macro="" textlink="">
      <cdr:nvSpPr>
        <cdr:cNvPr id="14" name="Connecteur droit 13"/>
        <cdr:cNvSpPr/>
      </cdr:nvSpPr>
      <cdr:spPr>
        <a:xfrm xmlns:a="http://schemas.openxmlformats.org/drawingml/2006/main">
          <a:off x="4233295" y="2506126"/>
          <a:ext cx="863639" cy="211674"/>
        </a:xfrm>
        <a:prstGeom xmlns:a="http://schemas.openxmlformats.org/drawingml/2006/main" prst="line">
          <a:avLst/>
        </a:prstGeom>
        <a:ln xmlns:a="http://schemas.openxmlformats.org/drawingml/2006/main" w="50800">
          <a:solidFill>
            <a:srgbClr val="FF000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cdr:x>
      <cdr:y>0.40666</cdr:y>
    </cdr:from>
    <cdr:to>
      <cdr:x>0.46224</cdr:x>
      <cdr:y>0.46864</cdr:y>
    </cdr:to>
    <cdr:sp macro="" textlink="">
      <cdr:nvSpPr>
        <cdr:cNvPr id="15" name="ZoneTexte 14"/>
        <cdr:cNvSpPr txBox="1"/>
      </cdr:nvSpPr>
      <cdr:spPr>
        <a:xfrm xmlns:a="http://schemas.openxmlformats.org/drawingml/2006/main">
          <a:off x="-16909" y="2277562"/>
          <a:ext cx="4250204" cy="347131"/>
        </a:xfrm>
        <a:prstGeom xmlns:a="http://schemas.openxmlformats.org/drawingml/2006/main" prst="rect">
          <a:avLst/>
        </a:prstGeom>
        <a:solidFill xmlns:a="http://schemas.openxmlformats.org/drawingml/2006/main">
          <a:schemeClr val="bg1">
            <a:alpha val="7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FF0000"/>
              </a:solidFill>
            </a:rPr>
            <a:t>en € 2012 (échelle de gauche) </a:t>
          </a:r>
          <a:r>
            <a:rPr lang="fr-FR" sz="1400" b="1">
              <a:solidFill>
                <a:srgbClr val="FF0000"/>
              </a:solidFill>
              <a:latin typeface="+mn-lt"/>
              <a:ea typeface="+mn-ea"/>
              <a:cs typeface="+mn-cs"/>
            </a:rPr>
            <a:t>: multiplié par </a:t>
          </a:r>
          <a:r>
            <a:rPr lang="fr-FR" sz="2000" b="1">
              <a:solidFill>
                <a:srgbClr val="FF0000"/>
              </a:solidFill>
              <a:latin typeface="+mn-lt"/>
              <a:ea typeface="+mn-ea"/>
              <a:cs typeface="+mn-cs"/>
            </a:rPr>
            <a:t>8</a:t>
          </a:r>
          <a:r>
            <a:rPr lang="fr-FR" sz="1400" b="1">
              <a:solidFill>
                <a:srgbClr val="FF0000"/>
              </a:solidFill>
              <a:latin typeface="+mn-lt"/>
              <a:ea typeface="+mn-ea"/>
              <a:cs typeface="+mn-cs"/>
            </a:rPr>
            <a:t> en</a:t>
          </a:r>
          <a:r>
            <a:rPr lang="fr-FR" sz="1400" b="1" baseline="0">
              <a:solidFill>
                <a:srgbClr val="FF0000"/>
              </a:solidFill>
              <a:latin typeface="+mn-lt"/>
              <a:ea typeface="+mn-ea"/>
              <a:cs typeface="+mn-cs"/>
            </a:rPr>
            <a:t> 34 ans</a:t>
          </a:r>
          <a:r>
            <a:rPr lang="fr-FR" sz="1400">
              <a:solidFill>
                <a:srgbClr val="FF0000"/>
              </a:solidFill>
            </a:rPr>
            <a:t> </a:t>
          </a:r>
          <a:endParaRPr lang="fr-FR" sz="1400" b="1">
            <a:solidFill>
              <a:srgbClr val="FF0000"/>
            </a:solidFill>
          </a:endParaRPr>
        </a:p>
      </cdr:txBody>
    </cdr:sp>
  </cdr:relSizeAnchor>
  <cdr:relSizeAnchor xmlns:cdr="http://schemas.openxmlformats.org/drawingml/2006/chartDrawing">
    <cdr:from>
      <cdr:x>0.00829</cdr:x>
      <cdr:y>0.06803</cdr:y>
    </cdr:from>
    <cdr:to>
      <cdr:x>0.06261</cdr:x>
      <cdr:y>0.21466</cdr:y>
    </cdr:to>
    <cdr:sp macro="" textlink="">
      <cdr:nvSpPr>
        <cdr:cNvPr id="16" name="ZoneTexte 15"/>
        <cdr:cNvSpPr txBox="1"/>
      </cdr:nvSpPr>
      <cdr:spPr>
        <a:xfrm xmlns:a="http://schemas.openxmlformats.org/drawingml/2006/main">
          <a:off x="76200" y="381000"/>
          <a:ext cx="499532" cy="8212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Md</a:t>
          </a:r>
          <a:r>
            <a:rPr lang="fr-FR" sz="1800" b="1" baseline="0"/>
            <a:t> €</a:t>
          </a:r>
          <a:endParaRPr lang="fr-FR" sz="1800" b="1"/>
        </a:p>
      </cdr:txBody>
    </cdr:sp>
  </cdr:relSizeAnchor>
  <cdr:relSizeAnchor xmlns:cdr="http://schemas.openxmlformats.org/drawingml/2006/chartDrawing">
    <cdr:from>
      <cdr:x>0.54236</cdr:x>
      <cdr:y>0.30234</cdr:y>
    </cdr:from>
    <cdr:to>
      <cdr:x>0.58932</cdr:x>
      <cdr:y>0.37944</cdr:y>
    </cdr:to>
    <cdr:sp macro="" textlink="">
      <cdr:nvSpPr>
        <cdr:cNvPr id="17" name="Ellipse 16"/>
        <cdr:cNvSpPr/>
      </cdr:nvSpPr>
      <cdr:spPr>
        <a:xfrm xmlns:a="http://schemas.openxmlformats.org/drawingml/2006/main">
          <a:off x="4986850" y="1693326"/>
          <a:ext cx="431787"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0.77072</cdr:x>
      <cdr:y>0.5941</cdr:y>
    </cdr:from>
    <cdr:to>
      <cdr:x>0.81768</cdr:x>
      <cdr:y>0.6712</cdr:y>
    </cdr:to>
    <cdr:sp macro="" textlink="">
      <cdr:nvSpPr>
        <cdr:cNvPr id="18" name="Ellipse 17"/>
        <cdr:cNvSpPr/>
      </cdr:nvSpPr>
      <cdr:spPr>
        <a:xfrm xmlns:a="http://schemas.openxmlformats.org/drawingml/2006/main">
          <a:off x="7086641" y="3327385"/>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0.3453</cdr:x>
      <cdr:y>0.40514</cdr:y>
    </cdr:from>
    <cdr:to>
      <cdr:x>0.39226</cdr:x>
      <cdr:y>0.48224</cdr:y>
    </cdr:to>
    <cdr:sp macro="" textlink="">
      <cdr:nvSpPr>
        <cdr:cNvPr id="19" name="Ellipse 18"/>
        <cdr:cNvSpPr/>
      </cdr:nvSpPr>
      <cdr:spPr>
        <a:xfrm xmlns:a="http://schemas.openxmlformats.org/drawingml/2006/main">
          <a:off x="3174974" y="2269049"/>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0.xml><?xml version="1.0" encoding="utf-8"?>
<c:userShapes xmlns:c="http://schemas.openxmlformats.org/drawingml/2006/chart">
  <cdr:relSizeAnchor xmlns:cdr="http://schemas.openxmlformats.org/drawingml/2006/chartDrawing">
    <cdr:from>
      <cdr:x>0.52926</cdr:x>
      <cdr:y>0.70656</cdr:y>
    </cdr:from>
    <cdr:to>
      <cdr:x>0.53009</cdr:x>
      <cdr:y>0.84981</cdr:y>
    </cdr:to>
    <cdr:sp macro="" textlink="">
      <cdr:nvSpPr>
        <cdr:cNvPr id="15" name="Connecteur droit 14"/>
        <cdr:cNvSpPr/>
      </cdr:nvSpPr>
      <cdr:spPr>
        <a:xfrm xmlns:a="http://schemas.openxmlformats.org/drawingml/2006/main" rot="5400000" flipH="1">
          <a:off x="4471193" y="4361126"/>
          <a:ext cx="803540" cy="7673"/>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0.76937</cdr:x>
      <cdr:y>0.03472</cdr:y>
    </cdr:from>
    <cdr:to>
      <cdr:x>0.9884</cdr:x>
      <cdr:y>0.90566</cdr:y>
    </cdr:to>
    <cdr:sp macro="" textlink="">
      <cdr:nvSpPr>
        <cdr:cNvPr id="6" name="Rectangle 5"/>
        <cdr:cNvSpPr/>
      </cdr:nvSpPr>
      <cdr:spPr>
        <a:xfrm xmlns:a="http://schemas.openxmlformats.org/drawingml/2006/main">
          <a:off x="7078133" y="194750"/>
          <a:ext cx="2015088" cy="4885248"/>
        </a:xfrm>
        <a:prstGeom xmlns:a="http://schemas.openxmlformats.org/drawingml/2006/main" prst="rect">
          <a:avLst/>
        </a:prstGeom>
        <a:solidFill xmlns:a="http://schemas.openxmlformats.org/drawingml/2006/main">
          <a:schemeClr val="bg1">
            <a:lumMod val="85000"/>
            <a:alpha val="25000"/>
          </a:schemeClr>
        </a:solidFill>
        <a:ln xmlns:a="http://schemas.openxmlformats.org/drawingml/2006/main">
          <a:solidFill>
            <a:schemeClr val="bg1">
              <a:lumMod val="85000"/>
            </a:schemeClr>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p xmlns:a="http://schemas.openxmlformats.org/drawingml/2006/main">
          <a:endParaRPr lang="fr-FR" sz="1200" b="1">
            <a:solidFill>
              <a:schemeClr val="bg1">
                <a:lumMod val="50000"/>
              </a:schemeClr>
            </a:solidFill>
          </a:endParaRPr>
        </a:p>
      </cdr:txBody>
    </cdr:sp>
  </cdr:relSizeAnchor>
  <cdr:relSizeAnchor xmlns:cdr="http://schemas.openxmlformats.org/drawingml/2006/chartDrawing">
    <cdr:from>
      <cdr:x>0.00184</cdr:x>
      <cdr:y>0.04981</cdr:y>
    </cdr:from>
    <cdr:to>
      <cdr:x>0.06074</cdr:x>
      <cdr:y>0.23849</cdr:y>
    </cdr:to>
    <cdr:sp macro="" textlink="">
      <cdr:nvSpPr>
        <cdr:cNvPr id="2" name="ZoneTexte 1"/>
        <cdr:cNvSpPr txBox="1"/>
      </cdr:nvSpPr>
      <cdr:spPr>
        <a:xfrm xmlns:a="http://schemas.openxmlformats.org/drawingml/2006/main">
          <a:off x="16933" y="279400"/>
          <a:ext cx="541867" cy="105833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solidFill>
                <a:schemeClr val="tx1"/>
              </a:solidFill>
            </a:rPr>
            <a:t>Md</a:t>
          </a:r>
          <a:r>
            <a:rPr lang="fr-FR" sz="1800" b="1" baseline="0">
              <a:solidFill>
                <a:schemeClr val="tx1"/>
              </a:solidFill>
            </a:rPr>
            <a:t> € </a:t>
          </a:r>
        </a:p>
        <a:p xmlns:a="http://schemas.openxmlformats.org/drawingml/2006/main">
          <a:pPr algn="ctr"/>
          <a:r>
            <a:rPr lang="fr-FR" sz="1800" b="1" baseline="0">
              <a:solidFill>
                <a:schemeClr val="tx1"/>
              </a:solidFill>
            </a:rPr>
            <a:t>2012</a:t>
          </a:r>
          <a:endParaRPr lang="fr-FR" sz="1800" b="1">
            <a:solidFill>
              <a:schemeClr val="tx1"/>
            </a:solidFill>
          </a:endParaRPr>
        </a:p>
      </cdr:txBody>
    </cdr:sp>
  </cdr:relSizeAnchor>
  <cdr:relSizeAnchor xmlns:cdr="http://schemas.openxmlformats.org/drawingml/2006/chartDrawing">
    <cdr:from>
      <cdr:x>0.08191</cdr:x>
      <cdr:y>0.16604</cdr:y>
    </cdr:from>
    <cdr:to>
      <cdr:x>0.40677</cdr:x>
      <cdr:y>0.24755</cdr:y>
    </cdr:to>
    <cdr:sp macro="" textlink="">
      <cdr:nvSpPr>
        <cdr:cNvPr id="3" name="ZoneTexte 2"/>
        <cdr:cNvSpPr txBox="1"/>
      </cdr:nvSpPr>
      <cdr:spPr>
        <a:xfrm xmlns:a="http://schemas.openxmlformats.org/drawingml/2006/main">
          <a:off x="753554" y="931332"/>
          <a:ext cx="2988712" cy="457227"/>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tx1">
                  <a:lumMod val="50000"/>
                  <a:lumOff val="50000"/>
                </a:schemeClr>
              </a:solidFill>
              <a:latin typeface="+mn-lt"/>
            </a:rPr>
            <a:t>Déficit de l'État</a:t>
          </a:r>
          <a:r>
            <a:rPr lang="fr-FR" sz="1600" b="1" baseline="0">
              <a:solidFill>
                <a:schemeClr val="tx1">
                  <a:lumMod val="50000"/>
                  <a:lumOff val="50000"/>
                </a:schemeClr>
              </a:solidFill>
              <a:latin typeface="+mn-lt"/>
            </a:rPr>
            <a:t> en Md € 2012</a:t>
          </a:r>
          <a:endParaRPr lang="fr-FR" sz="1600" b="1">
            <a:solidFill>
              <a:schemeClr val="tx1">
                <a:lumMod val="50000"/>
                <a:lumOff val="50000"/>
              </a:schemeClr>
            </a:solidFill>
            <a:latin typeface="+mn-lt"/>
          </a:endParaRPr>
        </a:p>
      </cdr:txBody>
    </cdr:sp>
  </cdr:relSizeAnchor>
  <cdr:relSizeAnchor xmlns:cdr="http://schemas.openxmlformats.org/drawingml/2006/chartDrawing">
    <cdr:from>
      <cdr:x>0.0635</cdr:x>
      <cdr:y>0.6883</cdr:y>
    </cdr:from>
    <cdr:to>
      <cdr:x>0.98747</cdr:x>
      <cdr:y>0.68981</cdr:y>
    </cdr:to>
    <cdr:sp macro="" textlink="">
      <cdr:nvSpPr>
        <cdr:cNvPr id="5" name="Connecteur droit 4"/>
        <cdr:cNvSpPr/>
      </cdr:nvSpPr>
      <cdr:spPr>
        <a:xfrm xmlns:a="http://schemas.openxmlformats.org/drawingml/2006/main">
          <a:off x="584227" y="3860770"/>
          <a:ext cx="8500468" cy="8470"/>
        </a:xfrm>
        <a:prstGeom xmlns:a="http://schemas.openxmlformats.org/drawingml/2006/main" prst="line">
          <a:avLst/>
        </a:prstGeom>
        <a:ln xmlns:a="http://schemas.openxmlformats.org/drawingml/2006/main" w="63500">
          <a:solidFill>
            <a:srgbClr val="FF0000"/>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0.06258</cdr:x>
      <cdr:y>0.03321</cdr:y>
    </cdr:from>
    <cdr:to>
      <cdr:x>0.92049</cdr:x>
      <cdr:y>0.0966</cdr:y>
    </cdr:to>
    <cdr:sp macro="" textlink="">
      <cdr:nvSpPr>
        <cdr:cNvPr id="7" name="ZoneTexte 6"/>
        <cdr:cNvSpPr txBox="1"/>
      </cdr:nvSpPr>
      <cdr:spPr>
        <a:xfrm xmlns:a="http://schemas.openxmlformats.org/drawingml/2006/main">
          <a:off x="575733" y="186280"/>
          <a:ext cx="7892720" cy="35558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50000"/>
                </a:schemeClr>
              </a:solidFill>
              <a:latin typeface="Arial"/>
              <a:ea typeface="Calibri"/>
              <a:cs typeface="Arial"/>
            </a:rPr>
            <a:t>Sources : </a:t>
          </a:r>
          <a:r>
            <a:rPr lang="fr-FR" sz="1000">
              <a:solidFill>
                <a:schemeClr val="bg1">
                  <a:lumMod val="50000"/>
                </a:schemeClr>
              </a:solidFill>
              <a:latin typeface="Calibri"/>
              <a:ea typeface="+mn-ea"/>
              <a:cs typeface="+mn-cs"/>
            </a:rPr>
            <a:t>rapport Carrez www.assemblee-nationale.fr/13/rap-info/i2692.asp</a:t>
          </a:r>
          <a:r>
            <a:rPr lang="en-US" sz="900">
              <a:solidFill>
                <a:schemeClr val="bg1">
                  <a:lumMod val="50000"/>
                </a:schemeClr>
              </a:solidFill>
              <a:latin typeface="Calibri"/>
              <a:ea typeface="+mn-ea"/>
              <a:cs typeface="+mn-cs"/>
            </a:rPr>
            <a:t>,</a:t>
          </a:r>
          <a:r>
            <a:rPr lang="fr-FR" sz="900" b="0" i="0" strike="noStrike">
              <a:solidFill>
                <a:schemeClr val="bg1">
                  <a:lumMod val="50000"/>
                </a:schemeClr>
              </a:solidFill>
              <a:latin typeface="Arial"/>
              <a:ea typeface="Calibri"/>
              <a:cs typeface="Arial"/>
            </a:rPr>
            <a:t> </a:t>
          </a:r>
        </a:p>
        <a:p xmlns:a="http://schemas.openxmlformats.org/drawingml/2006/main">
          <a:pPr algn="l" rtl="0">
            <a:defRPr sz="1000"/>
          </a:pPr>
          <a:r>
            <a:rPr lang="fr-FR" sz="900" b="0" i="0" strike="noStrike">
              <a:solidFill>
                <a:schemeClr val="bg1">
                  <a:lumMod val="50000"/>
                </a:schemeClr>
              </a:solidFill>
              <a:latin typeface="Arial"/>
              <a:ea typeface="Calibri"/>
              <a:cs typeface="Arial"/>
            </a:rPr>
            <a:t>www.insee.fr</a:t>
          </a:r>
          <a:r>
            <a:rPr lang="fr-FR" sz="900" b="0" i="0" strike="noStrike">
              <a:solidFill>
                <a:sysClr val="window" lastClr="FFFFFF">
                  <a:lumMod val="50000"/>
                </a:sysClr>
              </a:solidFill>
              <a:latin typeface="Arial"/>
              <a:ea typeface="Calibri"/>
              <a:cs typeface="Arial"/>
            </a:rPr>
            <a:t>/fr/indicateur/cnat_annu/base_2005/donnees/xls/t_1113.xls</a:t>
          </a:r>
          <a:r>
            <a:rPr lang="fr-FR" sz="900" b="0" i="0" baseline="0">
              <a:solidFill>
                <a:sysClr val="window" lastClr="FFFFFF">
                  <a:lumMod val="50000"/>
                </a:sysClr>
              </a:solidFill>
              <a:latin typeface="Arial"/>
              <a:cs typeface="Arial"/>
            </a:rPr>
            <a:t>, et secondairement t_1101.xls et t_1102.xls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0.76845</cdr:x>
      <cdr:y>0.35623</cdr:y>
    </cdr:from>
    <cdr:to>
      <cdr:x>0.9884</cdr:x>
      <cdr:y>0.43774</cdr:y>
    </cdr:to>
    <cdr:sp macro="" textlink="">
      <cdr:nvSpPr>
        <cdr:cNvPr id="8" name="ZoneTexte 7"/>
        <cdr:cNvSpPr txBox="1"/>
      </cdr:nvSpPr>
      <cdr:spPr>
        <a:xfrm xmlns:a="http://schemas.openxmlformats.org/drawingml/2006/main">
          <a:off x="7069667" y="1998154"/>
          <a:ext cx="2023554" cy="45720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chemeClr val="bg1">
                  <a:lumMod val="65000"/>
                </a:schemeClr>
              </a:solidFill>
              <a:latin typeface="+mn-lt"/>
            </a:rPr>
            <a:t>extrapollation </a:t>
          </a:r>
        </a:p>
        <a:p xmlns:a="http://schemas.openxmlformats.org/drawingml/2006/main">
          <a:pPr algn="ctr"/>
          <a:r>
            <a:rPr lang="fr-FR" sz="1400" b="1">
              <a:solidFill>
                <a:schemeClr val="bg1">
                  <a:lumMod val="65000"/>
                </a:schemeClr>
              </a:solidFill>
              <a:latin typeface="+mn-lt"/>
            </a:rPr>
            <a:t>des cadeaux fiscaux</a:t>
          </a:r>
        </a:p>
      </cdr:txBody>
    </cdr:sp>
  </cdr:relSizeAnchor>
  <cdr:relSizeAnchor xmlns:cdr="http://schemas.openxmlformats.org/drawingml/2006/chartDrawing">
    <cdr:from>
      <cdr:x>0.76937</cdr:x>
      <cdr:y>0.40302</cdr:y>
    </cdr:from>
    <cdr:to>
      <cdr:x>0.98564</cdr:x>
      <cdr:y>0.40453</cdr:y>
    </cdr:to>
    <cdr:sp macro="" textlink="">
      <cdr:nvSpPr>
        <cdr:cNvPr id="10" name="Connecteur droit 9"/>
        <cdr:cNvSpPr/>
      </cdr:nvSpPr>
      <cdr:spPr>
        <a:xfrm xmlns:a="http://schemas.openxmlformats.org/drawingml/2006/main">
          <a:off x="7078133" y="2260600"/>
          <a:ext cx="1989688" cy="8490"/>
        </a:xfrm>
        <a:prstGeom xmlns:a="http://schemas.openxmlformats.org/drawingml/2006/main" prst="line">
          <a:avLst/>
        </a:prstGeom>
        <a:ln xmlns:a="http://schemas.openxmlformats.org/drawingml/2006/main">
          <a:solidFill>
            <a:schemeClr val="bg1">
              <a:lumMod val="65000"/>
            </a:schemeClr>
          </a:solidFill>
          <a:headEnd type="stealth" w="lg" len="lg"/>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0.4942</cdr:x>
      <cdr:y>0.85283</cdr:y>
    </cdr:from>
    <cdr:to>
      <cdr:x>0.9884</cdr:x>
      <cdr:y>0.91774</cdr:y>
    </cdr:to>
    <cdr:sp macro="" textlink="">
      <cdr:nvSpPr>
        <cdr:cNvPr id="11" name="ZoneTexte 10"/>
        <cdr:cNvSpPr txBox="1"/>
      </cdr:nvSpPr>
      <cdr:spPr>
        <a:xfrm xmlns:a="http://schemas.openxmlformats.org/drawingml/2006/main">
          <a:off x="4546600" y="4783666"/>
          <a:ext cx="4546600" cy="364094"/>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2000" b="1">
              <a:solidFill>
                <a:schemeClr val="tx1">
                  <a:lumMod val="50000"/>
                  <a:lumOff val="50000"/>
                </a:schemeClr>
              </a:solidFill>
              <a:effectLst/>
              <a:latin typeface="+mn-lt"/>
            </a:rPr>
            <a:t>équilibres ou excédents budgétaires</a:t>
          </a:r>
        </a:p>
      </cdr:txBody>
    </cdr:sp>
  </cdr:relSizeAnchor>
  <cdr:relSizeAnchor xmlns:cdr="http://schemas.openxmlformats.org/drawingml/2006/chartDrawing">
    <cdr:from>
      <cdr:x>0.88256</cdr:x>
      <cdr:y>0.70642</cdr:y>
    </cdr:from>
    <cdr:to>
      <cdr:x>0.8834</cdr:x>
      <cdr:y>0.84967</cdr:y>
    </cdr:to>
    <cdr:sp macro="" textlink="">
      <cdr:nvSpPr>
        <cdr:cNvPr id="16" name="Connecteur droit 15"/>
        <cdr:cNvSpPr/>
      </cdr:nvSpPr>
      <cdr:spPr>
        <a:xfrm xmlns:a="http://schemas.openxmlformats.org/drawingml/2006/main" rot="5400000" flipH="1">
          <a:off x="7721603" y="4360335"/>
          <a:ext cx="803540" cy="7673"/>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0.66998</cdr:x>
      <cdr:y>0.74113</cdr:y>
    </cdr:from>
    <cdr:to>
      <cdr:x>0.6709</cdr:x>
      <cdr:y>0.8483</cdr:y>
    </cdr:to>
    <cdr:sp macro="" textlink="">
      <cdr:nvSpPr>
        <cdr:cNvPr id="17" name="Connecteur droit 16"/>
        <cdr:cNvSpPr/>
      </cdr:nvSpPr>
      <cdr:spPr>
        <a:xfrm xmlns:a="http://schemas.openxmlformats.org/drawingml/2006/main" rot="5400000" flipH="1">
          <a:off x="5867401" y="4453469"/>
          <a:ext cx="601132" cy="8464"/>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0.60003</cdr:x>
      <cdr:y>0.80151</cdr:y>
    </cdr:from>
    <cdr:to>
      <cdr:x>0.60095</cdr:x>
      <cdr:y>0.8634</cdr:y>
    </cdr:to>
    <cdr:sp macro="" textlink="">
      <cdr:nvSpPr>
        <cdr:cNvPr id="18" name="Connecteur droit 17"/>
        <cdr:cNvSpPr/>
      </cdr:nvSpPr>
      <cdr:spPr>
        <a:xfrm xmlns:a="http://schemas.openxmlformats.org/drawingml/2006/main" rot="5400000" flipH="1">
          <a:off x="5350933" y="4665132"/>
          <a:ext cx="347133" cy="8467"/>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0.95435</cdr:x>
      <cdr:y>0.77736</cdr:y>
    </cdr:from>
    <cdr:to>
      <cdr:x>0.95619</cdr:x>
      <cdr:y>0.84377</cdr:y>
    </cdr:to>
    <cdr:sp macro="" textlink="">
      <cdr:nvSpPr>
        <cdr:cNvPr id="19" name="Connecteur droit 18"/>
        <cdr:cNvSpPr/>
      </cdr:nvSpPr>
      <cdr:spPr>
        <a:xfrm xmlns:a="http://schemas.openxmlformats.org/drawingml/2006/main" rot="5400000" flipH="1">
          <a:off x="8602133" y="4538133"/>
          <a:ext cx="372534" cy="16933"/>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0.51629</cdr:x>
      <cdr:y>0.66731</cdr:y>
    </cdr:from>
    <cdr:to>
      <cdr:x>0.51638</cdr:x>
      <cdr:y>0.82566</cdr:y>
    </cdr:to>
    <cdr:sp macro="" textlink="">
      <cdr:nvSpPr>
        <cdr:cNvPr id="15" name="Connecteur droit 14"/>
        <cdr:cNvSpPr/>
      </cdr:nvSpPr>
      <cdr:spPr>
        <a:xfrm xmlns:a="http://schemas.openxmlformats.org/drawingml/2006/main" rot="5400000" flipH="1" flipV="1">
          <a:off x="4306121" y="4186760"/>
          <a:ext cx="888185" cy="827"/>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0.00184</cdr:x>
      <cdr:y>0.13887</cdr:y>
    </cdr:from>
    <cdr:to>
      <cdr:x>0.05246</cdr:x>
      <cdr:y>0.31245</cdr:y>
    </cdr:to>
    <cdr:sp macro="" textlink="">
      <cdr:nvSpPr>
        <cdr:cNvPr id="2" name="ZoneTexte 1"/>
        <cdr:cNvSpPr txBox="1"/>
      </cdr:nvSpPr>
      <cdr:spPr>
        <a:xfrm xmlns:a="http://schemas.openxmlformats.org/drawingml/2006/main">
          <a:off x="16928" y="778933"/>
          <a:ext cx="465672" cy="97366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solidFill>
                <a:schemeClr val="tx1"/>
              </a:solidFill>
            </a:rPr>
            <a:t>%</a:t>
          </a:r>
        </a:p>
      </cdr:txBody>
    </cdr:sp>
  </cdr:relSizeAnchor>
  <cdr:relSizeAnchor xmlns:cdr="http://schemas.openxmlformats.org/drawingml/2006/chartDrawing">
    <cdr:from>
      <cdr:x>0.05614</cdr:x>
      <cdr:y>0.11774</cdr:y>
    </cdr:from>
    <cdr:to>
      <cdr:x>0.67918</cdr:x>
      <cdr:y>0.29736</cdr:y>
    </cdr:to>
    <cdr:sp macro="" textlink="">
      <cdr:nvSpPr>
        <cdr:cNvPr id="3" name="ZoneTexte 2"/>
        <cdr:cNvSpPr txBox="1"/>
      </cdr:nvSpPr>
      <cdr:spPr>
        <a:xfrm xmlns:a="http://schemas.openxmlformats.org/drawingml/2006/main">
          <a:off x="516467" y="660423"/>
          <a:ext cx="5731933" cy="1007510"/>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ctr"/>
          <a:r>
            <a:rPr lang="fr-FR" sz="2000" b="1">
              <a:solidFill>
                <a:schemeClr val="bg1">
                  <a:lumMod val="50000"/>
                </a:schemeClr>
              </a:solidFill>
              <a:latin typeface="+mn-lt"/>
            </a:rPr>
            <a:t>Déficit de l'État</a:t>
          </a:r>
          <a:r>
            <a:rPr lang="fr-FR" sz="2000" b="1" baseline="0">
              <a:solidFill>
                <a:schemeClr val="bg1">
                  <a:lumMod val="50000"/>
                </a:schemeClr>
              </a:solidFill>
              <a:latin typeface="+mn-lt"/>
            </a:rPr>
            <a:t> en % du PIB</a:t>
          </a:r>
          <a:endParaRPr lang="fr-FR" sz="2000" b="1">
            <a:solidFill>
              <a:schemeClr val="bg1">
                <a:lumMod val="50000"/>
              </a:schemeClr>
            </a:solidFill>
            <a:latin typeface="+mn-lt"/>
          </a:endParaRPr>
        </a:p>
      </cdr:txBody>
    </cdr:sp>
  </cdr:relSizeAnchor>
  <cdr:relSizeAnchor xmlns:cdr="http://schemas.openxmlformats.org/drawingml/2006/chartDrawing">
    <cdr:from>
      <cdr:x>0.05246</cdr:x>
      <cdr:y>0.64755</cdr:y>
    </cdr:from>
    <cdr:to>
      <cdr:x>0.97643</cdr:x>
      <cdr:y>0.64906</cdr:y>
    </cdr:to>
    <cdr:sp macro="" textlink="">
      <cdr:nvSpPr>
        <cdr:cNvPr id="5" name="Connecteur droit 4"/>
        <cdr:cNvSpPr/>
      </cdr:nvSpPr>
      <cdr:spPr>
        <a:xfrm xmlns:a="http://schemas.openxmlformats.org/drawingml/2006/main">
          <a:off x="482596" y="3632190"/>
          <a:ext cx="8500469" cy="8469"/>
        </a:xfrm>
        <a:prstGeom xmlns:a="http://schemas.openxmlformats.org/drawingml/2006/main" prst="line">
          <a:avLst/>
        </a:prstGeom>
        <a:ln xmlns:a="http://schemas.openxmlformats.org/drawingml/2006/main" w="63500">
          <a:solidFill>
            <a:srgbClr val="FF0000"/>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0.06258</cdr:x>
      <cdr:y>0.03321</cdr:y>
    </cdr:from>
    <cdr:to>
      <cdr:x>0.92049</cdr:x>
      <cdr:y>0.0966</cdr:y>
    </cdr:to>
    <cdr:sp macro="" textlink="">
      <cdr:nvSpPr>
        <cdr:cNvPr id="7" name="ZoneTexte 6"/>
        <cdr:cNvSpPr txBox="1"/>
      </cdr:nvSpPr>
      <cdr:spPr>
        <a:xfrm xmlns:a="http://schemas.openxmlformats.org/drawingml/2006/main">
          <a:off x="575733" y="186280"/>
          <a:ext cx="7892720" cy="35558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50000"/>
                </a:schemeClr>
              </a:solidFill>
              <a:latin typeface="Arial"/>
              <a:ea typeface="Calibri"/>
              <a:cs typeface="Arial"/>
            </a:rPr>
            <a:t>Sources : </a:t>
          </a:r>
          <a:r>
            <a:rPr lang="fr-FR" sz="1000">
              <a:solidFill>
                <a:schemeClr val="bg1">
                  <a:lumMod val="50000"/>
                </a:schemeClr>
              </a:solidFill>
              <a:latin typeface="Calibri"/>
              <a:ea typeface="+mn-ea"/>
              <a:cs typeface="+mn-cs"/>
            </a:rPr>
            <a:t>rapport Carrez www.assemblee-nationale.fr/13/rap-info/i2692.asp</a:t>
          </a:r>
          <a:r>
            <a:rPr lang="en-US" sz="900">
              <a:solidFill>
                <a:schemeClr val="bg1">
                  <a:lumMod val="50000"/>
                </a:schemeClr>
              </a:solidFill>
              <a:latin typeface="Calibri"/>
              <a:ea typeface="+mn-ea"/>
              <a:cs typeface="+mn-cs"/>
            </a:rPr>
            <a:t>,</a:t>
          </a:r>
          <a:r>
            <a:rPr lang="fr-FR" sz="900" b="0" i="0" strike="noStrike">
              <a:solidFill>
                <a:schemeClr val="bg1">
                  <a:lumMod val="50000"/>
                </a:schemeClr>
              </a:solidFill>
              <a:latin typeface="Arial"/>
              <a:ea typeface="Calibri"/>
              <a:cs typeface="Arial"/>
            </a:rPr>
            <a:t> www.insee.fr</a:t>
          </a:r>
          <a:r>
            <a:rPr lang="fr-FR" sz="900" b="0" i="0" strike="noStrike">
              <a:solidFill>
                <a:sysClr val="window" lastClr="FFFFFF">
                  <a:lumMod val="50000"/>
                </a:sysClr>
              </a:solidFill>
              <a:latin typeface="Arial"/>
              <a:ea typeface="Calibri"/>
              <a:cs typeface="Arial"/>
            </a:rPr>
            <a:t>/fr/indicateur/cnat_annu/base_2005/donnees/xls/t_1113.xls</a:t>
          </a:r>
          <a:r>
            <a:rPr lang="fr-FR" sz="900" b="0" i="0" baseline="0">
              <a:solidFill>
                <a:sysClr val="window" lastClr="FFFFFF">
                  <a:lumMod val="50000"/>
                </a:sysClr>
              </a:solidFill>
              <a:latin typeface="Arial"/>
              <a:cs typeface="Arial"/>
            </a:rPr>
            <a:t>, </a:t>
          </a:r>
        </a:p>
        <a:p xmlns:a="http://schemas.openxmlformats.org/drawingml/2006/main">
          <a:pPr algn="l" rtl="0">
            <a:defRPr sz="1000"/>
          </a:pPr>
          <a:r>
            <a:rPr lang="fr-FR" sz="900" b="0" i="0" baseline="0">
              <a:solidFill>
                <a:sysClr val="window" lastClr="FFFFFF">
                  <a:lumMod val="50000"/>
                </a:sysClr>
              </a:solidFill>
              <a:latin typeface="Arial"/>
              <a:cs typeface="Arial"/>
            </a:rPr>
            <a:t>et secondairement t_1101.xls et t_1102.xls. Cadeaux fiscaux selon rapport Carrez jusqu'en 2009, extrapolés ensuite.</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0.4804</cdr:x>
      <cdr:y>0.82868</cdr:y>
    </cdr:from>
    <cdr:to>
      <cdr:x>0.9746</cdr:x>
      <cdr:y>0.89359</cdr:y>
    </cdr:to>
    <cdr:sp macro="" textlink="">
      <cdr:nvSpPr>
        <cdr:cNvPr id="11" name="ZoneTexte 10"/>
        <cdr:cNvSpPr txBox="1"/>
      </cdr:nvSpPr>
      <cdr:spPr>
        <a:xfrm xmlns:a="http://schemas.openxmlformats.org/drawingml/2006/main">
          <a:off x="4419610" y="4648201"/>
          <a:ext cx="4546611" cy="364091"/>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2000" b="1">
              <a:solidFill>
                <a:schemeClr val="tx1">
                  <a:lumMod val="50000"/>
                  <a:lumOff val="50000"/>
                </a:schemeClr>
              </a:solidFill>
              <a:effectLst/>
              <a:latin typeface="+mn-lt"/>
            </a:rPr>
            <a:t>équilibres ou excédents budgétaires</a:t>
          </a:r>
        </a:p>
      </cdr:txBody>
    </cdr:sp>
  </cdr:relSizeAnchor>
  <cdr:relSizeAnchor xmlns:cdr="http://schemas.openxmlformats.org/drawingml/2006/chartDrawing">
    <cdr:from>
      <cdr:x>0.87244</cdr:x>
      <cdr:y>0.66265</cdr:y>
    </cdr:from>
    <cdr:to>
      <cdr:x>0.87336</cdr:x>
      <cdr:y>0.82264</cdr:y>
    </cdr:to>
    <cdr:sp macro="" textlink="">
      <cdr:nvSpPr>
        <cdr:cNvPr id="16" name="Connecteur droit 15"/>
        <cdr:cNvSpPr/>
      </cdr:nvSpPr>
      <cdr:spPr>
        <a:xfrm xmlns:a="http://schemas.openxmlformats.org/drawingml/2006/main" rot="5400000" flipH="1">
          <a:off x="7581898" y="4161363"/>
          <a:ext cx="897436" cy="8501"/>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0.65709</cdr:x>
      <cdr:y>0.70188</cdr:y>
    </cdr:from>
    <cdr:to>
      <cdr:x>0.6571</cdr:x>
      <cdr:y>0.82717</cdr:y>
    </cdr:to>
    <cdr:sp macro="" textlink="">
      <cdr:nvSpPr>
        <cdr:cNvPr id="17" name="Connecteur droit 16"/>
        <cdr:cNvSpPr/>
      </cdr:nvSpPr>
      <cdr:spPr>
        <a:xfrm xmlns:a="http://schemas.openxmlformats.org/drawingml/2006/main" rot="5400000" flipH="1" flipV="1">
          <a:off x="5693850" y="4288339"/>
          <a:ext cx="702743" cy="43"/>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0.58715</cdr:x>
      <cdr:y>0.76981</cdr:y>
    </cdr:from>
    <cdr:to>
      <cdr:x>0.58807</cdr:x>
      <cdr:y>0.8317</cdr:y>
    </cdr:to>
    <cdr:sp macro="" textlink="">
      <cdr:nvSpPr>
        <cdr:cNvPr id="18" name="Connecteur droit 17"/>
        <cdr:cNvSpPr/>
      </cdr:nvSpPr>
      <cdr:spPr>
        <a:xfrm xmlns:a="http://schemas.openxmlformats.org/drawingml/2006/main" rot="5400000" flipH="1">
          <a:off x="5232363" y="4487349"/>
          <a:ext cx="347152" cy="8464"/>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0.94699</cdr:x>
      <cdr:y>0.74113</cdr:y>
    </cdr:from>
    <cdr:to>
      <cdr:x>0.9479</cdr:x>
      <cdr:y>0.8166</cdr:y>
    </cdr:to>
    <cdr:sp macro="" textlink="">
      <cdr:nvSpPr>
        <cdr:cNvPr id="19" name="Connecteur droit 18"/>
        <cdr:cNvSpPr/>
      </cdr:nvSpPr>
      <cdr:spPr>
        <a:xfrm xmlns:a="http://schemas.openxmlformats.org/drawingml/2006/main" rot="5400000" flipH="1">
          <a:off x="8504787" y="4364588"/>
          <a:ext cx="423323" cy="8436"/>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0.76845</cdr:x>
      <cdr:y>0.37887</cdr:y>
    </cdr:from>
    <cdr:to>
      <cdr:x>0.97735</cdr:x>
      <cdr:y>0.90566</cdr:y>
    </cdr:to>
    <cdr:sp macro="" textlink="">
      <cdr:nvSpPr>
        <cdr:cNvPr id="12" name="Rectangle 11"/>
        <cdr:cNvSpPr/>
      </cdr:nvSpPr>
      <cdr:spPr>
        <a:xfrm xmlns:a="http://schemas.openxmlformats.org/drawingml/2006/main">
          <a:off x="7069667" y="2125133"/>
          <a:ext cx="1921933" cy="2954867"/>
        </a:xfrm>
        <a:prstGeom xmlns:a="http://schemas.openxmlformats.org/drawingml/2006/main" prst="rect">
          <a:avLst/>
        </a:prstGeom>
        <a:solidFill xmlns:a="http://schemas.openxmlformats.org/drawingml/2006/main">
          <a:schemeClr val="bg1">
            <a:lumMod val="85000"/>
            <a:alpha val="15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0.76845</cdr:x>
      <cdr:y>0.54792</cdr:y>
    </cdr:from>
    <cdr:to>
      <cdr:x>0.97735</cdr:x>
      <cdr:y>0.54943</cdr:y>
    </cdr:to>
    <cdr:sp macro="" textlink="">
      <cdr:nvSpPr>
        <cdr:cNvPr id="14" name="Connecteur droit 13"/>
        <cdr:cNvSpPr/>
      </cdr:nvSpPr>
      <cdr:spPr>
        <a:xfrm xmlns:a="http://schemas.openxmlformats.org/drawingml/2006/main" flipV="1">
          <a:off x="7069666" y="3073400"/>
          <a:ext cx="1921933" cy="8467"/>
        </a:xfrm>
        <a:prstGeom xmlns:a="http://schemas.openxmlformats.org/drawingml/2006/main" prst="line">
          <a:avLst/>
        </a:prstGeom>
        <a:ln xmlns:a="http://schemas.openxmlformats.org/drawingml/2006/main" w="63500">
          <a:solidFill>
            <a:schemeClr val="bg1">
              <a:lumMod val="75000"/>
            </a:schemeClr>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0.76753</cdr:x>
      <cdr:y>0.48453</cdr:y>
    </cdr:from>
    <cdr:to>
      <cdr:x>0.97735</cdr:x>
      <cdr:y>0.60075</cdr:y>
    </cdr:to>
    <cdr:sp macro="" textlink="">
      <cdr:nvSpPr>
        <cdr:cNvPr id="20" name="ZoneTexte 19"/>
        <cdr:cNvSpPr txBox="1"/>
      </cdr:nvSpPr>
      <cdr:spPr>
        <a:xfrm xmlns:a="http://schemas.openxmlformats.org/drawingml/2006/main">
          <a:off x="7061199" y="2717800"/>
          <a:ext cx="1930400" cy="651932"/>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bg1">
                  <a:lumMod val="65000"/>
                </a:schemeClr>
              </a:solidFill>
            </a:rPr>
            <a:t>extrapolation</a:t>
          </a:r>
          <a:br>
            <a:rPr lang="fr-FR" sz="1400" b="1">
              <a:solidFill>
                <a:schemeClr val="bg1">
                  <a:lumMod val="65000"/>
                </a:schemeClr>
              </a:solidFill>
            </a:rPr>
          </a:br>
          <a:r>
            <a:rPr lang="fr-FR" sz="1400" b="1">
              <a:solidFill>
                <a:schemeClr val="bg1">
                  <a:lumMod val="65000"/>
                </a:schemeClr>
              </a:solidFill>
            </a:rPr>
            <a:t>des cadeaux fiscaux</a:t>
          </a: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0.51629</cdr:x>
      <cdr:y>0.66731</cdr:y>
    </cdr:from>
    <cdr:to>
      <cdr:x>0.51638</cdr:x>
      <cdr:y>0.82566</cdr:y>
    </cdr:to>
    <cdr:sp macro="" textlink="">
      <cdr:nvSpPr>
        <cdr:cNvPr id="15" name="Connecteur droit 14"/>
        <cdr:cNvSpPr/>
      </cdr:nvSpPr>
      <cdr:spPr>
        <a:xfrm xmlns:a="http://schemas.openxmlformats.org/drawingml/2006/main" rot="5400000" flipH="1" flipV="1">
          <a:off x="4306121" y="4186760"/>
          <a:ext cx="888185" cy="827"/>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0.00184</cdr:x>
      <cdr:y>0.13887</cdr:y>
    </cdr:from>
    <cdr:to>
      <cdr:x>0.05246</cdr:x>
      <cdr:y>0.31245</cdr:y>
    </cdr:to>
    <cdr:sp macro="" textlink="">
      <cdr:nvSpPr>
        <cdr:cNvPr id="2" name="ZoneTexte 1"/>
        <cdr:cNvSpPr txBox="1"/>
      </cdr:nvSpPr>
      <cdr:spPr>
        <a:xfrm xmlns:a="http://schemas.openxmlformats.org/drawingml/2006/main">
          <a:off x="16928" y="778933"/>
          <a:ext cx="465672" cy="97366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solidFill>
                <a:schemeClr val="tx1"/>
              </a:solidFill>
            </a:rPr>
            <a:t>%</a:t>
          </a:r>
        </a:p>
      </cdr:txBody>
    </cdr:sp>
  </cdr:relSizeAnchor>
  <cdr:relSizeAnchor xmlns:cdr="http://schemas.openxmlformats.org/drawingml/2006/chartDrawing">
    <cdr:from>
      <cdr:x>0.05614</cdr:x>
      <cdr:y>0.11774</cdr:y>
    </cdr:from>
    <cdr:to>
      <cdr:x>0.67918</cdr:x>
      <cdr:y>0.29736</cdr:y>
    </cdr:to>
    <cdr:sp macro="" textlink="">
      <cdr:nvSpPr>
        <cdr:cNvPr id="3" name="ZoneTexte 2"/>
        <cdr:cNvSpPr txBox="1"/>
      </cdr:nvSpPr>
      <cdr:spPr>
        <a:xfrm xmlns:a="http://schemas.openxmlformats.org/drawingml/2006/main">
          <a:off x="516467" y="660423"/>
          <a:ext cx="5731933" cy="1007510"/>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ctr"/>
          <a:r>
            <a:rPr lang="fr-FR" sz="2000" b="1">
              <a:solidFill>
                <a:schemeClr val="bg1">
                  <a:lumMod val="50000"/>
                </a:schemeClr>
              </a:solidFill>
              <a:latin typeface="+mn-lt"/>
            </a:rPr>
            <a:t>Déficit de l'État</a:t>
          </a:r>
          <a:r>
            <a:rPr lang="fr-FR" sz="2000" b="1" baseline="0">
              <a:solidFill>
                <a:schemeClr val="bg1">
                  <a:lumMod val="50000"/>
                </a:schemeClr>
              </a:solidFill>
              <a:latin typeface="+mn-lt"/>
            </a:rPr>
            <a:t> en % du PIB</a:t>
          </a:r>
          <a:endParaRPr lang="fr-FR" sz="2000" b="1">
            <a:solidFill>
              <a:schemeClr val="bg1">
                <a:lumMod val="50000"/>
              </a:schemeClr>
            </a:solidFill>
            <a:latin typeface="+mn-lt"/>
          </a:endParaRPr>
        </a:p>
      </cdr:txBody>
    </cdr:sp>
  </cdr:relSizeAnchor>
  <cdr:relSizeAnchor xmlns:cdr="http://schemas.openxmlformats.org/drawingml/2006/chartDrawing">
    <cdr:from>
      <cdr:x>0.05246</cdr:x>
      <cdr:y>0.64755</cdr:y>
    </cdr:from>
    <cdr:to>
      <cdr:x>0.97643</cdr:x>
      <cdr:y>0.64906</cdr:y>
    </cdr:to>
    <cdr:sp macro="" textlink="">
      <cdr:nvSpPr>
        <cdr:cNvPr id="5" name="Connecteur droit 4"/>
        <cdr:cNvSpPr/>
      </cdr:nvSpPr>
      <cdr:spPr>
        <a:xfrm xmlns:a="http://schemas.openxmlformats.org/drawingml/2006/main">
          <a:off x="482596" y="3632190"/>
          <a:ext cx="8500469" cy="8469"/>
        </a:xfrm>
        <a:prstGeom xmlns:a="http://schemas.openxmlformats.org/drawingml/2006/main" prst="line">
          <a:avLst/>
        </a:prstGeom>
        <a:ln xmlns:a="http://schemas.openxmlformats.org/drawingml/2006/main" w="63500">
          <a:solidFill>
            <a:srgbClr val="FF0000"/>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0.06258</cdr:x>
      <cdr:y>0.03321</cdr:y>
    </cdr:from>
    <cdr:to>
      <cdr:x>0.92049</cdr:x>
      <cdr:y>0.0966</cdr:y>
    </cdr:to>
    <cdr:sp macro="" textlink="">
      <cdr:nvSpPr>
        <cdr:cNvPr id="7" name="ZoneTexte 6"/>
        <cdr:cNvSpPr txBox="1"/>
      </cdr:nvSpPr>
      <cdr:spPr>
        <a:xfrm xmlns:a="http://schemas.openxmlformats.org/drawingml/2006/main">
          <a:off x="575733" y="186280"/>
          <a:ext cx="7892720" cy="35558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50000"/>
                </a:schemeClr>
              </a:solidFill>
              <a:latin typeface="Arial"/>
              <a:ea typeface="Calibri"/>
              <a:cs typeface="Arial"/>
            </a:rPr>
            <a:t>Sources : </a:t>
          </a:r>
          <a:r>
            <a:rPr lang="fr-FR" sz="1000">
              <a:solidFill>
                <a:schemeClr val="bg1">
                  <a:lumMod val="50000"/>
                </a:schemeClr>
              </a:solidFill>
              <a:latin typeface="Calibri"/>
              <a:ea typeface="+mn-ea"/>
              <a:cs typeface="+mn-cs"/>
            </a:rPr>
            <a:t>rapport Carrez www.assemblee-nationale.fr/13/rap-info/i2692.asp</a:t>
          </a:r>
          <a:r>
            <a:rPr lang="en-US" sz="900">
              <a:solidFill>
                <a:schemeClr val="bg1">
                  <a:lumMod val="50000"/>
                </a:schemeClr>
              </a:solidFill>
              <a:latin typeface="Calibri"/>
              <a:ea typeface="+mn-ea"/>
              <a:cs typeface="+mn-cs"/>
            </a:rPr>
            <a:t>,</a:t>
          </a:r>
          <a:r>
            <a:rPr lang="fr-FR" sz="900" b="0" i="0" strike="noStrike">
              <a:solidFill>
                <a:schemeClr val="bg1">
                  <a:lumMod val="50000"/>
                </a:schemeClr>
              </a:solidFill>
              <a:latin typeface="Arial"/>
              <a:ea typeface="Calibri"/>
              <a:cs typeface="Arial"/>
            </a:rPr>
            <a:t> www.insee.fr</a:t>
          </a:r>
          <a:r>
            <a:rPr lang="fr-FR" sz="900" b="0" i="0" strike="noStrike">
              <a:solidFill>
                <a:sysClr val="window" lastClr="FFFFFF">
                  <a:lumMod val="50000"/>
                </a:sysClr>
              </a:solidFill>
              <a:latin typeface="Arial"/>
              <a:ea typeface="Calibri"/>
              <a:cs typeface="Arial"/>
            </a:rPr>
            <a:t>/fr/indicateur/cnat_annu/base_2005/donnees/xls/t_1113.xls</a:t>
          </a:r>
          <a:r>
            <a:rPr lang="fr-FR" sz="900" b="0" i="0" baseline="0">
              <a:solidFill>
                <a:sysClr val="window" lastClr="FFFFFF">
                  <a:lumMod val="50000"/>
                </a:sysClr>
              </a:solidFill>
              <a:latin typeface="Arial"/>
              <a:cs typeface="Arial"/>
            </a:rPr>
            <a:t>, </a:t>
          </a:r>
        </a:p>
        <a:p xmlns:a="http://schemas.openxmlformats.org/drawingml/2006/main">
          <a:pPr algn="l" rtl="0">
            <a:defRPr sz="1000"/>
          </a:pPr>
          <a:r>
            <a:rPr lang="fr-FR" sz="900" b="0" i="0" baseline="0">
              <a:solidFill>
                <a:sysClr val="window" lastClr="FFFFFF">
                  <a:lumMod val="50000"/>
                </a:sysClr>
              </a:solidFill>
              <a:latin typeface="Arial"/>
              <a:cs typeface="Arial"/>
            </a:rPr>
            <a:t>et secondairement t_1101.xls et t_1102.xls. Cadeaux fiscaux selon rapport Carrez jusqu'en 2009, extrapolés ensuite.</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0.4804</cdr:x>
      <cdr:y>0.82868</cdr:y>
    </cdr:from>
    <cdr:to>
      <cdr:x>0.9746</cdr:x>
      <cdr:y>0.89359</cdr:y>
    </cdr:to>
    <cdr:sp macro="" textlink="">
      <cdr:nvSpPr>
        <cdr:cNvPr id="11" name="ZoneTexte 10"/>
        <cdr:cNvSpPr txBox="1"/>
      </cdr:nvSpPr>
      <cdr:spPr>
        <a:xfrm xmlns:a="http://schemas.openxmlformats.org/drawingml/2006/main">
          <a:off x="4419610" y="4648201"/>
          <a:ext cx="4546611" cy="364091"/>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2000" b="1">
              <a:solidFill>
                <a:schemeClr val="tx1">
                  <a:lumMod val="50000"/>
                  <a:lumOff val="50000"/>
                </a:schemeClr>
              </a:solidFill>
              <a:effectLst/>
              <a:latin typeface="+mn-lt"/>
            </a:rPr>
            <a:t>équilibres ou excédents budgétaires</a:t>
          </a:r>
        </a:p>
      </cdr:txBody>
    </cdr:sp>
  </cdr:relSizeAnchor>
  <cdr:relSizeAnchor xmlns:cdr="http://schemas.openxmlformats.org/drawingml/2006/chartDrawing">
    <cdr:from>
      <cdr:x>0.87244</cdr:x>
      <cdr:y>0.66265</cdr:y>
    </cdr:from>
    <cdr:to>
      <cdr:x>0.87336</cdr:x>
      <cdr:y>0.82264</cdr:y>
    </cdr:to>
    <cdr:sp macro="" textlink="">
      <cdr:nvSpPr>
        <cdr:cNvPr id="16" name="Connecteur droit 15"/>
        <cdr:cNvSpPr/>
      </cdr:nvSpPr>
      <cdr:spPr>
        <a:xfrm xmlns:a="http://schemas.openxmlformats.org/drawingml/2006/main" rot="5400000" flipH="1">
          <a:off x="7581898" y="4161363"/>
          <a:ext cx="897436" cy="8501"/>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0.65709</cdr:x>
      <cdr:y>0.70188</cdr:y>
    </cdr:from>
    <cdr:to>
      <cdr:x>0.6571</cdr:x>
      <cdr:y>0.82717</cdr:y>
    </cdr:to>
    <cdr:sp macro="" textlink="">
      <cdr:nvSpPr>
        <cdr:cNvPr id="17" name="Connecteur droit 16"/>
        <cdr:cNvSpPr/>
      </cdr:nvSpPr>
      <cdr:spPr>
        <a:xfrm xmlns:a="http://schemas.openxmlformats.org/drawingml/2006/main" rot="5400000" flipH="1" flipV="1">
          <a:off x="5693850" y="4288339"/>
          <a:ext cx="702743" cy="43"/>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0.58715</cdr:x>
      <cdr:y>0.76981</cdr:y>
    </cdr:from>
    <cdr:to>
      <cdr:x>0.58807</cdr:x>
      <cdr:y>0.8317</cdr:y>
    </cdr:to>
    <cdr:sp macro="" textlink="">
      <cdr:nvSpPr>
        <cdr:cNvPr id="18" name="Connecteur droit 17"/>
        <cdr:cNvSpPr/>
      </cdr:nvSpPr>
      <cdr:spPr>
        <a:xfrm xmlns:a="http://schemas.openxmlformats.org/drawingml/2006/main" rot="5400000" flipH="1">
          <a:off x="5232363" y="4487349"/>
          <a:ext cx="347152" cy="8464"/>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0.94699</cdr:x>
      <cdr:y>0.74113</cdr:y>
    </cdr:from>
    <cdr:to>
      <cdr:x>0.9479</cdr:x>
      <cdr:y>0.8166</cdr:y>
    </cdr:to>
    <cdr:sp macro="" textlink="">
      <cdr:nvSpPr>
        <cdr:cNvPr id="19" name="Connecteur droit 18"/>
        <cdr:cNvSpPr/>
      </cdr:nvSpPr>
      <cdr:spPr>
        <a:xfrm xmlns:a="http://schemas.openxmlformats.org/drawingml/2006/main" rot="5400000" flipH="1">
          <a:off x="8504787" y="4364588"/>
          <a:ext cx="423323" cy="8436"/>
        </a:xfrm>
        <a:prstGeom xmlns:a="http://schemas.openxmlformats.org/drawingml/2006/main" prst="line">
          <a:avLst/>
        </a:prstGeom>
        <a:ln xmlns:a="http://schemas.openxmlformats.org/drawingml/2006/main" w="63500">
          <a:solidFill>
            <a:schemeClr val="bg1">
              <a:lumMod val="50000"/>
              <a:alpha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0.76845</cdr:x>
      <cdr:y>0.37887</cdr:y>
    </cdr:from>
    <cdr:to>
      <cdr:x>0.97735</cdr:x>
      <cdr:y>0.90566</cdr:y>
    </cdr:to>
    <cdr:sp macro="" textlink="">
      <cdr:nvSpPr>
        <cdr:cNvPr id="12" name="Rectangle 11"/>
        <cdr:cNvSpPr/>
      </cdr:nvSpPr>
      <cdr:spPr>
        <a:xfrm xmlns:a="http://schemas.openxmlformats.org/drawingml/2006/main">
          <a:off x="7069667" y="2125133"/>
          <a:ext cx="1921933" cy="2954867"/>
        </a:xfrm>
        <a:prstGeom xmlns:a="http://schemas.openxmlformats.org/drawingml/2006/main" prst="rect">
          <a:avLst/>
        </a:prstGeom>
        <a:solidFill xmlns:a="http://schemas.openxmlformats.org/drawingml/2006/main">
          <a:schemeClr val="bg1">
            <a:lumMod val="85000"/>
            <a:alpha val="15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0.76845</cdr:x>
      <cdr:y>0.54792</cdr:y>
    </cdr:from>
    <cdr:to>
      <cdr:x>0.97735</cdr:x>
      <cdr:y>0.54943</cdr:y>
    </cdr:to>
    <cdr:sp macro="" textlink="">
      <cdr:nvSpPr>
        <cdr:cNvPr id="14" name="Connecteur droit 13"/>
        <cdr:cNvSpPr/>
      </cdr:nvSpPr>
      <cdr:spPr>
        <a:xfrm xmlns:a="http://schemas.openxmlformats.org/drawingml/2006/main" flipV="1">
          <a:off x="7069666" y="3073400"/>
          <a:ext cx="1921933" cy="8467"/>
        </a:xfrm>
        <a:prstGeom xmlns:a="http://schemas.openxmlformats.org/drawingml/2006/main" prst="line">
          <a:avLst/>
        </a:prstGeom>
        <a:ln xmlns:a="http://schemas.openxmlformats.org/drawingml/2006/main" w="63500">
          <a:solidFill>
            <a:schemeClr val="bg1">
              <a:lumMod val="75000"/>
            </a:schemeClr>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0.76753</cdr:x>
      <cdr:y>0.48453</cdr:y>
    </cdr:from>
    <cdr:to>
      <cdr:x>0.97735</cdr:x>
      <cdr:y>0.60075</cdr:y>
    </cdr:to>
    <cdr:sp macro="" textlink="">
      <cdr:nvSpPr>
        <cdr:cNvPr id="20" name="ZoneTexte 19"/>
        <cdr:cNvSpPr txBox="1"/>
      </cdr:nvSpPr>
      <cdr:spPr>
        <a:xfrm xmlns:a="http://schemas.openxmlformats.org/drawingml/2006/main">
          <a:off x="7061199" y="2717800"/>
          <a:ext cx="1930400" cy="651932"/>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bg1">
                  <a:lumMod val="65000"/>
                </a:schemeClr>
              </a:solidFill>
            </a:rPr>
            <a:t>extrapolation</a:t>
          </a:r>
          <a:br>
            <a:rPr lang="fr-FR" sz="1400" b="1">
              <a:solidFill>
                <a:schemeClr val="bg1">
                  <a:lumMod val="65000"/>
                </a:schemeClr>
              </a:solidFill>
            </a:rPr>
          </a:br>
          <a:r>
            <a:rPr lang="fr-FR" sz="1400" b="1">
              <a:solidFill>
                <a:schemeClr val="bg1">
                  <a:lumMod val="65000"/>
                </a:schemeClr>
              </a:solidFill>
            </a:rPr>
            <a:t>des cadeaux fiscaux</a:t>
          </a: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0.00184</cdr:x>
      <cdr:y>0.13887</cdr:y>
    </cdr:from>
    <cdr:to>
      <cdr:x>0.05246</cdr:x>
      <cdr:y>0.31245</cdr:y>
    </cdr:to>
    <cdr:sp macro="" textlink="">
      <cdr:nvSpPr>
        <cdr:cNvPr id="2" name="ZoneTexte 1"/>
        <cdr:cNvSpPr txBox="1"/>
      </cdr:nvSpPr>
      <cdr:spPr>
        <a:xfrm xmlns:a="http://schemas.openxmlformats.org/drawingml/2006/main">
          <a:off x="16928" y="778933"/>
          <a:ext cx="465672" cy="97366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solidFill>
                <a:schemeClr val="tx1"/>
              </a:solidFill>
            </a:rPr>
            <a:t>%</a:t>
          </a:r>
        </a:p>
      </cdr:txBody>
    </cdr:sp>
  </cdr:relSizeAnchor>
  <cdr:relSizeAnchor xmlns:cdr="http://schemas.openxmlformats.org/drawingml/2006/chartDrawing">
    <cdr:from>
      <cdr:x>0.08651</cdr:x>
      <cdr:y>0.11774</cdr:y>
    </cdr:from>
    <cdr:to>
      <cdr:x>0.41137</cdr:x>
      <cdr:y>0.18264</cdr:y>
    </cdr:to>
    <cdr:sp macro="" textlink="">
      <cdr:nvSpPr>
        <cdr:cNvPr id="3" name="ZoneTexte 2"/>
        <cdr:cNvSpPr txBox="1"/>
      </cdr:nvSpPr>
      <cdr:spPr>
        <a:xfrm xmlns:a="http://schemas.openxmlformats.org/drawingml/2006/main">
          <a:off x="795900" y="660414"/>
          <a:ext cx="2988693" cy="364054"/>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tx1">
                  <a:lumMod val="50000"/>
                  <a:lumOff val="50000"/>
                </a:schemeClr>
              </a:solidFill>
              <a:latin typeface="+mn-lt"/>
            </a:rPr>
            <a:t>Déficit de l'État</a:t>
          </a:r>
          <a:r>
            <a:rPr lang="fr-FR" sz="1600" b="1" baseline="0">
              <a:solidFill>
                <a:schemeClr val="tx1">
                  <a:lumMod val="50000"/>
                  <a:lumOff val="50000"/>
                </a:schemeClr>
              </a:solidFill>
              <a:latin typeface="+mn-lt"/>
            </a:rPr>
            <a:t> en % PIB</a:t>
          </a:r>
          <a:endParaRPr lang="fr-FR" sz="1600" b="1">
            <a:solidFill>
              <a:schemeClr val="tx1">
                <a:lumMod val="50000"/>
                <a:lumOff val="50000"/>
              </a:schemeClr>
            </a:solidFill>
            <a:latin typeface="+mn-lt"/>
          </a:endParaRPr>
        </a:p>
      </cdr:txBody>
    </cdr:sp>
  </cdr:relSizeAnchor>
  <cdr:relSizeAnchor xmlns:cdr="http://schemas.openxmlformats.org/drawingml/2006/chartDrawing">
    <cdr:from>
      <cdr:x>0.05246</cdr:x>
      <cdr:y>0.64755</cdr:y>
    </cdr:from>
    <cdr:to>
      <cdr:x>0.97643</cdr:x>
      <cdr:y>0.64906</cdr:y>
    </cdr:to>
    <cdr:sp macro="" textlink="">
      <cdr:nvSpPr>
        <cdr:cNvPr id="5" name="Connecteur droit 4"/>
        <cdr:cNvSpPr/>
      </cdr:nvSpPr>
      <cdr:spPr>
        <a:xfrm xmlns:a="http://schemas.openxmlformats.org/drawingml/2006/main">
          <a:off x="482596" y="3632190"/>
          <a:ext cx="8500469" cy="8469"/>
        </a:xfrm>
        <a:prstGeom xmlns:a="http://schemas.openxmlformats.org/drawingml/2006/main" prst="line">
          <a:avLst/>
        </a:prstGeom>
        <a:ln xmlns:a="http://schemas.openxmlformats.org/drawingml/2006/main" w="63500">
          <a:solidFill>
            <a:srgbClr val="FF0000"/>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0.06258</cdr:x>
      <cdr:y>0.03321</cdr:y>
    </cdr:from>
    <cdr:to>
      <cdr:x>0.92049</cdr:x>
      <cdr:y>0.0966</cdr:y>
    </cdr:to>
    <cdr:sp macro="" textlink="">
      <cdr:nvSpPr>
        <cdr:cNvPr id="7" name="ZoneTexte 6"/>
        <cdr:cNvSpPr txBox="1"/>
      </cdr:nvSpPr>
      <cdr:spPr>
        <a:xfrm xmlns:a="http://schemas.openxmlformats.org/drawingml/2006/main">
          <a:off x="575733" y="186280"/>
          <a:ext cx="7892720" cy="35558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50000"/>
                </a:schemeClr>
              </a:solidFill>
              <a:latin typeface="Arial"/>
              <a:ea typeface="Calibri"/>
              <a:cs typeface="Arial"/>
            </a:rPr>
            <a:t>Sources : </a:t>
          </a:r>
          <a:r>
            <a:rPr lang="fr-FR" sz="1000">
              <a:solidFill>
                <a:schemeClr val="bg1">
                  <a:lumMod val="50000"/>
                </a:schemeClr>
              </a:solidFill>
              <a:latin typeface="Calibri"/>
              <a:ea typeface="+mn-ea"/>
              <a:cs typeface="+mn-cs"/>
            </a:rPr>
            <a:t>rapport Carrez www.assemblee-nationale.fr/13/rap-info/i2692.asp</a:t>
          </a:r>
          <a:r>
            <a:rPr lang="en-US" sz="900">
              <a:solidFill>
                <a:schemeClr val="bg1">
                  <a:lumMod val="50000"/>
                </a:schemeClr>
              </a:solidFill>
              <a:latin typeface="Calibri"/>
              <a:ea typeface="+mn-ea"/>
              <a:cs typeface="+mn-cs"/>
            </a:rPr>
            <a:t>,</a:t>
          </a:r>
          <a:r>
            <a:rPr lang="fr-FR" sz="900" b="0" i="0" strike="noStrike">
              <a:solidFill>
                <a:schemeClr val="bg1">
                  <a:lumMod val="50000"/>
                </a:schemeClr>
              </a:solidFill>
              <a:latin typeface="Arial"/>
              <a:ea typeface="Calibri"/>
              <a:cs typeface="Arial"/>
            </a:rPr>
            <a:t> </a:t>
          </a:r>
        </a:p>
        <a:p xmlns:a="http://schemas.openxmlformats.org/drawingml/2006/main">
          <a:pPr algn="l" rtl="0">
            <a:defRPr sz="1000"/>
          </a:pPr>
          <a:r>
            <a:rPr lang="fr-FR" sz="900" b="0" i="0" strike="noStrike">
              <a:solidFill>
                <a:schemeClr val="bg1">
                  <a:lumMod val="50000"/>
                </a:schemeClr>
              </a:solidFill>
              <a:latin typeface="Arial"/>
              <a:ea typeface="Calibri"/>
              <a:cs typeface="Arial"/>
            </a:rPr>
            <a:t>www.insee.fr</a:t>
          </a:r>
          <a:r>
            <a:rPr lang="fr-FR" sz="900" b="0" i="0" strike="noStrike">
              <a:solidFill>
                <a:sysClr val="window" lastClr="FFFFFF">
                  <a:lumMod val="50000"/>
                </a:sysClr>
              </a:solidFill>
              <a:latin typeface="Arial"/>
              <a:ea typeface="Calibri"/>
              <a:cs typeface="Arial"/>
            </a:rPr>
            <a:t>/fr/indicateur/cnat_annu/base_2005/donnees/xls/t_1113.xls</a:t>
          </a:r>
          <a:r>
            <a:rPr lang="fr-FR" sz="900" b="0" i="0" baseline="0">
              <a:solidFill>
                <a:sysClr val="window" lastClr="FFFFFF">
                  <a:lumMod val="50000"/>
                </a:sysClr>
              </a:solidFill>
              <a:latin typeface="Arial"/>
              <a:cs typeface="Arial"/>
            </a:rPr>
            <a:t>, et secondairement t_1101.xls et t_1102.xls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0.0771</cdr:y>
    </cdr:to>
    <cdr:sp macro="" textlink="">
      <cdr:nvSpPr>
        <cdr:cNvPr id="4" name="ZoneTexte 3"/>
        <cdr:cNvSpPr txBox="1"/>
      </cdr:nvSpPr>
      <cdr:spPr>
        <a:xfrm xmlns:a="http://schemas.openxmlformats.org/drawingml/2006/main">
          <a:off x="668262" y="133391"/>
          <a:ext cx="7985868" cy="298409"/>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Recettes et besoin</a:t>
          </a:r>
          <a:r>
            <a:rPr lang="fr-FR" sz="900" b="0" i="0" strike="noStrike" baseline="0">
              <a:solidFill>
                <a:srgbClr val="7F7F7F"/>
              </a:solidFill>
              <a:latin typeface="Arial"/>
              <a:ea typeface="Calibri"/>
              <a:cs typeface="Arial"/>
            </a:rPr>
            <a:t> de financement</a:t>
          </a:r>
          <a:r>
            <a:rPr lang="fr-FR" sz="900" b="0" i="0" strike="noStrike">
              <a:solidFill>
                <a:srgbClr val="7F7F7F"/>
              </a:solidFill>
              <a:latin typeface="Arial"/>
              <a:ea typeface="Calibri"/>
              <a:cs typeface="Arial"/>
            </a:rPr>
            <a:t> des administrations publiques,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www.insee.fr/fr/indicateur/cnat_annu/base_2005/donnees/xls/t_3201.xls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 et t_1102.xls</a:t>
          </a:r>
          <a:r>
            <a:rPr lang="fr-FR" sz="900">
              <a:solidFill>
                <a:srgbClr val="7F7F7F"/>
              </a:solidFill>
              <a:latin typeface="Arial"/>
              <a:cs typeface="Arial"/>
            </a:rPr>
            <a:t> </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0.07274</cdr:x>
      <cdr:y>0.10884</cdr:y>
    </cdr:from>
    <cdr:to>
      <cdr:x>0.52811</cdr:x>
      <cdr:y>0.32955</cdr:y>
    </cdr:to>
    <cdr:sp macro="" textlink="">
      <cdr:nvSpPr>
        <cdr:cNvPr id="5" name="ZoneTexte 4"/>
        <cdr:cNvSpPr txBox="1"/>
      </cdr:nvSpPr>
      <cdr:spPr>
        <a:xfrm xmlns:a="http://schemas.openxmlformats.org/drawingml/2006/main">
          <a:off x="668830" y="609599"/>
          <a:ext cx="4187036" cy="12361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latin typeface="Calibri"/>
              <a:cs typeface="Arial"/>
            </a:rPr>
            <a:t>Recettes et dépenses </a:t>
          </a:r>
        </a:p>
        <a:p xmlns:a="http://schemas.openxmlformats.org/drawingml/2006/main">
          <a:r>
            <a:rPr lang="fr-FR" sz="2400" b="1">
              <a:latin typeface="Calibri"/>
              <a:cs typeface="Arial"/>
            </a:rPr>
            <a:t>des administrations publiques </a:t>
          </a:r>
        </a:p>
        <a:p xmlns:a="http://schemas.openxmlformats.org/drawingml/2006/main">
          <a:r>
            <a:rPr lang="fr-FR" sz="2400" b="1">
              <a:latin typeface="Calibri"/>
              <a:cs typeface="Arial"/>
            </a:rPr>
            <a:t>en volume (Md € 2012)</a:t>
          </a: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0.07407</cdr:y>
    </cdr:to>
    <cdr:sp macro="" textlink="">
      <cdr:nvSpPr>
        <cdr:cNvPr id="4" name="ZoneTexte 3"/>
        <cdr:cNvSpPr txBox="1"/>
      </cdr:nvSpPr>
      <cdr:spPr>
        <a:xfrm xmlns:a="http://schemas.openxmlformats.org/drawingml/2006/main">
          <a:off x="668278" y="133409"/>
          <a:ext cx="7985868" cy="2814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besoin</a:t>
          </a:r>
          <a:r>
            <a:rPr lang="fr-FR" sz="900" b="0" i="0" strike="noStrike" baseline="0">
              <a:solidFill>
                <a:schemeClr val="bg1">
                  <a:lumMod val="50000"/>
                </a:schemeClr>
              </a:solidFill>
              <a:latin typeface="Arial"/>
              <a:ea typeface="Calibri"/>
              <a:cs typeface="Arial"/>
            </a:rPr>
            <a:t> de financement</a:t>
          </a:r>
          <a:r>
            <a:rPr lang="fr-FR" sz="900" b="0" i="0" strike="noStrike">
              <a:solidFill>
                <a:schemeClr val="bg1">
                  <a:lumMod val="50000"/>
                </a:schemeClr>
              </a:solidFill>
              <a:latin typeface="Arial"/>
              <a:ea typeface="Calibri"/>
              <a:cs typeface="Arial"/>
            </a:rPr>
            <a:t>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0.07919</cdr:x>
      <cdr:y>0.53489</cdr:y>
    </cdr:from>
    <cdr:to>
      <cdr:x>0.94107</cdr:x>
      <cdr:y>0.62887</cdr:y>
    </cdr:to>
    <cdr:sp macro="" textlink="">
      <cdr:nvSpPr>
        <cdr:cNvPr id="5" name="ZoneTexte 4"/>
        <cdr:cNvSpPr txBox="1"/>
      </cdr:nvSpPr>
      <cdr:spPr>
        <a:xfrm xmlns:a="http://schemas.openxmlformats.org/drawingml/2006/main">
          <a:off x="728133" y="2995784"/>
          <a:ext cx="7924800" cy="52635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latin typeface="Calibri"/>
              <a:cs typeface="Arial"/>
            </a:rPr>
            <a:t>Recettes et dépenses des administrations publiques en % du PIB</a:t>
          </a: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0.07407</cdr:y>
    </cdr:to>
    <cdr:sp macro="" textlink="">
      <cdr:nvSpPr>
        <cdr:cNvPr id="4" name="ZoneTexte 3"/>
        <cdr:cNvSpPr txBox="1"/>
      </cdr:nvSpPr>
      <cdr:spPr>
        <a:xfrm xmlns:a="http://schemas.openxmlformats.org/drawingml/2006/main">
          <a:off x="668278" y="133409"/>
          <a:ext cx="7985868" cy="2814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besoin</a:t>
          </a:r>
          <a:r>
            <a:rPr lang="fr-FR" sz="900" b="0" i="0" strike="noStrike" baseline="0">
              <a:solidFill>
                <a:schemeClr val="bg1">
                  <a:lumMod val="50000"/>
                </a:schemeClr>
              </a:solidFill>
              <a:latin typeface="Arial"/>
              <a:ea typeface="Calibri"/>
              <a:cs typeface="Arial"/>
            </a:rPr>
            <a:t> de financement</a:t>
          </a:r>
          <a:r>
            <a:rPr lang="fr-FR" sz="900" b="0" i="0" strike="noStrike">
              <a:solidFill>
                <a:schemeClr val="bg1">
                  <a:lumMod val="50000"/>
                </a:schemeClr>
              </a:solidFill>
              <a:latin typeface="Arial"/>
              <a:ea typeface="Calibri"/>
              <a:cs typeface="Arial"/>
            </a:rPr>
            <a:t>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0.07643</cdr:x>
      <cdr:y>0.77828</cdr:y>
    </cdr:from>
    <cdr:to>
      <cdr:x>0.94751</cdr:x>
      <cdr:y>0.87226</cdr:y>
    </cdr:to>
    <cdr:sp macro="" textlink="">
      <cdr:nvSpPr>
        <cdr:cNvPr id="5" name="ZoneTexte 4"/>
        <cdr:cNvSpPr txBox="1"/>
      </cdr:nvSpPr>
      <cdr:spPr>
        <a:xfrm xmlns:a="http://schemas.openxmlformats.org/drawingml/2006/main">
          <a:off x="702773" y="4358909"/>
          <a:ext cx="8009407" cy="52635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solidFill>
                <a:schemeClr val="bg1">
                  <a:lumMod val="65000"/>
                </a:schemeClr>
              </a:solidFill>
              <a:latin typeface="Calibri"/>
              <a:cs typeface="Arial"/>
            </a:rPr>
            <a:t>Recettes et dépenses des administrations publiques en % du PIB</a:t>
          </a: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0.07407</cdr:y>
    </cdr:to>
    <cdr:sp macro="" textlink="">
      <cdr:nvSpPr>
        <cdr:cNvPr id="4" name="ZoneTexte 3"/>
        <cdr:cNvSpPr txBox="1"/>
      </cdr:nvSpPr>
      <cdr:spPr>
        <a:xfrm xmlns:a="http://schemas.openxmlformats.org/drawingml/2006/main">
          <a:off x="668278" y="133409"/>
          <a:ext cx="7985868" cy="2814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besoin</a:t>
          </a:r>
          <a:r>
            <a:rPr lang="fr-FR" sz="900" b="0" i="0" strike="noStrike" baseline="0">
              <a:solidFill>
                <a:schemeClr val="bg1">
                  <a:lumMod val="50000"/>
                </a:schemeClr>
              </a:solidFill>
              <a:latin typeface="Arial"/>
              <a:ea typeface="Calibri"/>
              <a:cs typeface="Arial"/>
            </a:rPr>
            <a:t> de financement</a:t>
          </a:r>
          <a:r>
            <a:rPr lang="fr-FR" sz="900" b="0" i="0" strike="noStrike">
              <a:solidFill>
                <a:schemeClr val="bg1">
                  <a:lumMod val="50000"/>
                </a:schemeClr>
              </a:solidFill>
              <a:latin typeface="Arial"/>
              <a:ea typeface="Calibri"/>
              <a:cs typeface="Arial"/>
            </a:rPr>
            <a:t>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0.07643</cdr:x>
      <cdr:y>0.77828</cdr:y>
    </cdr:from>
    <cdr:to>
      <cdr:x>0.94751</cdr:x>
      <cdr:y>0.87226</cdr:y>
    </cdr:to>
    <cdr:sp macro="" textlink="">
      <cdr:nvSpPr>
        <cdr:cNvPr id="5" name="ZoneTexte 4"/>
        <cdr:cNvSpPr txBox="1"/>
      </cdr:nvSpPr>
      <cdr:spPr>
        <a:xfrm xmlns:a="http://schemas.openxmlformats.org/drawingml/2006/main">
          <a:off x="702773" y="4358909"/>
          <a:ext cx="8009407" cy="52635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solidFill>
                <a:schemeClr val="bg1">
                  <a:lumMod val="65000"/>
                </a:schemeClr>
              </a:solidFill>
              <a:latin typeface="Calibri"/>
              <a:cs typeface="Arial"/>
            </a:rPr>
            <a:t>Recettes et dépenses des administrations publiques en % du PIB</a:t>
          </a:r>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0.08314</cdr:y>
    </cdr:to>
    <cdr:sp macro="" textlink="">
      <cdr:nvSpPr>
        <cdr:cNvPr id="4" name="ZoneTexte 3"/>
        <cdr:cNvSpPr txBox="1"/>
      </cdr:nvSpPr>
      <cdr:spPr>
        <a:xfrm xmlns:a="http://schemas.openxmlformats.org/drawingml/2006/main">
          <a:off x="668278" y="133409"/>
          <a:ext cx="7985868" cy="3322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dépenses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t_3202.xls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t_3205.xls et t_3208.xls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0.06906</cdr:x>
      <cdr:y>0.81003</cdr:y>
    </cdr:from>
    <cdr:to>
      <cdr:x>0.94014</cdr:x>
      <cdr:y>0.90401</cdr:y>
    </cdr:to>
    <cdr:sp macro="" textlink="">
      <cdr:nvSpPr>
        <cdr:cNvPr id="5" name="ZoneTexte 4"/>
        <cdr:cNvSpPr txBox="1"/>
      </cdr:nvSpPr>
      <cdr:spPr>
        <a:xfrm xmlns:a="http://schemas.openxmlformats.org/drawingml/2006/main">
          <a:off x="635025" y="4536712"/>
          <a:ext cx="8009406" cy="526354"/>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solidFill>
                <a:schemeClr val="bg1">
                  <a:lumMod val="65000"/>
                </a:schemeClr>
              </a:solidFill>
              <a:latin typeface="Calibri"/>
              <a:cs typeface="Arial"/>
            </a:rPr>
            <a:t>Recettes et dépenses des administrations publiques en % du PIB</a:t>
          </a: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0.08314</cdr:y>
    </cdr:to>
    <cdr:sp macro="" textlink="">
      <cdr:nvSpPr>
        <cdr:cNvPr id="4" name="ZoneTexte 3"/>
        <cdr:cNvSpPr txBox="1"/>
      </cdr:nvSpPr>
      <cdr:spPr>
        <a:xfrm xmlns:a="http://schemas.openxmlformats.org/drawingml/2006/main">
          <a:off x="668278" y="133409"/>
          <a:ext cx="7985868" cy="3322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dépenses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t_3202.xls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t_3205.xls et t_3208.xls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0.06906</cdr:x>
      <cdr:y>0.81003</cdr:y>
    </cdr:from>
    <cdr:to>
      <cdr:x>0.94014</cdr:x>
      <cdr:y>0.90401</cdr:y>
    </cdr:to>
    <cdr:sp macro="" textlink="">
      <cdr:nvSpPr>
        <cdr:cNvPr id="5" name="ZoneTexte 4"/>
        <cdr:cNvSpPr txBox="1"/>
      </cdr:nvSpPr>
      <cdr:spPr>
        <a:xfrm xmlns:a="http://schemas.openxmlformats.org/drawingml/2006/main">
          <a:off x="635025" y="4536712"/>
          <a:ext cx="8009406" cy="526354"/>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solidFill>
                <a:schemeClr val="bg1">
                  <a:lumMod val="65000"/>
                </a:schemeClr>
              </a:solidFill>
              <a:latin typeface="Calibri"/>
              <a:cs typeface="Arial"/>
            </a:rPr>
            <a:t>Recettes et dépenses des administrations publiques en % du PIB</a:t>
          </a: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0.76059</cdr:x>
      <cdr:y>0.07861</cdr:y>
    </cdr:to>
    <cdr:sp macro="" textlink="">
      <cdr:nvSpPr>
        <cdr:cNvPr id="6" name="ZoneTexte 5"/>
        <cdr:cNvSpPr txBox="1"/>
      </cdr:nvSpPr>
      <cdr:spPr>
        <a:xfrm xmlns:a="http://schemas.openxmlformats.org/drawingml/2006/main">
          <a:off x="676738" y="101373"/>
          <a:ext cx="6316730" cy="33889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et t_1102.xls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0.05114</cdr:y>
    </cdr:from>
    <cdr:to>
      <cdr:x>0.67956</cdr:x>
      <cdr:y>0.13454</cdr:y>
    </cdr:to>
    <cdr:sp macro="" textlink="">
      <cdr:nvSpPr>
        <cdr:cNvPr id="7" name="ZoneTexte 6"/>
        <cdr:cNvSpPr txBox="1"/>
      </cdr:nvSpPr>
      <cdr:spPr>
        <a:xfrm xmlns:a="http://schemas.openxmlformats.org/drawingml/2006/main">
          <a:off x="685800" y="286425"/>
          <a:ext cx="5562600" cy="467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D9D9D9"/>
              </a:solidFill>
              <a:latin typeface="Calibri"/>
              <a:cs typeface="Arial"/>
            </a:rPr>
            <a:t>Évolution</a:t>
          </a:r>
          <a:r>
            <a:rPr lang="fr-FR" sz="2400" b="1" baseline="0">
              <a:solidFill>
                <a:srgbClr val="D9D9D9"/>
              </a:solidFill>
              <a:latin typeface="Calibri"/>
              <a:cs typeface="Arial"/>
            </a:rPr>
            <a:t> de la d</a:t>
          </a:r>
          <a:r>
            <a:rPr lang="fr-FR" sz="2400" b="1">
              <a:solidFill>
                <a:srgbClr val="D9D9D9"/>
              </a:solidFill>
              <a:latin typeface="Calibri"/>
              <a:cs typeface="Arial"/>
            </a:rPr>
            <a:t>ette publique selon l'unité</a:t>
          </a:r>
        </a:p>
      </cdr:txBody>
    </cdr:sp>
  </cdr:relSizeAnchor>
  <cdr:relSizeAnchor xmlns:cdr="http://schemas.openxmlformats.org/drawingml/2006/chartDrawing">
    <cdr:from>
      <cdr:x>0.9558</cdr:x>
      <cdr:y>0.06652</cdr:y>
    </cdr:from>
    <cdr:to>
      <cdr:x>0.99448</cdr:x>
      <cdr:y>0.21315</cdr:y>
    </cdr:to>
    <cdr:sp macro="" textlink="">
      <cdr:nvSpPr>
        <cdr:cNvPr id="8" name="ZoneTexte 7"/>
        <cdr:cNvSpPr txBox="1"/>
      </cdr:nvSpPr>
      <cdr:spPr>
        <a:xfrm xmlns:a="http://schemas.openxmlformats.org/drawingml/2006/main">
          <a:off x="8788400" y="372534"/>
          <a:ext cx="355600" cy="821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0.17128</cdr:x>
      <cdr:y>0.3099</cdr:y>
    </cdr:from>
    <cdr:to>
      <cdr:x>0.66299</cdr:x>
      <cdr:y>0.36583</cdr:y>
    </cdr:to>
    <cdr:sp macro="" textlink="">
      <cdr:nvSpPr>
        <cdr:cNvPr id="9" name="ZoneTexte 8"/>
        <cdr:cNvSpPr txBox="1"/>
      </cdr:nvSpPr>
      <cdr:spPr>
        <a:xfrm xmlns:a="http://schemas.openxmlformats.org/drawingml/2006/main">
          <a:off x="1574843" y="1735667"/>
          <a:ext cx="4521175" cy="313247"/>
        </a:xfrm>
        <a:prstGeom xmlns:a="http://schemas.openxmlformats.org/drawingml/2006/main" prst="rect">
          <a:avLst/>
        </a:prstGeom>
        <a:solidFill xmlns:a="http://schemas.openxmlformats.org/drawingml/2006/main">
          <a:schemeClr val="bg1">
            <a:alpha val="70000"/>
          </a:schemeClr>
        </a:solidFill>
      </cdr:spPr>
      <cdr:txBody>
        <a:bodyPr xmlns:a="http://schemas.openxmlformats.org/drawingml/2006/main" wrap="none" rtlCol="0" anchor="ctr"/>
        <a:lstStyle xmlns:a="http://schemas.openxmlformats.org/drawingml/2006/main"/>
        <a:p xmlns:a="http://schemas.openxmlformats.org/drawingml/2006/main">
          <a:pPr algn="r"/>
          <a:r>
            <a:rPr lang="fr-FR" sz="1400" b="1"/>
            <a:t>en % du PIB</a:t>
          </a:r>
          <a:r>
            <a:rPr lang="fr-FR" sz="1400" b="1" baseline="0"/>
            <a:t> </a:t>
          </a:r>
          <a:r>
            <a:rPr lang="fr-FR" sz="1400" b="1"/>
            <a:t>(échelle de droite) : multiplié par </a:t>
          </a:r>
          <a:r>
            <a:rPr lang="fr-FR" sz="2000" b="1"/>
            <a:t>4</a:t>
          </a:r>
          <a:r>
            <a:rPr lang="fr-FR" sz="1400" b="1"/>
            <a:t> en</a:t>
          </a:r>
          <a:r>
            <a:rPr lang="fr-FR" sz="1400" b="1" baseline="0"/>
            <a:t> 34 ans</a:t>
          </a:r>
          <a:endParaRPr lang="fr-FR" sz="1400" b="1"/>
        </a:p>
      </cdr:txBody>
    </cdr:sp>
  </cdr:relSizeAnchor>
  <cdr:relSizeAnchor xmlns:cdr="http://schemas.openxmlformats.org/drawingml/2006/chartDrawing">
    <cdr:from>
      <cdr:x>0.66207</cdr:x>
      <cdr:y>0.35072</cdr:y>
    </cdr:from>
    <cdr:to>
      <cdr:x>0.70258</cdr:x>
      <cdr:y>0.36281</cdr:y>
    </cdr:to>
    <cdr:sp macro="" textlink="">
      <cdr:nvSpPr>
        <cdr:cNvPr id="11" name="Connecteur droit 10"/>
        <cdr:cNvSpPr/>
      </cdr:nvSpPr>
      <cdr:spPr>
        <a:xfrm xmlns:a="http://schemas.openxmlformats.org/drawingml/2006/main">
          <a:off x="6087559" y="1964287"/>
          <a:ext cx="372481" cy="67713"/>
        </a:xfrm>
        <a:prstGeom xmlns:a="http://schemas.openxmlformats.org/drawingml/2006/main" prst="line">
          <a:avLst/>
        </a:prstGeom>
        <a:ln xmlns:a="http://schemas.openxmlformats.org/drawingml/2006/main" w="50800">
          <a:solidFill>
            <a:schemeClr val="tx1"/>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0.64088</cdr:x>
      <cdr:y>0.55329</cdr:y>
    </cdr:from>
    <cdr:to>
      <cdr:x>0.92357</cdr:x>
      <cdr:y>0.65759</cdr:y>
    </cdr:to>
    <cdr:sp macro="" textlink="">
      <cdr:nvSpPr>
        <cdr:cNvPr id="12" name="ZoneTexte 11"/>
        <cdr:cNvSpPr txBox="1"/>
      </cdr:nvSpPr>
      <cdr:spPr>
        <a:xfrm xmlns:a="http://schemas.openxmlformats.org/drawingml/2006/main">
          <a:off x="5892788" y="3098820"/>
          <a:ext cx="2599278" cy="58415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FF"/>
              </a:solidFill>
            </a:rPr>
            <a:t>en € courants (échelle de gauche)</a:t>
          </a:r>
          <a:r>
            <a:rPr lang="fr-FR" sz="1400" b="1" baseline="0">
              <a:solidFill>
                <a:srgbClr val="0000FF"/>
              </a:solidFill>
            </a:rPr>
            <a:t> </a:t>
          </a:r>
          <a:r>
            <a:rPr lang="fr-FR" sz="1400" b="1">
              <a:solidFill>
                <a:srgbClr val="0000FF"/>
              </a:solidFill>
              <a:latin typeface="+mn-lt"/>
              <a:ea typeface="+mn-ea"/>
              <a:cs typeface="+mn-cs"/>
            </a:rPr>
            <a:t>: </a:t>
          </a:r>
          <a:br>
            <a:rPr lang="fr-FR" sz="1400" b="1">
              <a:solidFill>
                <a:srgbClr val="0000FF"/>
              </a:solidFill>
              <a:latin typeface="+mn-lt"/>
              <a:ea typeface="+mn-ea"/>
              <a:cs typeface="+mn-cs"/>
            </a:rPr>
          </a:br>
          <a:r>
            <a:rPr lang="fr-FR" sz="1400" b="1">
              <a:solidFill>
                <a:srgbClr val="0000FF"/>
              </a:solidFill>
              <a:latin typeface="+mn-lt"/>
              <a:ea typeface="+mn-ea"/>
              <a:cs typeface="+mn-cs"/>
            </a:rPr>
            <a:t>multiplié par </a:t>
          </a:r>
          <a:r>
            <a:rPr lang="fr-FR" sz="2000" b="1">
              <a:solidFill>
                <a:srgbClr val="0000FF"/>
              </a:solidFill>
              <a:latin typeface="+mn-lt"/>
              <a:ea typeface="+mn-ea"/>
              <a:cs typeface="+mn-cs"/>
            </a:rPr>
            <a:t>22</a:t>
          </a:r>
          <a:r>
            <a:rPr lang="fr-FR" sz="1400" b="1">
              <a:solidFill>
                <a:srgbClr val="0000FF"/>
              </a:solidFill>
              <a:latin typeface="+mn-lt"/>
              <a:ea typeface="+mn-ea"/>
              <a:cs typeface="+mn-cs"/>
            </a:rPr>
            <a:t> en</a:t>
          </a:r>
          <a:r>
            <a:rPr lang="fr-FR" sz="1400" b="1" baseline="0">
              <a:solidFill>
                <a:srgbClr val="0000FF"/>
              </a:solidFill>
              <a:latin typeface="+mn-lt"/>
              <a:ea typeface="+mn-ea"/>
              <a:cs typeface="+mn-cs"/>
            </a:rPr>
            <a:t> 34 ans</a:t>
          </a:r>
          <a:r>
            <a:rPr lang="fr-FR" sz="1400">
              <a:solidFill>
                <a:srgbClr val="0000FF"/>
              </a:solidFill>
            </a:rPr>
            <a:t> </a:t>
          </a:r>
          <a:endParaRPr lang="fr-FR" sz="1400" b="1">
            <a:solidFill>
              <a:srgbClr val="0000FF"/>
            </a:solidFill>
          </a:endParaRPr>
        </a:p>
      </cdr:txBody>
    </cdr:sp>
  </cdr:relSizeAnchor>
  <cdr:relSizeAnchor xmlns:cdr="http://schemas.openxmlformats.org/drawingml/2006/chartDrawing">
    <cdr:from>
      <cdr:x>0.58379</cdr:x>
      <cdr:y>0.57747</cdr:y>
    </cdr:from>
    <cdr:to>
      <cdr:x>0.63444</cdr:x>
      <cdr:y>0.5941</cdr:y>
    </cdr:to>
    <cdr:sp macro="" textlink="">
      <cdr:nvSpPr>
        <cdr:cNvPr id="13" name="Connecteur droit 12"/>
        <cdr:cNvSpPr/>
      </cdr:nvSpPr>
      <cdr:spPr>
        <a:xfrm xmlns:a="http://schemas.openxmlformats.org/drawingml/2006/main" flipH="1" flipV="1">
          <a:off x="5367857" y="3234245"/>
          <a:ext cx="465717" cy="93140"/>
        </a:xfrm>
        <a:prstGeom xmlns:a="http://schemas.openxmlformats.org/drawingml/2006/main" prst="line">
          <a:avLst/>
        </a:prstGeom>
        <a:ln xmlns:a="http://schemas.openxmlformats.org/drawingml/2006/main" w="50800">
          <a:solidFill>
            <a:srgbClr val="0000FF"/>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0.4604</cdr:x>
      <cdr:y>0.44747</cdr:y>
    </cdr:from>
    <cdr:to>
      <cdr:x>0.55433</cdr:x>
      <cdr:y>0.48526</cdr:y>
    </cdr:to>
    <cdr:sp macro="" textlink="">
      <cdr:nvSpPr>
        <cdr:cNvPr id="14" name="Connecteur droit 13"/>
        <cdr:cNvSpPr/>
      </cdr:nvSpPr>
      <cdr:spPr>
        <a:xfrm xmlns:a="http://schemas.openxmlformats.org/drawingml/2006/main">
          <a:off x="4233295" y="2506126"/>
          <a:ext cx="863639" cy="211674"/>
        </a:xfrm>
        <a:prstGeom xmlns:a="http://schemas.openxmlformats.org/drawingml/2006/main" prst="line">
          <a:avLst/>
        </a:prstGeom>
        <a:ln xmlns:a="http://schemas.openxmlformats.org/drawingml/2006/main" w="50800">
          <a:solidFill>
            <a:srgbClr val="FF000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cdr:x>
      <cdr:y>0.40666</cdr:y>
    </cdr:from>
    <cdr:to>
      <cdr:x>0.46224</cdr:x>
      <cdr:y>0.46864</cdr:y>
    </cdr:to>
    <cdr:sp macro="" textlink="">
      <cdr:nvSpPr>
        <cdr:cNvPr id="15" name="ZoneTexte 14"/>
        <cdr:cNvSpPr txBox="1"/>
      </cdr:nvSpPr>
      <cdr:spPr>
        <a:xfrm xmlns:a="http://schemas.openxmlformats.org/drawingml/2006/main">
          <a:off x="-16909" y="2277562"/>
          <a:ext cx="4250204" cy="347131"/>
        </a:xfrm>
        <a:prstGeom xmlns:a="http://schemas.openxmlformats.org/drawingml/2006/main" prst="rect">
          <a:avLst/>
        </a:prstGeom>
        <a:solidFill xmlns:a="http://schemas.openxmlformats.org/drawingml/2006/main">
          <a:schemeClr val="bg1">
            <a:alpha val="7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FF0000"/>
              </a:solidFill>
            </a:rPr>
            <a:t>en € 2012 (échelle de gauche) </a:t>
          </a:r>
          <a:r>
            <a:rPr lang="fr-FR" sz="1400" b="1">
              <a:solidFill>
                <a:srgbClr val="FF0000"/>
              </a:solidFill>
              <a:latin typeface="+mn-lt"/>
              <a:ea typeface="+mn-ea"/>
              <a:cs typeface="+mn-cs"/>
            </a:rPr>
            <a:t>: multiplié par </a:t>
          </a:r>
          <a:r>
            <a:rPr lang="fr-FR" sz="2000" b="1">
              <a:solidFill>
                <a:srgbClr val="FF0000"/>
              </a:solidFill>
              <a:latin typeface="+mn-lt"/>
              <a:ea typeface="+mn-ea"/>
              <a:cs typeface="+mn-cs"/>
            </a:rPr>
            <a:t>8</a:t>
          </a:r>
          <a:r>
            <a:rPr lang="fr-FR" sz="1400" b="1">
              <a:solidFill>
                <a:srgbClr val="FF0000"/>
              </a:solidFill>
              <a:latin typeface="+mn-lt"/>
              <a:ea typeface="+mn-ea"/>
              <a:cs typeface="+mn-cs"/>
            </a:rPr>
            <a:t> en</a:t>
          </a:r>
          <a:r>
            <a:rPr lang="fr-FR" sz="1400" b="1" baseline="0">
              <a:solidFill>
                <a:srgbClr val="FF0000"/>
              </a:solidFill>
              <a:latin typeface="+mn-lt"/>
              <a:ea typeface="+mn-ea"/>
              <a:cs typeface="+mn-cs"/>
            </a:rPr>
            <a:t> 34 ans</a:t>
          </a:r>
          <a:r>
            <a:rPr lang="fr-FR" sz="1400">
              <a:solidFill>
                <a:srgbClr val="FF0000"/>
              </a:solidFill>
            </a:rPr>
            <a:t> </a:t>
          </a:r>
          <a:endParaRPr lang="fr-FR" sz="1400" b="1">
            <a:solidFill>
              <a:srgbClr val="FF0000"/>
            </a:solidFill>
          </a:endParaRPr>
        </a:p>
      </cdr:txBody>
    </cdr:sp>
  </cdr:relSizeAnchor>
  <cdr:relSizeAnchor xmlns:cdr="http://schemas.openxmlformats.org/drawingml/2006/chartDrawing">
    <cdr:from>
      <cdr:x>0.00829</cdr:x>
      <cdr:y>0.06803</cdr:y>
    </cdr:from>
    <cdr:to>
      <cdr:x>0.06261</cdr:x>
      <cdr:y>0.21466</cdr:y>
    </cdr:to>
    <cdr:sp macro="" textlink="">
      <cdr:nvSpPr>
        <cdr:cNvPr id="16" name="ZoneTexte 15"/>
        <cdr:cNvSpPr txBox="1"/>
      </cdr:nvSpPr>
      <cdr:spPr>
        <a:xfrm xmlns:a="http://schemas.openxmlformats.org/drawingml/2006/main">
          <a:off x="76200" y="381000"/>
          <a:ext cx="499532" cy="8212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Md</a:t>
          </a:r>
          <a:r>
            <a:rPr lang="fr-FR" sz="1800" b="1" baseline="0"/>
            <a:t> €</a:t>
          </a:r>
          <a:endParaRPr lang="fr-FR" sz="1800" b="1"/>
        </a:p>
      </cdr:txBody>
    </cdr:sp>
  </cdr:relSizeAnchor>
  <cdr:relSizeAnchor xmlns:cdr="http://schemas.openxmlformats.org/drawingml/2006/chartDrawing">
    <cdr:from>
      <cdr:x>0.54236</cdr:x>
      <cdr:y>0.30234</cdr:y>
    </cdr:from>
    <cdr:to>
      <cdr:x>0.58932</cdr:x>
      <cdr:y>0.37944</cdr:y>
    </cdr:to>
    <cdr:sp macro="" textlink="">
      <cdr:nvSpPr>
        <cdr:cNvPr id="17" name="Ellipse 16"/>
        <cdr:cNvSpPr/>
      </cdr:nvSpPr>
      <cdr:spPr>
        <a:xfrm xmlns:a="http://schemas.openxmlformats.org/drawingml/2006/main">
          <a:off x="4986850" y="1693326"/>
          <a:ext cx="431787"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0.77072</cdr:x>
      <cdr:y>0.5941</cdr:y>
    </cdr:from>
    <cdr:to>
      <cdr:x>0.81768</cdr:x>
      <cdr:y>0.6712</cdr:y>
    </cdr:to>
    <cdr:sp macro="" textlink="">
      <cdr:nvSpPr>
        <cdr:cNvPr id="18" name="Ellipse 17"/>
        <cdr:cNvSpPr/>
      </cdr:nvSpPr>
      <cdr:spPr>
        <a:xfrm xmlns:a="http://schemas.openxmlformats.org/drawingml/2006/main">
          <a:off x="7086641" y="3327385"/>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0.3453</cdr:x>
      <cdr:y>0.40514</cdr:y>
    </cdr:from>
    <cdr:to>
      <cdr:x>0.39226</cdr:x>
      <cdr:y>0.48224</cdr:y>
    </cdr:to>
    <cdr:sp macro="" textlink="">
      <cdr:nvSpPr>
        <cdr:cNvPr id="19" name="Ellipse 18"/>
        <cdr:cNvSpPr/>
      </cdr:nvSpPr>
      <cdr:spPr>
        <a:xfrm xmlns:a="http://schemas.openxmlformats.org/drawingml/2006/main">
          <a:off x="3174974" y="2269049"/>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0.08314</cdr:y>
    </cdr:to>
    <cdr:sp macro="" textlink="">
      <cdr:nvSpPr>
        <cdr:cNvPr id="4" name="ZoneTexte 3"/>
        <cdr:cNvSpPr txBox="1"/>
      </cdr:nvSpPr>
      <cdr:spPr>
        <a:xfrm xmlns:a="http://schemas.openxmlformats.org/drawingml/2006/main">
          <a:off x="668278" y="133409"/>
          <a:ext cx="7985868" cy="3322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dépenses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t_3202.xls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t_3205.xls et t_3208.xls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0.07366</cdr:x>
      <cdr:y>0.81003</cdr:y>
    </cdr:from>
    <cdr:to>
      <cdr:x>0.94936</cdr:x>
      <cdr:y>0.90401</cdr:y>
    </cdr:to>
    <cdr:sp macro="" textlink="">
      <cdr:nvSpPr>
        <cdr:cNvPr id="5" name="ZoneTexte 4"/>
        <cdr:cNvSpPr txBox="1"/>
      </cdr:nvSpPr>
      <cdr:spPr>
        <a:xfrm xmlns:a="http://schemas.openxmlformats.org/drawingml/2006/main">
          <a:off x="677333" y="4536735"/>
          <a:ext cx="8051800" cy="526354"/>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solidFill>
                <a:schemeClr val="bg1">
                  <a:lumMod val="65000"/>
                </a:schemeClr>
              </a:solidFill>
              <a:latin typeface="Calibri"/>
              <a:cs typeface="Arial"/>
            </a:rPr>
            <a:t>Recettes et dépenses des administrations publiques en % du PIB</a:t>
          </a: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0.07407</cdr:y>
    </cdr:to>
    <cdr:sp macro="" textlink="">
      <cdr:nvSpPr>
        <cdr:cNvPr id="4" name="ZoneTexte 3"/>
        <cdr:cNvSpPr txBox="1"/>
      </cdr:nvSpPr>
      <cdr:spPr>
        <a:xfrm xmlns:a="http://schemas.openxmlformats.org/drawingml/2006/main">
          <a:off x="668278" y="133409"/>
          <a:ext cx="7985868" cy="2814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besoin</a:t>
          </a:r>
          <a:r>
            <a:rPr lang="fr-FR" sz="900" b="0" i="0" strike="noStrike" baseline="0">
              <a:solidFill>
                <a:schemeClr val="bg1">
                  <a:lumMod val="50000"/>
                </a:schemeClr>
              </a:solidFill>
              <a:latin typeface="Arial"/>
              <a:ea typeface="Calibri"/>
              <a:cs typeface="Arial"/>
            </a:rPr>
            <a:t> de financement</a:t>
          </a:r>
          <a:r>
            <a:rPr lang="fr-FR" sz="900" b="0" i="0" strike="noStrike">
              <a:solidFill>
                <a:schemeClr val="bg1">
                  <a:lumMod val="50000"/>
                </a:schemeClr>
              </a:solidFill>
              <a:latin typeface="Arial"/>
              <a:ea typeface="Calibri"/>
              <a:cs typeface="Arial"/>
            </a:rPr>
            <a:t>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0.07643</cdr:x>
      <cdr:y>0.77828</cdr:y>
    </cdr:from>
    <cdr:to>
      <cdr:x>0.94751</cdr:x>
      <cdr:y>0.87226</cdr:y>
    </cdr:to>
    <cdr:sp macro="" textlink="">
      <cdr:nvSpPr>
        <cdr:cNvPr id="5" name="ZoneTexte 4"/>
        <cdr:cNvSpPr txBox="1"/>
      </cdr:nvSpPr>
      <cdr:spPr>
        <a:xfrm xmlns:a="http://schemas.openxmlformats.org/drawingml/2006/main">
          <a:off x="702773" y="4358909"/>
          <a:ext cx="8009407" cy="52635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latin typeface="Calibri"/>
              <a:cs typeface="Arial"/>
            </a:rPr>
            <a:t>Recettes et dépenses des administrations publiques en % du PIB</a:t>
          </a: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0.07407</cdr:y>
    </cdr:to>
    <cdr:sp macro="" textlink="">
      <cdr:nvSpPr>
        <cdr:cNvPr id="4" name="ZoneTexte 3"/>
        <cdr:cNvSpPr txBox="1"/>
      </cdr:nvSpPr>
      <cdr:spPr>
        <a:xfrm xmlns:a="http://schemas.openxmlformats.org/drawingml/2006/main">
          <a:off x="668278" y="133409"/>
          <a:ext cx="7985868" cy="2814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besoin</a:t>
          </a:r>
          <a:r>
            <a:rPr lang="fr-FR" sz="900" b="0" i="0" strike="noStrike" baseline="0">
              <a:solidFill>
                <a:schemeClr val="bg1">
                  <a:lumMod val="50000"/>
                </a:schemeClr>
              </a:solidFill>
              <a:latin typeface="Arial"/>
              <a:ea typeface="Calibri"/>
              <a:cs typeface="Arial"/>
            </a:rPr>
            <a:t> de financement</a:t>
          </a:r>
          <a:r>
            <a:rPr lang="fr-FR" sz="900" b="0" i="0" strike="noStrike">
              <a:solidFill>
                <a:schemeClr val="bg1">
                  <a:lumMod val="50000"/>
                </a:schemeClr>
              </a:solidFill>
              <a:latin typeface="Arial"/>
              <a:ea typeface="Calibri"/>
              <a:cs typeface="Arial"/>
            </a:rPr>
            <a:t>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0.07643</cdr:x>
      <cdr:y>0.77828</cdr:y>
    </cdr:from>
    <cdr:to>
      <cdr:x>0.94751</cdr:x>
      <cdr:y>0.87226</cdr:y>
    </cdr:to>
    <cdr:sp macro="" textlink="">
      <cdr:nvSpPr>
        <cdr:cNvPr id="5" name="ZoneTexte 4"/>
        <cdr:cNvSpPr txBox="1"/>
      </cdr:nvSpPr>
      <cdr:spPr>
        <a:xfrm xmlns:a="http://schemas.openxmlformats.org/drawingml/2006/main">
          <a:off x="702773" y="4358909"/>
          <a:ext cx="8009407" cy="52635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300" b="1">
              <a:latin typeface="Calibri"/>
              <a:cs typeface="Arial"/>
            </a:rPr>
            <a:t>Recettes et dépenses des administrations publiques en % du PIB</a:t>
          </a: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0.07407</cdr:y>
    </cdr:to>
    <cdr:sp macro="" textlink="">
      <cdr:nvSpPr>
        <cdr:cNvPr id="4" name="ZoneTexte 3"/>
        <cdr:cNvSpPr txBox="1"/>
      </cdr:nvSpPr>
      <cdr:spPr>
        <a:xfrm xmlns:a="http://schemas.openxmlformats.org/drawingml/2006/main">
          <a:off x="668278" y="133409"/>
          <a:ext cx="7985868" cy="2814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Budget et budget hors intérêts des administrations publiques,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www.insee.fr/fr/indicateur/cnat_annu/base_2005/donnees/xls/t_3201.xls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0.07274</cdr:x>
      <cdr:y>0.7483</cdr:y>
    </cdr:from>
    <cdr:to>
      <cdr:x>0.94475</cdr:x>
      <cdr:y>0.89645</cdr:y>
    </cdr:to>
    <cdr:sp macro="" textlink="">
      <cdr:nvSpPr>
        <cdr:cNvPr id="5" name="ZoneTexte 4"/>
        <cdr:cNvSpPr txBox="1"/>
      </cdr:nvSpPr>
      <cdr:spPr>
        <a:xfrm xmlns:a="http://schemas.openxmlformats.org/drawingml/2006/main">
          <a:off x="668867" y="4191000"/>
          <a:ext cx="8017933" cy="82973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2300" b="1">
              <a:solidFill>
                <a:srgbClr val="7F7F7F"/>
              </a:solidFill>
              <a:latin typeface="Calibri"/>
              <a:cs typeface="Arial"/>
            </a:rPr>
            <a:t>Budgets des administrations publiques</a:t>
          </a:r>
          <a:br>
            <a:rPr lang="fr-FR" sz="2300" b="1">
              <a:solidFill>
                <a:srgbClr val="7F7F7F"/>
              </a:solidFill>
              <a:latin typeface="Calibri"/>
              <a:cs typeface="Arial"/>
            </a:rPr>
          </a:br>
          <a:r>
            <a:rPr lang="fr-FR" sz="2300" b="1">
              <a:solidFill>
                <a:srgbClr val="7F7F7F"/>
              </a:solidFill>
              <a:latin typeface="Calibri"/>
              <a:cs typeface="Arial"/>
            </a:rPr>
            <a:t>avec et sans les intérêts,</a:t>
          </a:r>
          <a:r>
            <a:rPr lang="fr-FR" sz="2300" b="1" baseline="0">
              <a:solidFill>
                <a:srgbClr val="7F7F7F"/>
              </a:solidFill>
              <a:latin typeface="Calibri"/>
              <a:cs typeface="Arial"/>
            </a:rPr>
            <a:t> </a:t>
          </a:r>
          <a:r>
            <a:rPr lang="fr-FR" sz="2300" b="1">
              <a:solidFill>
                <a:srgbClr val="7F7F7F"/>
              </a:solidFill>
              <a:latin typeface="Calibri"/>
              <a:cs typeface="Arial"/>
            </a:rPr>
            <a:t>en % du PIB</a:t>
          </a: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0.07407</cdr:y>
    </cdr:to>
    <cdr:sp macro="" textlink="">
      <cdr:nvSpPr>
        <cdr:cNvPr id="4" name="ZoneTexte 3"/>
        <cdr:cNvSpPr txBox="1"/>
      </cdr:nvSpPr>
      <cdr:spPr>
        <a:xfrm xmlns:a="http://schemas.openxmlformats.org/drawingml/2006/main">
          <a:off x="668278" y="133409"/>
          <a:ext cx="7985868" cy="28145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Budget et budget hors intérêts des administrations publiques et de l'État, en % du PIB</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baseline="0">
              <a:solidFill>
                <a:schemeClr val="bg1">
                  <a:lumMod val="50000"/>
                </a:schemeClr>
              </a:solidFill>
              <a:latin typeface="Arial"/>
              <a:ea typeface="+mn-ea"/>
              <a:cs typeface="Arial"/>
            </a:rPr>
            <a:t>t_1101.xls</a:t>
          </a:r>
          <a:r>
            <a:rPr lang="fr-FR" sz="900">
              <a:solidFill>
                <a:schemeClr val="bg1">
                  <a:lumMod val="50000"/>
                </a:schemeClr>
              </a:solidFill>
              <a:latin typeface="Arial"/>
              <a:ea typeface="+mn-ea"/>
              <a:cs typeface="Arial"/>
            </a:rPr>
            <a:t> , </a:t>
          </a:r>
          <a:r>
            <a:rPr lang="fr-FR" sz="900" b="0" i="0" strike="noStrike">
              <a:solidFill>
                <a:schemeClr val="bg1">
                  <a:lumMod val="50000"/>
                </a:schemeClr>
              </a:solidFill>
              <a:latin typeface="Arial"/>
              <a:ea typeface="Calibri"/>
              <a:cs typeface="Arial"/>
            </a:rPr>
            <a:t>t_3201.xls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t_3203.xls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0.07274</cdr:x>
      <cdr:y>0.7483</cdr:y>
    </cdr:from>
    <cdr:to>
      <cdr:x>0.94475</cdr:x>
      <cdr:y>0.89645</cdr:y>
    </cdr:to>
    <cdr:sp macro="" textlink="">
      <cdr:nvSpPr>
        <cdr:cNvPr id="5" name="ZoneTexte 4"/>
        <cdr:cNvSpPr txBox="1"/>
      </cdr:nvSpPr>
      <cdr:spPr>
        <a:xfrm xmlns:a="http://schemas.openxmlformats.org/drawingml/2006/main">
          <a:off x="668867" y="4191000"/>
          <a:ext cx="8017933" cy="82973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2300" b="1">
              <a:solidFill>
                <a:srgbClr val="7F7F7F"/>
              </a:solidFill>
              <a:latin typeface="Calibri"/>
              <a:cs typeface="Arial"/>
            </a:rPr>
            <a:t>Budgets des administrations publiques</a:t>
          </a:r>
          <a:br>
            <a:rPr lang="fr-FR" sz="2300" b="1">
              <a:solidFill>
                <a:srgbClr val="7F7F7F"/>
              </a:solidFill>
              <a:latin typeface="Calibri"/>
              <a:cs typeface="Arial"/>
            </a:rPr>
          </a:br>
          <a:r>
            <a:rPr lang="fr-FR" sz="2300" b="1">
              <a:solidFill>
                <a:srgbClr val="7F7F7F"/>
              </a:solidFill>
              <a:latin typeface="Calibri"/>
              <a:cs typeface="Arial"/>
            </a:rPr>
            <a:t>avec et sans les intérêts,</a:t>
          </a:r>
          <a:r>
            <a:rPr lang="fr-FR" sz="2300" b="1" baseline="0">
              <a:solidFill>
                <a:srgbClr val="7F7F7F"/>
              </a:solidFill>
              <a:latin typeface="Calibri"/>
              <a:cs typeface="Arial"/>
            </a:rPr>
            <a:t> </a:t>
          </a:r>
          <a:r>
            <a:rPr lang="fr-FR" sz="2300" b="1">
              <a:solidFill>
                <a:srgbClr val="7F7F7F"/>
              </a:solidFill>
              <a:latin typeface="Calibri"/>
              <a:cs typeface="Arial"/>
            </a:rPr>
            <a:t>en % du PIB</a:t>
          </a:r>
        </a:p>
      </cdr:txBody>
    </cdr:sp>
  </cdr:relSizeAnchor>
  <cdr:relSizeAnchor xmlns:cdr="http://schemas.openxmlformats.org/drawingml/2006/chartDrawing">
    <cdr:from>
      <cdr:x>0.02762</cdr:x>
      <cdr:y>0.02721</cdr:y>
    </cdr:from>
    <cdr:to>
      <cdr:x>0.06354</cdr:x>
      <cdr:y>0.08768</cdr:y>
    </cdr:to>
    <cdr:sp macro="" textlink="">
      <cdr:nvSpPr>
        <cdr:cNvPr id="6" name="ZoneTexte 5"/>
        <cdr:cNvSpPr txBox="1"/>
      </cdr:nvSpPr>
      <cdr:spPr>
        <a:xfrm xmlns:a="http://schemas.openxmlformats.org/drawingml/2006/main">
          <a:off x="254000" y="152399"/>
          <a:ext cx="330200" cy="33866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fr-FR" sz="1600" b="1"/>
            <a:t>%</a:t>
          </a:r>
        </a:p>
      </cdr:txBody>
    </cdr:sp>
  </cdr:relSizeAnchor>
</c:userShapes>
</file>

<file path=xl/drawings/drawing12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0.02419</cdr:y>
    </cdr:from>
    <cdr:to>
      <cdr:x>0.9412</cdr:x>
      <cdr:y>0.09221</cdr:y>
    </cdr:to>
    <cdr:sp macro="" textlink="">
      <cdr:nvSpPr>
        <cdr:cNvPr id="4" name="ZoneTexte 3"/>
        <cdr:cNvSpPr txBox="1"/>
      </cdr:nvSpPr>
      <cdr:spPr>
        <a:xfrm xmlns:a="http://schemas.openxmlformats.org/drawingml/2006/main">
          <a:off x="668278" y="135467"/>
          <a:ext cx="7985868" cy="3810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besoin</a:t>
          </a:r>
          <a:r>
            <a:rPr lang="fr-FR" sz="900" b="0" i="0" strike="noStrike" baseline="0">
              <a:solidFill>
                <a:schemeClr val="bg1">
                  <a:lumMod val="50000"/>
                </a:schemeClr>
              </a:solidFill>
              <a:latin typeface="Arial"/>
              <a:ea typeface="Calibri"/>
              <a:cs typeface="Arial"/>
            </a:rPr>
            <a:t> de financement</a:t>
          </a:r>
          <a:r>
            <a:rPr lang="fr-FR" sz="900" b="0" i="0" strike="noStrike">
              <a:solidFill>
                <a:schemeClr val="bg1">
                  <a:lumMod val="50000"/>
                </a:schemeClr>
              </a:solidFill>
              <a:latin typeface="Arial"/>
              <a:ea typeface="Calibri"/>
              <a:cs typeface="Arial"/>
            </a:rPr>
            <a:t> des administrations publiques, en milliards € 2012</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www.insee.fr/fr/indicateur/cnat_annu/base_2005/donnees/xls/t_1113.xls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900" b="0" i="0">
              <a:solidFill>
                <a:schemeClr val="bg1">
                  <a:lumMod val="50000"/>
                </a:schemeClr>
              </a:solidFill>
              <a:latin typeface="Arial"/>
              <a:ea typeface="+mn-ea"/>
              <a:cs typeface="Arial"/>
            </a:rPr>
            <a:t>t_3202.xls</a:t>
          </a:r>
          <a:r>
            <a:rPr lang="fr-FR" sz="900" b="0" i="0" baseline="0">
              <a:solidFill>
                <a:schemeClr val="bg1">
                  <a:lumMod val="50000"/>
                </a:schemeClr>
              </a:solidFill>
              <a:latin typeface="Arial"/>
              <a:ea typeface="+mn-ea"/>
              <a:cs typeface="Arial"/>
            </a:rPr>
            <a:t>, t_3205.xls, t_3208.xls, </a:t>
          </a:r>
        </a:p>
        <a:p xmlns:a="http://schemas.openxmlformats.org/drawingml/2006/main">
          <a:pPr algn="l" rtl="0">
            <a:defRPr sz="1000"/>
          </a:pPr>
          <a:r>
            <a:rPr lang="fr-FR" sz="900" b="0" i="0" baseline="0">
              <a:solidFill>
                <a:schemeClr val="bg1">
                  <a:lumMod val="50000"/>
                </a:schemeClr>
              </a:solidFill>
              <a:latin typeface="Arial"/>
              <a:ea typeface="+mn-ea"/>
              <a:cs typeface="Arial"/>
            </a:rPr>
            <a:t>et secondairement t_1101.xls et t_1102.xls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0.07459</cdr:x>
      <cdr:y>0.90401</cdr:y>
    </cdr:from>
    <cdr:to>
      <cdr:x>0.94107</cdr:x>
      <cdr:y>0.94785</cdr:y>
    </cdr:to>
    <cdr:sp macro="" textlink="">
      <cdr:nvSpPr>
        <cdr:cNvPr id="5" name="ZoneTexte 4"/>
        <cdr:cNvSpPr txBox="1"/>
      </cdr:nvSpPr>
      <cdr:spPr>
        <a:xfrm xmlns:a="http://schemas.openxmlformats.org/drawingml/2006/main">
          <a:off x="685801" y="5063065"/>
          <a:ext cx="7967132" cy="245535"/>
        </a:xfrm>
        <a:prstGeom xmlns:a="http://schemas.openxmlformats.org/drawingml/2006/main" prst="rect">
          <a:avLst/>
        </a:prstGeom>
        <a:solidFill xmlns:a="http://schemas.openxmlformats.org/drawingml/2006/main">
          <a:schemeClr val="bg1">
            <a:alpha val="70000"/>
          </a:schemeClr>
        </a:solidFill>
      </cdr:spPr>
      <cdr:txBody>
        <a:bodyPr xmlns:a="http://schemas.openxmlformats.org/drawingml/2006/main" wrap="none" rtlCol="0" anchor="b"/>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chemeClr val="tx1"/>
              </a:solidFill>
              <a:latin typeface="Calibri"/>
              <a:cs typeface="Arial"/>
            </a:rPr>
            <a:t>Recettes et dépenses des administrations publiques en volume (Md € 2012)</a:t>
          </a:r>
        </a:p>
      </cdr:txBody>
    </cdr:sp>
  </cdr:relSizeAnchor>
  <cdr:relSizeAnchor xmlns:cdr="http://schemas.openxmlformats.org/drawingml/2006/chartDrawing">
    <cdr:from>
      <cdr:x>0.64273</cdr:x>
      <cdr:y>0.2585</cdr:y>
    </cdr:from>
    <cdr:to>
      <cdr:x>0.84715</cdr:x>
      <cdr:y>0.33257</cdr:y>
    </cdr:to>
    <cdr:sp macro="" textlink="">
      <cdr:nvSpPr>
        <cdr:cNvPr id="6" name="ZoneTexte 5"/>
        <cdr:cNvSpPr txBox="1"/>
      </cdr:nvSpPr>
      <cdr:spPr>
        <a:xfrm xmlns:a="http://schemas.openxmlformats.org/drawingml/2006/main">
          <a:off x="5909749" y="1447781"/>
          <a:ext cx="1879601" cy="414844"/>
        </a:xfrm>
        <a:prstGeom xmlns:a="http://schemas.openxmlformats.org/drawingml/2006/main" prst="rect">
          <a:avLst/>
        </a:prstGeom>
        <a:effectLst xmlns:a="http://schemas.openxmlformats.org/drawingml/2006/main">
          <a:outerShdw dist="1054100" dir="2700000" sx="118000" sy="118000" algn="tl" rotWithShape="0">
            <a:srgbClr val="04A201"/>
          </a:outerShdw>
        </a:effectLst>
      </cdr:spPr>
      <cdr:txBody>
        <a:bodyPr xmlns:a="http://schemas.openxmlformats.org/drawingml/2006/main" wrap="none" rtlCol="0"/>
        <a:lstStyle xmlns:a="http://schemas.openxmlformats.org/drawingml/2006/main"/>
        <a:p xmlns:a="http://schemas.openxmlformats.org/drawingml/2006/main">
          <a:pPr algn="l"/>
          <a:r>
            <a:rPr lang="fr-FR" sz="2000" b="1">
              <a:solidFill>
                <a:schemeClr val="tx1"/>
              </a:solidFill>
              <a:effectLst>
                <a:outerShdw blurRad="50800" dist="38100" dir="2700000" algn="br">
                  <a:schemeClr val="tx1">
                    <a:alpha val="43000"/>
                  </a:schemeClr>
                </a:outerShdw>
              </a:effectLst>
            </a:rPr>
            <a:t>Sécurité</a:t>
          </a:r>
          <a:r>
            <a:rPr lang="fr-FR" sz="2000" b="1" baseline="0">
              <a:solidFill>
                <a:schemeClr val="tx1"/>
              </a:solidFill>
              <a:effectLst>
                <a:outerShdw blurRad="50800" dist="38100" dir="2700000" algn="br">
                  <a:schemeClr val="tx1">
                    <a:alpha val="43000"/>
                  </a:schemeClr>
                </a:outerShdw>
              </a:effectLst>
            </a:rPr>
            <a:t> </a:t>
          </a:r>
          <a:r>
            <a:rPr lang="fr-FR" sz="2000" b="1">
              <a:solidFill>
                <a:schemeClr val="tx1"/>
              </a:solidFill>
              <a:effectLst>
                <a:outerShdw blurRad="50800" dist="38100" dir="2700000" algn="br">
                  <a:schemeClr val="tx1">
                    <a:alpha val="43000"/>
                  </a:schemeClr>
                </a:outerShdw>
              </a:effectLst>
            </a:rPr>
            <a:t>sociale</a:t>
          </a:r>
        </a:p>
      </cdr:txBody>
    </cdr:sp>
  </cdr:relSizeAnchor>
  <cdr:relSizeAnchor xmlns:cdr="http://schemas.openxmlformats.org/drawingml/2006/chartDrawing">
    <cdr:from>
      <cdr:x>0.64365</cdr:x>
      <cdr:y>0.45805</cdr:y>
    </cdr:from>
    <cdr:to>
      <cdr:x>0.91437</cdr:x>
      <cdr:y>0.53212</cdr:y>
    </cdr:to>
    <cdr:sp macro="" textlink="">
      <cdr:nvSpPr>
        <cdr:cNvPr id="7" name="ZoneTexte 6"/>
        <cdr:cNvSpPr txBox="1"/>
      </cdr:nvSpPr>
      <cdr:spPr>
        <a:xfrm xmlns:a="http://schemas.openxmlformats.org/drawingml/2006/main">
          <a:off x="5918208" y="2565401"/>
          <a:ext cx="2489216" cy="414843"/>
        </a:xfrm>
        <a:prstGeom xmlns:a="http://schemas.openxmlformats.org/drawingml/2006/main" prst="rect">
          <a:avLst/>
        </a:prstGeom>
        <a:effectLst xmlns:a="http://schemas.openxmlformats.org/drawingml/2006/main">
          <a:outerShdw dist="1054100" dir="2700000" sx="118000" sy="118000" algn="tl" rotWithShape="0">
            <a:srgbClr val="04A201"/>
          </a:outerShdw>
        </a:effectLst>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chemeClr val="tx1"/>
              </a:solidFill>
              <a:effectLst>
                <a:outerShdw blurRad="50800" dist="38100" dir="2700000">
                  <a:srgbClr val="000000">
                    <a:alpha val="43000"/>
                  </a:srgbClr>
                </a:outerShdw>
              </a:effectLst>
            </a:rPr>
            <a:t>collectivités locales</a:t>
          </a:r>
        </a:p>
      </cdr:txBody>
    </cdr:sp>
  </cdr:relSizeAnchor>
  <cdr:relSizeAnchor xmlns:cdr="http://schemas.openxmlformats.org/drawingml/2006/chartDrawing">
    <cdr:from>
      <cdr:x>0.64365</cdr:x>
      <cdr:y>0.67422</cdr:y>
    </cdr:from>
    <cdr:to>
      <cdr:x>0.96685</cdr:x>
      <cdr:y>0.7483</cdr:y>
    </cdr:to>
    <cdr:sp macro="" textlink="">
      <cdr:nvSpPr>
        <cdr:cNvPr id="8" name="ZoneTexte 7"/>
        <cdr:cNvSpPr txBox="1"/>
      </cdr:nvSpPr>
      <cdr:spPr>
        <a:xfrm xmlns:a="http://schemas.openxmlformats.org/drawingml/2006/main">
          <a:off x="5918208" y="3776104"/>
          <a:ext cx="2971759" cy="414900"/>
        </a:xfrm>
        <a:prstGeom xmlns:a="http://schemas.openxmlformats.org/drawingml/2006/main" prst="rect">
          <a:avLst/>
        </a:prstGeom>
        <a:effectLst xmlns:a="http://schemas.openxmlformats.org/drawingml/2006/main">
          <a:outerShdw dist="1054100" dir="2700000" sx="118000" sy="118000" algn="tl" rotWithShape="0">
            <a:srgbClr val="04A201"/>
          </a:outerShdw>
        </a:effectLst>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chemeClr val="tx1"/>
              </a:solidFill>
              <a:effectLst>
                <a:outerShdw blurRad="50800" dist="38100" dir="2700000">
                  <a:schemeClr val="bg2">
                    <a:alpha val="43000"/>
                  </a:schemeClr>
                </a:outerShdw>
              </a:effectLst>
            </a:rPr>
            <a:t>administrations centrales</a:t>
          </a:r>
        </a:p>
      </cdr:txBody>
    </cdr:sp>
  </cdr:relSizeAnchor>
  <cdr:relSizeAnchor xmlns:cdr="http://schemas.openxmlformats.org/drawingml/2006/chartDrawing">
    <cdr:from>
      <cdr:x>0.62707</cdr:x>
      <cdr:y>0.21466</cdr:y>
    </cdr:from>
    <cdr:to>
      <cdr:x>0.62799</cdr:x>
      <cdr:y>0.44293</cdr:y>
    </cdr:to>
    <cdr:sp macro="" textlink="">
      <cdr:nvSpPr>
        <cdr:cNvPr id="10" name="Connecteur droit 9"/>
        <cdr:cNvSpPr/>
      </cdr:nvSpPr>
      <cdr:spPr>
        <a:xfrm xmlns:a="http://schemas.openxmlformats.org/drawingml/2006/main" rot="16200000" flipH="1">
          <a:off x="5130789" y="1837278"/>
          <a:ext cx="1278440" cy="8418"/>
        </a:xfrm>
        <a:prstGeom xmlns:a="http://schemas.openxmlformats.org/drawingml/2006/main" prst="line">
          <a:avLst/>
        </a:prstGeom>
        <a:ln xmlns:a="http://schemas.openxmlformats.org/drawingml/2006/main" w="88900">
          <a:gradFill flip="none" rotWithShape="1">
            <a:gsLst>
              <a:gs pos="90000">
                <a:srgbClr val="91FF6C"/>
              </a:gs>
              <a:gs pos="100000">
                <a:srgbClr val="FFFFFF"/>
              </a:gs>
              <a:gs pos="52000">
                <a:srgbClr val="04A201"/>
              </a:gs>
            </a:gsLst>
            <a:lin ang="0" scaled="1"/>
            <a:tileRect/>
          </a:gradFill>
          <a:headEnd type="stealth"/>
          <a:tailEnd type="stealt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0.62799</cdr:x>
      <cdr:y>0.59438</cdr:y>
    </cdr:from>
    <cdr:to>
      <cdr:x>0.62799</cdr:x>
      <cdr:y>0.81935</cdr:y>
    </cdr:to>
    <cdr:sp macro="" textlink="">
      <cdr:nvSpPr>
        <cdr:cNvPr id="14" name="Connecteur droit 13"/>
        <cdr:cNvSpPr/>
      </cdr:nvSpPr>
      <cdr:spPr>
        <a:xfrm xmlns:a="http://schemas.openxmlformats.org/drawingml/2006/main" rot="16200000" flipH="1">
          <a:off x="5144223" y="3958939"/>
          <a:ext cx="1259990" cy="0"/>
        </a:xfrm>
        <a:prstGeom xmlns:a="http://schemas.openxmlformats.org/drawingml/2006/main" prst="line">
          <a:avLst/>
        </a:prstGeom>
        <a:noFill xmlns:a="http://schemas.openxmlformats.org/drawingml/2006/main"/>
        <a:ln xmlns:a="http://schemas.openxmlformats.org/drawingml/2006/main" w="88900" cap="flat" cmpd="sng" algn="ctr">
          <a:gradFill flip="none" rotWithShape="1">
            <a:gsLst>
              <a:gs pos="22000">
                <a:srgbClr val="A4C1FF"/>
              </a:gs>
              <a:gs pos="48000">
                <a:srgbClr val="0000FF"/>
              </a:gs>
            </a:gsLst>
            <a:lin ang="0" scaled="1"/>
            <a:tileRect/>
          </a:gradFill>
          <a:prstDash val="solid"/>
          <a:headEnd type="stealth"/>
          <a:tailEnd type="stealt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0.62892</cdr:x>
      <cdr:y>0.49735</cdr:y>
    </cdr:from>
    <cdr:to>
      <cdr:x>0.62892</cdr:x>
      <cdr:y>0.54875</cdr:y>
    </cdr:to>
    <cdr:sp macro="" textlink="">
      <cdr:nvSpPr>
        <cdr:cNvPr id="15" name="Connecteur droit 14"/>
        <cdr:cNvSpPr/>
      </cdr:nvSpPr>
      <cdr:spPr>
        <a:xfrm xmlns:a="http://schemas.openxmlformats.org/drawingml/2006/main" rot="16200000" flipH="1" flipV="1">
          <a:off x="5638831" y="2929446"/>
          <a:ext cx="287876" cy="0"/>
        </a:xfrm>
        <a:prstGeom xmlns:a="http://schemas.openxmlformats.org/drawingml/2006/main" prst="line">
          <a:avLst/>
        </a:prstGeom>
        <a:ln xmlns:a="http://schemas.openxmlformats.org/drawingml/2006/main" w="88900">
          <a:gradFill flip="none" rotWithShape="1">
            <a:gsLst>
              <a:gs pos="57000">
                <a:srgbClr val="FF37A7"/>
              </a:gs>
              <a:gs pos="100000">
                <a:srgbClr val="FFFFFF"/>
              </a:gs>
              <a:gs pos="87000">
                <a:srgbClr val="FFC7CA"/>
              </a:gs>
            </a:gsLst>
            <a:lin ang="0" scaled="1"/>
            <a:tileRect/>
          </a:gradFill>
          <a:headEnd type="stealth" w="sm" len="med"/>
          <a:tailEnd type="stealth" w="sm" len="med"/>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0.45765</cdr:x>
      <cdr:y>0.25054</cdr:y>
    </cdr:from>
    <cdr:to>
      <cdr:x>0.49725</cdr:x>
      <cdr:y>0.3099</cdr:y>
    </cdr:to>
    <cdr:sp macro="" textlink="">
      <cdr:nvSpPr>
        <cdr:cNvPr id="16" name="Ellipse 15"/>
        <cdr:cNvSpPr/>
      </cdr:nvSpPr>
      <cdr:spPr>
        <a:xfrm xmlns:a="http://schemas.openxmlformats.org/drawingml/2006/main">
          <a:off x="4207988" y="1403207"/>
          <a:ext cx="364114" cy="332450"/>
        </a:xfrm>
        <a:prstGeom xmlns:a="http://schemas.openxmlformats.org/drawingml/2006/main" prst="ellipse">
          <a:avLst/>
        </a:prstGeom>
        <a:noFill xmlns:a="http://schemas.openxmlformats.org/drawingml/2006/main"/>
        <a:ln xmlns:a="http://schemas.openxmlformats.org/drawingml/2006/main" w="31750">
          <a:solidFill>
            <a:schemeClr val="tx1"/>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0.45949</cdr:x>
      <cdr:y>0.47281</cdr:y>
    </cdr:from>
    <cdr:to>
      <cdr:x>0.49909</cdr:x>
      <cdr:y>0.53061</cdr:y>
    </cdr:to>
    <cdr:sp macro="" textlink="">
      <cdr:nvSpPr>
        <cdr:cNvPr id="17" name="Ellipse 16"/>
        <cdr:cNvSpPr/>
      </cdr:nvSpPr>
      <cdr:spPr>
        <a:xfrm xmlns:a="http://schemas.openxmlformats.org/drawingml/2006/main">
          <a:off x="4224907" y="2648078"/>
          <a:ext cx="364114" cy="323710"/>
        </a:xfrm>
        <a:prstGeom xmlns:a="http://schemas.openxmlformats.org/drawingml/2006/main" prst="ellipse">
          <a:avLst/>
        </a:prstGeom>
        <a:noFill xmlns:a="http://schemas.openxmlformats.org/drawingml/2006/main"/>
        <a:ln xmlns:a="http://schemas.openxmlformats.org/drawingml/2006/main" w="31750">
          <a:solidFill>
            <a:schemeClr val="tx1"/>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0.4558</cdr:x>
      <cdr:y>0.57294</cdr:y>
    </cdr:from>
    <cdr:to>
      <cdr:x>0.4954</cdr:x>
      <cdr:y>0.66667</cdr:y>
    </cdr:to>
    <cdr:sp macro="" textlink="">
      <cdr:nvSpPr>
        <cdr:cNvPr id="18" name="Ellipse 17"/>
        <cdr:cNvSpPr/>
      </cdr:nvSpPr>
      <cdr:spPr>
        <a:xfrm xmlns:a="http://schemas.openxmlformats.org/drawingml/2006/main">
          <a:off x="4190978" y="3208867"/>
          <a:ext cx="364114" cy="524952"/>
        </a:xfrm>
        <a:prstGeom xmlns:a="http://schemas.openxmlformats.org/drawingml/2006/main" prst="ellipse">
          <a:avLst/>
        </a:prstGeom>
        <a:noFill xmlns:a="http://schemas.openxmlformats.org/drawingml/2006/main"/>
        <a:ln xmlns:a="http://schemas.openxmlformats.org/drawingml/2006/main" w="31750">
          <a:solidFill>
            <a:schemeClr val="tx1"/>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0.46133</cdr:x>
      <cdr:y>0.09579</cdr:y>
    </cdr:from>
    <cdr:to>
      <cdr:x>0.58103</cdr:x>
      <cdr:y>0.17234</cdr:y>
    </cdr:to>
    <cdr:sp macro="" textlink="">
      <cdr:nvSpPr>
        <cdr:cNvPr id="19" name="ZoneTexte 18"/>
        <cdr:cNvSpPr txBox="1"/>
      </cdr:nvSpPr>
      <cdr:spPr>
        <a:xfrm xmlns:a="http://schemas.openxmlformats.org/drawingml/2006/main">
          <a:off x="4241825" y="536466"/>
          <a:ext cx="1100618" cy="428759"/>
        </a:xfrm>
        <a:prstGeom xmlns:a="http://schemas.openxmlformats.org/drawingml/2006/main" prst="rect">
          <a:avLst/>
        </a:prstGeom>
        <a:effectLst xmlns:a="http://schemas.openxmlformats.org/drawingml/2006/main">
          <a:outerShdw dist="1054100" dir="2700000" sx="118000" sy="118000" algn="tl" rotWithShape="0">
            <a:srgbClr val="04A201"/>
          </a:outerShdw>
        </a:effectLst>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2000" b="1">
              <a:solidFill>
                <a:schemeClr val="tx1"/>
              </a:solidFill>
              <a:effectLst>
                <a:outerShdw blurRad="50800" dist="38100" dir="2700000">
                  <a:schemeClr val="bg2">
                    <a:alpha val="94000"/>
                  </a:schemeClr>
                </a:outerShdw>
              </a:effectLst>
            </a:rPr>
            <a:t>déficits</a:t>
          </a:r>
        </a:p>
      </cdr:txBody>
    </cdr:sp>
  </cdr:relSizeAnchor>
  <cdr:relSizeAnchor xmlns:cdr="http://schemas.openxmlformats.org/drawingml/2006/chartDrawing">
    <cdr:from>
      <cdr:x>0.48274</cdr:x>
      <cdr:y>0.42798</cdr:y>
    </cdr:from>
    <cdr:to>
      <cdr:x>0.53285</cdr:x>
      <cdr:y>0.44459</cdr:y>
    </cdr:to>
    <cdr:sp macro="" textlink="">
      <cdr:nvSpPr>
        <cdr:cNvPr id="24" name="Connecteur droit 23"/>
        <cdr:cNvSpPr/>
      </cdr:nvSpPr>
      <cdr:spPr>
        <a:xfrm xmlns:a="http://schemas.openxmlformats.org/drawingml/2006/main" rot="18960000" flipH="1">
          <a:off x="4438653" y="2396980"/>
          <a:ext cx="460752" cy="93009"/>
        </a:xfrm>
        <a:prstGeom xmlns:a="http://schemas.openxmlformats.org/drawingml/2006/main" prst="line">
          <a:avLst/>
        </a:prstGeom>
        <a:ln xmlns:a="http://schemas.openxmlformats.org/drawingml/2006/main" w="63500">
          <a:gradFill flip="none" rotWithShape="1">
            <a:gsLst>
              <a:gs pos="66000">
                <a:sysClr val="windowText" lastClr="000000"/>
              </a:gs>
              <a:gs pos="96000">
                <a:srgbClr val="FFFFFF"/>
              </a:gs>
            </a:gsLst>
            <a:lin ang="11460000" scaled="0"/>
            <a:tileRect/>
          </a:gradFill>
          <a:headEnd type="none"/>
          <a:tailEnd type="stealt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0.47963</cdr:x>
      <cdr:y>0.53167</cdr:y>
    </cdr:from>
    <cdr:to>
      <cdr:x>0.52975</cdr:x>
      <cdr:y>0.54828</cdr:y>
    </cdr:to>
    <cdr:sp macro="" textlink="">
      <cdr:nvSpPr>
        <cdr:cNvPr id="25" name="Connecteur droit 24"/>
        <cdr:cNvSpPr/>
      </cdr:nvSpPr>
      <cdr:spPr>
        <a:xfrm xmlns:a="http://schemas.openxmlformats.org/drawingml/2006/main" rot="18960000" flipH="1">
          <a:off x="4410057" y="2977716"/>
          <a:ext cx="460844" cy="93010"/>
        </a:xfrm>
        <a:prstGeom xmlns:a="http://schemas.openxmlformats.org/drawingml/2006/main" prst="line">
          <a:avLst/>
        </a:prstGeom>
        <a:ln xmlns:a="http://schemas.openxmlformats.org/drawingml/2006/main" w="63500">
          <a:gradFill flip="none" rotWithShape="1">
            <a:gsLst>
              <a:gs pos="66000">
                <a:sysClr val="windowText" lastClr="000000"/>
              </a:gs>
              <a:gs pos="96000">
                <a:srgbClr val="FFFFFF"/>
              </a:gs>
            </a:gsLst>
            <a:lin ang="11460000" scaled="0"/>
            <a:tileRect/>
          </a:gradFill>
          <a:headEnd type="none"/>
          <a:tailEnd type="stealt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0.48332</cdr:x>
      <cdr:y>0.20513</cdr:y>
    </cdr:from>
    <cdr:to>
      <cdr:x>0.53344</cdr:x>
      <cdr:y>0.22174</cdr:y>
    </cdr:to>
    <cdr:sp macro="" textlink="">
      <cdr:nvSpPr>
        <cdr:cNvPr id="26" name="Connecteur droit 25"/>
        <cdr:cNvSpPr/>
      </cdr:nvSpPr>
      <cdr:spPr>
        <a:xfrm xmlns:a="http://schemas.openxmlformats.org/drawingml/2006/main" rot="18960000" flipH="1">
          <a:off x="4443986" y="1148864"/>
          <a:ext cx="460844" cy="93009"/>
        </a:xfrm>
        <a:prstGeom xmlns:a="http://schemas.openxmlformats.org/drawingml/2006/main" prst="line">
          <a:avLst/>
        </a:prstGeom>
        <a:ln xmlns:a="http://schemas.openxmlformats.org/drawingml/2006/main" w="63500">
          <a:gradFill flip="none" rotWithShape="1">
            <a:gsLst>
              <a:gs pos="66000">
                <a:sysClr val="windowText" lastClr="000000"/>
              </a:gs>
              <a:gs pos="96000">
                <a:srgbClr val="FFFFFF"/>
              </a:gs>
            </a:gsLst>
            <a:lin ang="11460000" scaled="0"/>
            <a:tileRect/>
          </a:gradFill>
          <a:headEnd type="none"/>
          <a:tailEnd type="stealt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0.00644</cdr:x>
      <cdr:y>0.04313</cdr:y>
    </cdr:from>
    <cdr:to>
      <cdr:x>0.0378</cdr:x>
      <cdr:y>0.13132</cdr:y>
    </cdr:to>
    <cdr:sp macro="" textlink="">
      <cdr:nvSpPr>
        <cdr:cNvPr id="2" name="ZoneTexte 1"/>
        <cdr:cNvSpPr txBox="1"/>
      </cdr:nvSpPr>
      <cdr:spPr>
        <a:xfrm xmlns:a="http://schemas.openxmlformats.org/drawingml/2006/main">
          <a:off x="59248" y="241924"/>
          <a:ext cx="288510" cy="49467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0.05249</cdr:x>
      <cdr:y>0.70572</cdr:y>
    </cdr:from>
    <cdr:to>
      <cdr:x>0.94514</cdr:x>
      <cdr:y>0.77283</cdr:y>
    </cdr:to>
    <cdr:sp macro="" textlink="">
      <cdr:nvSpPr>
        <cdr:cNvPr id="3" name="ZoneTexte 2"/>
        <cdr:cNvSpPr txBox="1"/>
      </cdr:nvSpPr>
      <cdr:spPr>
        <a:xfrm xmlns:a="http://schemas.openxmlformats.org/drawingml/2006/main">
          <a:off x="482901" y="3958484"/>
          <a:ext cx="8212365" cy="376449"/>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600" b="1">
              <a:latin typeface="+mn-lt"/>
            </a:rPr>
            <a:t>Dépenses des différents </a:t>
          </a:r>
          <a:r>
            <a:rPr lang="fr-FR" sz="1600" b="1" baseline="0">
              <a:latin typeface="+mn-lt"/>
            </a:rPr>
            <a:t>types d'</a:t>
          </a:r>
          <a:r>
            <a:rPr lang="fr-FR" sz="1600" b="1">
              <a:latin typeface="+mn-lt"/>
            </a:rPr>
            <a:t>administration publique, en %</a:t>
          </a:r>
          <a:r>
            <a:rPr lang="fr-FR" sz="1600" b="1" baseline="0">
              <a:latin typeface="+mn-lt"/>
            </a:rPr>
            <a:t> du PIB</a:t>
          </a:r>
          <a:endParaRPr lang="fr-FR" sz="1600" b="1">
            <a:latin typeface="+mn-lt"/>
          </a:endParaRPr>
        </a:p>
      </cdr:txBody>
    </cdr:sp>
  </cdr:relSizeAnchor>
  <cdr:relSizeAnchor xmlns:cdr="http://schemas.openxmlformats.org/drawingml/2006/chartDrawing">
    <cdr:from>
      <cdr:x>0.05246</cdr:x>
      <cdr:y>0.79849</cdr:y>
    </cdr:from>
    <cdr:to>
      <cdr:x>0.9479</cdr:x>
      <cdr:y>0.79877</cdr:y>
    </cdr:to>
    <cdr:sp macro="" textlink="">
      <cdr:nvSpPr>
        <cdr:cNvPr id="5" name="Connecteur droit 4"/>
        <cdr:cNvSpPr/>
      </cdr:nvSpPr>
      <cdr:spPr>
        <a:xfrm xmlns:a="http://schemas.openxmlformats.org/drawingml/2006/main">
          <a:off x="482600" y="4478867"/>
          <a:ext cx="8238067" cy="1588"/>
        </a:xfrm>
        <a:prstGeom xmlns:a="http://schemas.openxmlformats.org/drawingml/2006/main" prst="line">
          <a:avLst/>
        </a:prstGeom>
        <a:ln xmlns:a="http://schemas.openxmlformats.org/drawingml/2006/main" w="63500">
          <a:solidFill>
            <a:srgbClr val="FF0000"/>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0.05246</cdr:x>
      <cdr:y>0.02717</cdr:y>
    </cdr:from>
    <cdr:to>
      <cdr:x>0.92049</cdr:x>
      <cdr:y>0.07735</cdr:y>
    </cdr:to>
    <cdr:sp macro="" textlink="">
      <cdr:nvSpPr>
        <cdr:cNvPr id="6" name="ZoneTexte 5"/>
        <cdr:cNvSpPr txBox="1"/>
      </cdr:nvSpPr>
      <cdr:spPr>
        <a:xfrm xmlns:a="http://schemas.openxmlformats.org/drawingml/2006/main">
          <a:off x="482599" y="152401"/>
          <a:ext cx="7985868" cy="28145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Dépenses des administrations publiques,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t_3205.xls, t_3208.xls,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33.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0.00644</cdr:x>
      <cdr:y>0.04313</cdr:y>
    </cdr:from>
    <cdr:to>
      <cdr:x>0.0378</cdr:x>
      <cdr:y>0.13283</cdr:y>
    </cdr:to>
    <cdr:sp macro="" textlink="">
      <cdr:nvSpPr>
        <cdr:cNvPr id="2" name="ZoneTexte 1"/>
        <cdr:cNvSpPr txBox="1"/>
      </cdr:nvSpPr>
      <cdr:spPr>
        <a:xfrm xmlns:a="http://schemas.openxmlformats.org/drawingml/2006/main">
          <a:off x="59248" y="241924"/>
          <a:ext cx="288510" cy="50314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solidFill>
                <a:schemeClr val="bg1">
                  <a:lumMod val="65000"/>
                </a:schemeClr>
              </a:solidFill>
            </a:rPr>
            <a:t>%</a:t>
          </a:r>
        </a:p>
      </cdr:txBody>
    </cdr:sp>
  </cdr:relSizeAnchor>
  <cdr:relSizeAnchor xmlns:cdr="http://schemas.openxmlformats.org/drawingml/2006/chartDrawing">
    <cdr:from>
      <cdr:x>0.5531</cdr:x>
      <cdr:y>0.19251</cdr:y>
    </cdr:from>
    <cdr:to>
      <cdr:x>0.8163</cdr:x>
      <cdr:y>0.34113</cdr:y>
    </cdr:to>
    <cdr:sp macro="" textlink="">
      <cdr:nvSpPr>
        <cdr:cNvPr id="3" name="ZoneTexte 2"/>
        <cdr:cNvSpPr txBox="1"/>
      </cdr:nvSpPr>
      <cdr:spPr>
        <a:xfrm xmlns:a="http://schemas.openxmlformats.org/drawingml/2006/main">
          <a:off x="5088468" y="1079818"/>
          <a:ext cx="2421465" cy="833650"/>
        </a:xfrm>
        <a:prstGeom xmlns:a="http://schemas.openxmlformats.org/drawingml/2006/main" prst="rect">
          <a:avLst/>
        </a:prstGeom>
        <a:solidFill xmlns:a="http://schemas.openxmlformats.org/drawingml/2006/main">
          <a:schemeClr val="bg1">
            <a:alpha val="80000"/>
          </a:schemeClr>
        </a:solidFill>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tx1"/>
              </a:solidFill>
              <a:latin typeface="+mn-lt"/>
            </a:rPr>
            <a:t>Déficits </a:t>
          </a:r>
          <a:r>
            <a:rPr lang="fr-FR" sz="1600" b="1">
              <a:latin typeface="+mn-lt"/>
            </a:rPr>
            <a:t>des différents </a:t>
          </a:r>
          <a:r>
            <a:rPr lang="fr-FR" sz="1600" b="1" baseline="0">
              <a:latin typeface="+mn-lt"/>
            </a:rPr>
            <a:t>types </a:t>
          </a:r>
        </a:p>
        <a:p xmlns:a="http://schemas.openxmlformats.org/drawingml/2006/main">
          <a:pPr algn="ctr"/>
          <a:r>
            <a:rPr lang="fr-FR" sz="1600" b="1" baseline="0">
              <a:latin typeface="+mn-lt"/>
            </a:rPr>
            <a:t>d'</a:t>
          </a:r>
          <a:r>
            <a:rPr lang="fr-FR" sz="1600" b="1">
              <a:latin typeface="+mn-lt"/>
            </a:rPr>
            <a:t>administration publique, </a:t>
          </a:r>
        </a:p>
        <a:p xmlns:a="http://schemas.openxmlformats.org/drawingml/2006/main">
          <a:pPr algn="ctr"/>
          <a:r>
            <a:rPr lang="fr-FR" sz="1600" b="1">
              <a:latin typeface="+mn-lt"/>
            </a:rPr>
            <a:t>en %</a:t>
          </a:r>
          <a:r>
            <a:rPr lang="fr-FR" sz="1600" b="1" baseline="0">
              <a:latin typeface="+mn-lt"/>
            </a:rPr>
            <a:t> du PIB</a:t>
          </a:r>
          <a:endParaRPr lang="fr-FR" sz="1600" b="1">
            <a:latin typeface="+mn-lt"/>
          </a:endParaRPr>
        </a:p>
      </cdr:txBody>
    </cdr:sp>
  </cdr:relSizeAnchor>
  <cdr:relSizeAnchor xmlns:cdr="http://schemas.openxmlformats.org/drawingml/2006/chartDrawing">
    <cdr:from>
      <cdr:x>0.05246</cdr:x>
      <cdr:y>0.79849</cdr:y>
    </cdr:from>
    <cdr:to>
      <cdr:x>0.9479</cdr:x>
      <cdr:y>0.79877</cdr:y>
    </cdr:to>
    <cdr:sp macro="" textlink="">
      <cdr:nvSpPr>
        <cdr:cNvPr id="5" name="Connecteur droit 4"/>
        <cdr:cNvSpPr/>
      </cdr:nvSpPr>
      <cdr:spPr>
        <a:xfrm xmlns:a="http://schemas.openxmlformats.org/drawingml/2006/main">
          <a:off x="482600" y="4478867"/>
          <a:ext cx="8238067" cy="1588"/>
        </a:xfrm>
        <a:prstGeom xmlns:a="http://schemas.openxmlformats.org/drawingml/2006/main" prst="line">
          <a:avLst/>
        </a:prstGeom>
        <a:ln xmlns:a="http://schemas.openxmlformats.org/drawingml/2006/main" w="63500">
          <a:solidFill>
            <a:srgbClr val="FF0000"/>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0.95711</cdr:x>
      <cdr:y>0.04528</cdr:y>
    </cdr:from>
    <cdr:to>
      <cdr:x>0.98847</cdr:x>
      <cdr:y>0.12981</cdr:y>
    </cdr:to>
    <cdr:sp macro="" textlink="">
      <cdr:nvSpPr>
        <cdr:cNvPr id="6" name="ZoneTexte 5"/>
        <cdr:cNvSpPr txBox="1"/>
      </cdr:nvSpPr>
      <cdr:spPr>
        <a:xfrm xmlns:a="http://schemas.openxmlformats.org/drawingml/2006/main">
          <a:off x="8805333" y="254000"/>
          <a:ext cx="288510" cy="47413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800" b="1"/>
            <a:t>%</a:t>
          </a:r>
        </a:p>
      </cdr:txBody>
    </cdr:sp>
  </cdr:relSizeAnchor>
  <cdr:relSizeAnchor xmlns:cdr="http://schemas.openxmlformats.org/drawingml/2006/chartDrawing">
    <cdr:from>
      <cdr:x>0.05246</cdr:x>
      <cdr:y>0.03321</cdr:y>
    </cdr:from>
    <cdr:to>
      <cdr:x>0.92049</cdr:x>
      <cdr:y>0.08037</cdr:y>
    </cdr:to>
    <cdr:sp macro="" textlink="">
      <cdr:nvSpPr>
        <cdr:cNvPr id="7" name="ZoneTexte 6"/>
        <cdr:cNvSpPr txBox="1"/>
      </cdr:nvSpPr>
      <cdr:spPr>
        <a:xfrm xmlns:a="http://schemas.openxmlformats.org/drawingml/2006/main">
          <a:off x="482599" y="186267"/>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Dépenses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www.insee.fr/fr/indicateur/cnat_annu/base_2005/donnees/xls/t_1113.xls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t_3205.xls, t_3208.xls,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0.01012</cdr:x>
      <cdr:y>0.06426</cdr:y>
    </cdr:from>
    <cdr:to>
      <cdr:x>0.04148</cdr:x>
      <cdr:y>0.15396</cdr:y>
    </cdr:to>
    <cdr:sp macro="" textlink="">
      <cdr:nvSpPr>
        <cdr:cNvPr id="2" name="ZoneTexte 1"/>
        <cdr:cNvSpPr txBox="1"/>
      </cdr:nvSpPr>
      <cdr:spPr>
        <a:xfrm xmlns:a="http://schemas.openxmlformats.org/drawingml/2006/main">
          <a:off x="93115" y="360457"/>
          <a:ext cx="288510" cy="50314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solidFill>
                <a:schemeClr val="tx1"/>
              </a:solidFill>
            </a:rPr>
            <a:t>%</a:t>
          </a:r>
        </a:p>
      </cdr:txBody>
    </cdr:sp>
  </cdr:relSizeAnchor>
  <cdr:relSizeAnchor xmlns:cdr="http://schemas.openxmlformats.org/drawingml/2006/chartDrawing">
    <cdr:from>
      <cdr:x>0.42794</cdr:x>
      <cdr:y>0.09893</cdr:y>
    </cdr:from>
    <cdr:to>
      <cdr:x>0.9387</cdr:x>
      <cdr:y>0.19925</cdr:y>
    </cdr:to>
    <cdr:sp macro="" textlink="">
      <cdr:nvSpPr>
        <cdr:cNvPr id="3" name="ZoneTexte 2"/>
        <cdr:cNvSpPr txBox="1"/>
      </cdr:nvSpPr>
      <cdr:spPr>
        <a:xfrm xmlns:a="http://schemas.openxmlformats.org/drawingml/2006/main">
          <a:off x="3937000" y="554889"/>
          <a:ext cx="4699000" cy="562712"/>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tx1">
                  <a:lumMod val="50000"/>
                  <a:lumOff val="50000"/>
                </a:schemeClr>
              </a:solidFill>
              <a:latin typeface="+mn-lt"/>
            </a:rPr>
            <a:t>Déficits des différents </a:t>
          </a:r>
          <a:r>
            <a:rPr lang="fr-FR" sz="1600" b="1" baseline="0">
              <a:solidFill>
                <a:schemeClr val="tx1">
                  <a:lumMod val="50000"/>
                  <a:lumOff val="50000"/>
                </a:schemeClr>
              </a:solidFill>
              <a:latin typeface="+mn-lt"/>
            </a:rPr>
            <a:t>types d'</a:t>
          </a:r>
          <a:r>
            <a:rPr lang="fr-FR" sz="1600" b="1">
              <a:solidFill>
                <a:schemeClr val="tx1">
                  <a:lumMod val="50000"/>
                  <a:lumOff val="50000"/>
                </a:schemeClr>
              </a:solidFill>
              <a:latin typeface="+mn-lt"/>
            </a:rPr>
            <a:t>administration publique, </a:t>
          </a:r>
        </a:p>
        <a:p xmlns:a="http://schemas.openxmlformats.org/drawingml/2006/main">
          <a:pPr algn="ctr"/>
          <a:r>
            <a:rPr lang="fr-FR" sz="1600" b="1">
              <a:solidFill>
                <a:schemeClr val="tx1">
                  <a:lumMod val="50000"/>
                  <a:lumOff val="50000"/>
                </a:schemeClr>
              </a:solidFill>
              <a:latin typeface="+mn-lt"/>
            </a:rPr>
            <a:t>en %</a:t>
          </a:r>
          <a:r>
            <a:rPr lang="fr-FR" sz="1600" b="1" baseline="0">
              <a:solidFill>
                <a:schemeClr val="tx1">
                  <a:lumMod val="50000"/>
                  <a:lumOff val="50000"/>
                </a:schemeClr>
              </a:solidFill>
              <a:latin typeface="+mn-lt"/>
            </a:rPr>
            <a:t> du PIB</a:t>
          </a:r>
          <a:endParaRPr lang="fr-FR" sz="1600" b="1">
            <a:solidFill>
              <a:schemeClr val="tx1">
                <a:lumMod val="50000"/>
                <a:lumOff val="50000"/>
              </a:schemeClr>
            </a:solidFill>
            <a:latin typeface="+mn-lt"/>
          </a:endParaRPr>
        </a:p>
      </cdr:txBody>
    </cdr:sp>
  </cdr:relSizeAnchor>
  <cdr:relSizeAnchor xmlns:cdr="http://schemas.openxmlformats.org/drawingml/2006/chartDrawing">
    <cdr:from>
      <cdr:x>0.05338</cdr:x>
      <cdr:y>0.73207</cdr:y>
    </cdr:from>
    <cdr:to>
      <cdr:x>0.97735</cdr:x>
      <cdr:y>0.73358</cdr:y>
    </cdr:to>
    <cdr:sp macro="" textlink="">
      <cdr:nvSpPr>
        <cdr:cNvPr id="5" name="Connecteur droit 4"/>
        <cdr:cNvSpPr/>
      </cdr:nvSpPr>
      <cdr:spPr>
        <a:xfrm xmlns:a="http://schemas.openxmlformats.org/drawingml/2006/main">
          <a:off x="491096" y="4106330"/>
          <a:ext cx="8500504" cy="8469"/>
        </a:xfrm>
        <a:prstGeom xmlns:a="http://schemas.openxmlformats.org/drawingml/2006/main" prst="line">
          <a:avLst/>
        </a:prstGeom>
        <a:ln xmlns:a="http://schemas.openxmlformats.org/drawingml/2006/main" w="63500">
          <a:solidFill>
            <a:srgbClr val="FF9ACC"/>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0.05246</cdr:x>
      <cdr:y>0.03321</cdr:y>
    </cdr:from>
    <cdr:to>
      <cdr:x>0.92049</cdr:x>
      <cdr:y>0.08037</cdr:y>
    </cdr:to>
    <cdr:sp macro="" textlink="">
      <cdr:nvSpPr>
        <cdr:cNvPr id="7" name="ZoneTexte 6"/>
        <cdr:cNvSpPr txBox="1"/>
      </cdr:nvSpPr>
      <cdr:spPr>
        <a:xfrm xmlns:a="http://schemas.openxmlformats.org/drawingml/2006/main">
          <a:off x="482599" y="186267"/>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Dépenses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www.insee.fr/fr/indicateur/cnat_annu/base_2005/donnees/xls/t_1113.xls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t_3205.xls, t_3208.xls,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0.07549</cdr:x>
      <cdr:y>0.08522</cdr:y>
    </cdr:from>
    <cdr:to>
      <cdr:x>0.17484</cdr:x>
      <cdr:y>0.2482</cdr:y>
    </cdr:to>
    <cdr:sp macro="" textlink="">
      <cdr:nvSpPr>
        <cdr:cNvPr id="2" name="ZoneTexte 1"/>
        <cdr:cNvSpPr txBox="1"/>
      </cdr:nvSpPr>
      <cdr:spPr>
        <a:xfrm xmlns:a="http://schemas.openxmlformats.org/drawingml/2006/main">
          <a:off x="694765" y="47811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0.05519</cdr:x>
      <cdr:y>0.0253</cdr:y>
    </cdr:from>
    <cdr:to>
      <cdr:x>0.64692</cdr:x>
      <cdr:y>0.0719</cdr:y>
    </cdr:to>
    <cdr:sp macro="" textlink="">
      <cdr:nvSpPr>
        <cdr:cNvPr id="4" name="ZoneTexte 3"/>
        <cdr:cNvSpPr txBox="1"/>
      </cdr:nvSpPr>
      <cdr:spPr>
        <a:xfrm xmlns:a="http://schemas.openxmlformats.org/drawingml/2006/main">
          <a:off x="508000" y="141941"/>
          <a:ext cx="5446059" cy="26147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900">
              <a:solidFill>
                <a:schemeClr val="bg1">
                  <a:lumMod val="50000"/>
                </a:schemeClr>
              </a:solidFill>
              <a:latin typeface="Arial"/>
              <a:ea typeface="+mn-ea"/>
              <a:cs typeface="Arial"/>
            </a:rPr>
            <a:t>Prélèvements obligatoires des administrations publiques et des institutions communautaires en % du PIB</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 : www.insee.fr/fr/indicateur/cnat_annu/base_2005/donnees/xls/</a:t>
          </a:r>
          <a:r>
            <a:rPr lang="fr-FR" sz="900" b="0" i="0">
              <a:solidFill>
                <a:sysClr val="window" lastClr="FFFFFF">
                  <a:lumMod val="50000"/>
                </a:sysClr>
              </a:solidFill>
              <a:latin typeface="Arial"/>
              <a:cs typeface="Arial"/>
            </a:rPr>
            <a:t>t_3211.xls</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cdr:x>
      <cdr:y>0.03862</cdr:y>
    </cdr:from>
    <cdr:to>
      <cdr:x>0.05601</cdr:x>
      <cdr:y>0.11585</cdr:y>
    </cdr:to>
    <cdr:sp macro="" textlink="">
      <cdr:nvSpPr>
        <cdr:cNvPr id="5" name="ZoneTexte 4"/>
        <cdr:cNvSpPr txBox="1"/>
      </cdr:nvSpPr>
      <cdr:spPr>
        <a:xfrm xmlns:a="http://schemas.openxmlformats.org/drawingml/2006/main">
          <a:off x="0" y="216647"/>
          <a:ext cx="515471" cy="433294"/>
        </a:xfrm>
        <a:prstGeom xmlns:a="http://schemas.openxmlformats.org/drawingml/2006/main" prst="rect">
          <a:avLst/>
        </a:prstGeom>
      </cdr:spPr>
      <cdr:txBody>
        <a:bodyPr xmlns:a="http://schemas.openxmlformats.org/drawingml/2006/main" wrap="none" rtlCol="0" anchor="ctr" anchorCtr="0"/>
        <a:lstStyle xmlns:a="http://schemas.openxmlformats.org/drawingml/2006/main"/>
        <a:p xmlns:a="http://schemas.openxmlformats.org/drawingml/2006/main">
          <a:pPr algn="ctr"/>
          <a:r>
            <a:rPr lang="fr-FR" sz="1400" b="1"/>
            <a:t>%</a:t>
          </a:r>
        </a:p>
      </cdr:txBody>
    </cdr:sp>
  </cdr:relSizeAnchor>
</c:userShapes>
</file>

<file path=xl/drawings/drawing13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0.76059</cdr:x>
      <cdr:y>0.07861</cdr:y>
    </cdr:to>
    <cdr:sp macro="" textlink="">
      <cdr:nvSpPr>
        <cdr:cNvPr id="6" name="ZoneTexte 5"/>
        <cdr:cNvSpPr txBox="1"/>
      </cdr:nvSpPr>
      <cdr:spPr>
        <a:xfrm xmlns:a="http://schemas.openxmlformats.org/drawingml/2006/main">
          <a:off x="676738" y="101373"/>
          <a:ext cx="6316730" cy="33889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et t_1102.xls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0.08737</cdr:x>
      <cdr:y>0.06777</cdr:y>
    </cdr:from>
    <cdr:to>
      <cdr:x>0.70074</cdr:x>
      <cdr:y>0.15117</cdr:y>
    </cdr:to>
    <cdr:sp macro="" textlink="">
      <cdr:nvSpPr>
        <cdr:cNvPr id="7" name="ZoneTexte 6"/>
        <cdr:cNvSpPr txBox="1"/>
      </cdr:nvSpPr>
      <cdr:spPr>
        <a:xfrm xmlns:a="http://schemas.openxmlformats.org/drawingml/2006/main">
          <a:off x="803337" y="379577"/>
          <a:ext cx="5639796" cy="46709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D9D9D9"/>
              </a:solidFill>
              <a:latin typeface="Calibri"/>
              <a:cs typeface="Arial"/>
            </a:rPr>
            <a:t>Évolution</a:t>
          </a:r>
          <a:r>
            <a:rPr lang="fr-FR" sz="2400" b="1" baseline="0">
              <a:solidFill>
                <a:srgbClr val="D9D9D9"/>
              </a:solidFill>
              <a:latin typeface="Calibri"/>
              <a:cs typeface="Arial"/>
            </a:rPr>
            <a:t> de la d</a:t>
          </a:r>
          <a:r>
            <a:rPr lang="fr-FR" sz="2400" b="1">
              <a:solidFill>
                <a:srgbClr val="D9D9D9"/>
              </a:solidFill>
              <a:latin typeface="Calibri"/>
              <a:cs typeface="Arial"/>
            </a:rPr>
            <a:t>ette publique selon l'unité</a:t>
          </a:r>
        </a:p>
      </cdr:txBody>
    </cdr:sp>
  </cdr:relSizeAnchor>
  <cdr:relSizeAnchor xmlns:cdr="http://schemas.openxmlformats.org/drawingml/2006/chartDrawing">
    <cdr:from>
      <cdr:x>0.9558</cdr:x>
      <cdr:y>0.06652</cdr:y>
    </cdr:from>
    <cdr:to>
      <cdr:x>0.99448</cdr:x>
      <cdr:y>0.21315</cdr:y>
    </cdr:to>
    <cdr:sp macro="" textlink="">
      <cdr:nvSpPr>
        <cdr:cNvPr id="8" name="ZoneTexte 7"/>
        <cdr:cNvSpPr txBox="1"/>
      </cdr:nvSpPr>
      <cdr:spPr>
        <a:xfrm xmlns:a="http://schemas.openxmlformats.org/drawingml/2006/main">
          <a:off x="8788400" y="372534"/>
          <a:ext cx="355600" cy="821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0.39779</cdr:x>
      <cdr:y>0.31595</cdr:y>
    </cdr:from>
    <cdr:to>
      <cdr:x>0.66943</cdr:x>
      <cdr:y>0.36432</cdr:y>
    </cdr:to>
    <cdr:sp macro="" textlink="">
      <cdr:nvSpPr>
        <cdr:cNvPr id="9" name="ZoneTexte 8"/>
        <cdr:cNvSpPr txBox="1"/>
      </cdr:nvSpPr>
      <cdr:spPr>
        <a:xfrm xmlns:a="http://schemas.openxmlformats.org/drawingml/2006/main">
          <a:off x="3657609" y="1769541"/>
          <a:ext cx="2497675" cy="27090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r"/>
          <a:r>
            <a:rPr lang="fr-FR" sz="1400" b="1"/>
            <a:t>en % du PIB</a:t>
          </a:r>
          <a:r>
            <a:rPr lang="fr-FR" sz="1400" b="1" baseline="0"/>
            <a:t> </a:t>
          </a:r>
          <a:r>
            <a:rPr lang="fr-FR" sz="1400" b="1"/>
            <a:t>(échelle de droite)</a:t>
          </a:r>
        </a:p>
      </cdr:txBody>
    </cdr:sp>
  </cdr:relSizeAnchor>
  <cdr:relSizeAnchor xmlns:cdr="http://schemas.openxmlformats.org/drawingml/2006/chartDrawing">
    <cdr:from>
      <cdr:x>0.66851</cdr:x>
      <cdr:y>0.34921</cdr:y>
    </cdr:from>
    <cdr:to>
      <cdr:x>0.70902</cdr:x>
      <cdr:y>0.3613</cdr:y>
    </cdr:to>
    <cdr:sp macro="" textlink="">
      <cdr:nvSpPr>
        <cdr:cNvPr id="11" name="Connecteur droit 10"/>
        <cdr:cNvSpPr/>
      </cdr:nvSpPr>
      <cdr:spPr>
        <a:xfrm xmlns:a="http://schemas.openxmlformats.org/drawingml/2006/main">
          <a:off x="6146825" y="1955820"/>
          <a:ext cx="372481" cy="67713"/>
        </a:xfrm>
        <a:prstGeom xmlns:a="http://schemas.openxmlformats.org/drawingml/2006/main" prst="line">
          <a:avLst/>
        </a:prstGeom>
        <a:ln xmlns:a="http://schemas.openxmlformats.org/drawingml/2006/main" w="50800">
          <a:solidFill>
            <a:schemeClr val="tx1"/>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0.6372</cdr:x>
      <cdr:y>0.56841</cdr:y>
    </cdr:from>
    <cdr:to>
      <cdr:x>0.91068</cdr:x>
      <cdr:y>0.61678</cdr:y>
    </cdr:to>
    <cdr:sp macro="" textlink="">
      <cdr:nvSpPr>
        <cdr:cNvPr id="12" name="ZoneTexte 11"/>
        <cdr:cNvSpPr txBox="1"/>
      </cdr:nvSpPr>
      <cdr:spPr>
        <a:xfrm xmlns:a="http://schemas.openxmlformats.org/drawingml/2006/main">
          <a:off x="5858921" y="3183485"/>
          <a:ext cx="2514594" cy="27090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FF"/>
              </a:solidFill>
            </a:rPr>
            <a:t>en € courants (échelle de gauche)</a:t>
          </a:r>
        </a:p>
      </cdr:txBody>
    </cdr:sp>
  </cdr:relSizeAnchor>
  <cdr:relSizeAnchor xmlns:cdr="http://schemas.openxmlformats.org/drawingml/2006/chartDrawing">
    <cdr:from>
      <cdr:x>0.58011</cdr:x>
      <cdr:y>0.57445</cdr:y>
    </cdr:from>
    <cdr:to>
      <cdr:x>0.63076</cdr:x>
      <cdr:y>0.59108</cdr:y>
    </cdr:to>
    <cdr:sp macro="" textlink="">
      <cdr:nvSpPr>
        <cdr:cNvPr id="13" name="Connecteur droit 12"/>
        <cdr:cNvSpPr/>
      </cdr:nvSpPr>
      <cdr:spPr>
        <a:xfrm xmlns:a="http://schemas.openxmlformats.org/drawingml/2006/main" flipH="1" flipV="1">
          <a:off x="5333990" y="3217313"/>
          <a:ext cx="465717" cy="93140"/>
        </a:xfrm>
        <a:prstGeom xmlns:a="http://schemas.openxmlformats.org/drawingml/2006/main" prst="line">
          <a:avLst/>
        </a:prstGeom>
        <a:ln xmlns:a="http://schemas.openxmlformats.org/drawingml/2006/main" w="50800">
          <a:solidFill>
            <a:srgbClr val="0000FF"/>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0.46224</cdr:x>
      <cdr:y>0.45049</cdr:y>
    </cdr:from>
    <cdr:to>
      <cdr:x>0.55433</cdr:x>
      <cdr:y>0.48677</cdr:y>
    </cdr:to>
    <cdr:sp macro="" textlink="">
      <cdr:nvSpPr>
        <cdr:cNvPr id="14" name="Connecteur droit 13"/>
        <cdr:cNvSpPr/>
      </cdr:nvSpPr>
      <cdr:spPr>
        <a:xfrm xmlns:a="http://schemas.openxmlformats.org/drawingml/2006/main">
          <a:off x="4250229" y="2523049"/>
          <a:ext cx="846705" cy="203218"/>
        </a:xfrm>
        <a:prstGeom xmlns:a="http://schemas.openxmlformats.org/drawingml/2006/main" prst="line">
          <a:avLst/>
        </a:prstGeom>
        <a:ln xmlns:a="http://schemas.openxmlformats.org/drawingml/2006/main" w="50800">
          <a:solidFill>
            <a:srgbClr val="FF000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0.21731</cdr:x>
      <cdr:y>0.42177</cdr:y>
    </cdr:from>
    <cdr:to>
      <cdr:x>0.46869</cdr:x>
      <cdr:y>0.47015</cdr:y>
    </cdr:to>
    <cdr:sp macro="" textlink="">
      <cdr:nvSpPr>
        <cdr:cNvPr id="15" name="ZoneTexte 14"/>
        <cdr:cNvSpPr txBox="1"/>
      </cdr:nvSpPr>
      <cdr:spPr>
        <a:xfrm xmlns:a="http://schemas.openxmlformats.org/drawingml/2006/main">
          <a:off x="1998147" y="2362197"/>
          <a:ext cx="2311389" cy="27096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rgbClr val="FF0000"/>
              </a:solidFill>
            </a:rPr>
            <a:t>en € 2012 (échelle de gauche)</a:t>
          </a:r>
        </a:p>
      </cdr:txBody>
    </cdr:sp>
  </cdr:relSizeAnchor>
  <cdr:relSizeAnchor xmlns:cdr="http://schemas.openxmlformats.org/drawingml/2006/chartDrawing">
    <cdr:from>
      <cdr:x>0.00829</cdr:x>
      <cdr:y>0.06803</cdr:y>
    </cdr:from>
    <cdr:to>
      <cdr:x>0.06261</cdr:x>
      <cdr:y>0.21466</cdr:y>
    </cdr:to>
    <cdr:sp macro="" textlink="">
      <cdr:nvSpPr>
        <cdr:cNvPr id="16" name="ZoneTexte 15"/>
        <cdr:cNvSpPr txBox="1"/>
      </cdr:nvSpPr>
      <cdr:spPr>
        <a:xfrm xmlns:a="http://schemas.openxmlformats.org/drawingml/2006/main">
          <a:off x="76200" y="381000"/>
          <a:ext cx="499532" cy="8212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Md</a:t>
          </a:r>
          <a:r>
            <a:rPr lang="fr-FR" sz="1800" b="1" baseline="0"/>
            <a:t> €</a:t>
          </a:r>
          <a:endParaRPr lang="fr-FR" sz="1800" b="1"/>
        </a:p>
      </cdr:txBody>
    </cdr:sp>
  </cdr:relSizeAnchor>
</c:userShapes>
</file>

<file path=xl/drawings/drawing14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0.02382</cdr:y>
    </cdr:from>
    <cdr:to>
      <cdr:x>0.9412</cdr:x>
      <cdr:y>0.07105</cdr:y>
    </cdr:to>
    <cdr:sp macro="" textlink="">
      <cdr:nvSpPr>
        <cdr:cNvPr id="4" name="ZoneTexte 3"/>
        <cdr:cNvSpPr txBox="1"/>
      </cdr:nvSpPr>
      <cdr:spPr>
        <a:xfrm xmlns:a="http://schemas.openxmlformats.org/drawingml/2006/main">
          <a:off x="668278" y="133409"/>
          <a:ext cx="7985868" cy="26452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Recettes et besoin</a:t>
          </a:r>
          <a:r>
            <a:rPr lang="fr-FR" sz="900" b="0" i="0" strike="noStrike" baseline="0">
              <a:solidFill>
                <a:schemeClr val="bg1">
                  <a:lumMod val="50000"/>
                </a:schemeClr>
              </a:solidFill>
              <a:latin typeface="Arial"/>
              <a:ea typeface="Calibri"/>
              <a:cs typeface="Arial"/>
            </a:rPr>
            <a:t> de financement</a:t>
          </a:r>
          <a:r>
            <a:rPr lang="fr-FR" sz="900" b="0" i="0" strike="noStrike">
              <a:solidFill>
                <a:schemeClr val="bg1">
                  <a:lumMod val="50000"/>
                </a:schemeClr>
              </a:solidFill>
              <a:latin typeface="Arial"/>
              <a:ea typeface="Calibri"/>
              <a:cs typeface="Arial"/>
            </a:rPr>
            <a:t> des administrations publiques centrales, en % du PIB</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www.insee.fr/fr/indicateur/cnat_annu/base_2005/donnees/xls/t_1113.xls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900" b="0" i="0">
              <a:solidFill>
                <a:schemeClr val="bg1">
                  <a:lumMod val="50000"/>
                </a:schemeClr>
              </a:solidFill>
              <a:latin typeface="Arial"/>
              <a:ea typeface="+mn-ea"/>
              <a:cs typeface="Arial"/>
            </a:rPr>
            <a:t>t_3202.xls,</a:t>
          </a:r>
          <a:r>
            <a:rPr lang="fr-FR" sz="900" b="0" i="0" baseline="0">
              <a:solidFill>
                <a:schemeClr val="bg1">
                  <a:lumMod val="50000"/>
                </a:schemeClr>
              </a:solidFill>
              <a:latin typeface="Arial"/>
              <a:ea typeface="+mn-ea"/>
              <a:cs typeface="Arial"/>
            </a:rPr>
            <a:t> 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0.07274</cdr:x>
      <cdr:y>0.11489</cdr:y>
    </cdr:from>
    <cdr:to>
      <cdr:x>0.94936</cdr:x>
      <cdr:y>0.20862</cdr:y>
    </cdr:to>
    <cdr:sp macro="" textlink="">
      <cdr:nvSpPr>
        <cdr:cNvPr id="5" name="ZoneTexte 4"/>
        <cdr:cNvSpPr txBox="1"/>
      </cdr:nvSpPr>
      <cdr:spPr>
        <a:xfrm xmlns:a="http://schemas.openxmlformats.org/drawingml/2006/main">
          <a:off x="668867" y="643449"/>
          <a:ext cx="8060266" cy="524951"/>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solidFill>
              <a:latin typeface="Calibri"/>
              <a:cs typeface="Arial"/>
            </a:rPr>
            <a:t>Recettes et dépenses des administrations centrales en % du PIB</a:t>
          </a:r>
        </a:p>
      </cdr:txBody>
    </cdr:sp>
  </cdr:relSizeAnchor>
</c:userShapes>
</file>

<file path=xl/drawings/drawing141.xml><?xml version="1.0" encoding="utf-8"?>
<xdr:wsDr xmlns:xdr="http://schemas.openxmlformats.org/drawingml/2006/spreadsheetDrawing" xmlns:a="http://schemas.openxmlformats.org/drawingml/2006/main">
  <xdr:absoluteAnchor>
    <xdr:pos x="0" y="0"/>
    <xdr:ext cx="9203028" cy="560767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0.05442</cdr:x>
      <cdr:y>0.03668</cdr:y>
    </cdr:from>
    <cdr:to>
      <cdr:x>0.92217</cdr:x>
      <cdr:y>0.08385</cdr:y>
    </cdr:to>
    <cdr:sp macro="" textlink="">
      <cdr:nvSpPr>
        <cdr:cNvPr id="2" name="ZoneTexte 1"/>
        <cdr:cNvSpPr txBox="1"/>
      </cdr:nvSpPr>
      <cdr:spPr>
        <a:xfrm xmlns:a="http://schemas.openxmlformats.org/drawingml/2006/main">
          <a:off x="500845" y="205704"/>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Recettes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centrales,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0.05831</cdr:x>
      <cdr:y>0.61244</cdr:y>
    </cdr:from>
    <cdr:to>
      <cdr:x>0.91156</cdr:x>
      <cdr:y>0.74322</cdr:y>
    </cdr:to>
    <cdr:sp macro="" textlink="">
      <cdr:nvSpPr>
        <cdr:cNvPr id="3" name="ZoneTexte 2"/>
        <cdr:cNvSpPr txBox="1"/>
      </cdr:nvSpPr>
      <cdr:spPr>
        <a:xfrm xmlns:a="http://schemas.openxmlformats.org/drawingml/2006/main">
          <a:off x="536619" y="3434367"/>
          <a:ext cx="7852535" cy="733379"/>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ysClr val="windowText" lastClr="000000"/>
              </a:solidFill>
              <a:latin typeface="Calibri"/>
              <a:cs typeface="Arial"/>
            </a:rPr>
            <a:t>Recettes</a:t>
          </a:r>
          <a:r>
            <a:rPr lang="fr-FR" sz="1900" b="1" baseline="0">
              <a:solidFill>
                <a:sysClr val="windowText" lastClr="000000"/>
              </a:solidFill>
              <a:latin typeface="Calibri"/>
              <a:cs typeface="Arial"/>
            </a:rPr>
            <a:t> et dépenses des a</a:t>
          </a:r>
          <a:r>
            <a:rPr lang="fr-FR" sz="1900" b="1">
              <a:solidFill>
                <a:sysClr val="windowText" lastClr="000000"/>
              </a:solidFill>
              <a:latin typeface="Calibri"/>
              <a:cs typeface="Arial"/>
            </a:rPr>
            <a:t>dministrations publiques centrales (État et</a:t>
          </a:r>
          <a:r>
            <a:rPr lang="fr-FR" sz="1900" b="1" baseline="0">
              <a:solidFill>
                <a:sysClr val="windowText" lastClr="000000"/>
              </a:solidFill>
              <a:latin typeface="Calibri"/>
              <a:cs typeface="Arial"/>
            </a:rPr>
            <a:t> a</a:t>
          </a:r>
          <a:r>
            <a:rPr lang="fr-FR" sz="1900" b="1">
              <a:solidFill>
                <a:sysClr val="windowText" lastClr="000000"/>
              </a:solidFill>
              <a:latin typeface="Calibri"/>
              <a:cs typeface="Arial"/>
            </a:rPr>
            <a:t>utres) </a:t>
          </a:r>
        </a:p>
        <a:p xmlns:a="http://schemas.openxmlformats.org/drawingml/2006/main">
          <a:pPr algn="ctr"/>
          <a:r>
            <a:rPr lang="fr-FR" sz="1900" b="1">
              <a:solidFill>
                <a:sysClr val="windowText" lastClr="000000"/>
              </a:solidFill>
              <a:latin typeface="Calibri"/>
              <a:cs typeface="Arial"/>
            </a:rPr>
            <a:t>en % du PIB</a:t>
          </a:r>
        </a:p>
      </cdr:txBody>
    </cdr:sp>
  </cdr:relSizeAnchor>
  <cdr:relSizeAnchor xmlns:cdr="http://schemas.openxmlformats.org/drawingml/2006/chartDrawing">
    <cdr:from>
      <cdr:x>0.00292</cdr:x>
      <cdr:y>0.05104</cdr:y>
    </cdr:from>
    <cdr:to>
      <cdr:x>0.04665</cdr:x>
      <cdr:y>0.16746</cdr:y>
    </cdr:to>
    <cdr:sp macro="" textlink="">
      <cdr:nvSpPr>
        <cdr:cNvPr id="4" name="ZoneTexte 3"/>
        <cdr:cNvSpPr txBox="1"/>
      </cdr:nvSpPr>
      <cdr:spPr>
        <a:xfrm xmlns:a="http://schemas.openxmlformats.org/drawingml/2006/main">
          <a:off x="26831" y="286198"/>
          <a:ext cx="402465" cy="65288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latin typeface="Arial"/>
              <a:cs typeface="Arial"/>
            </a:rPr>
            <a:t>%</a:t>
          </a:r>
        </a:p>
      </cdr:txBody>
    </cdr:sp>
  </cdr:relSizeAnchor>
</c:userShapes>
</file>

<file path=xl/drawings/drawing143.xml><?xml version="1.0" encoding="utf-8"?>
<xdr:wsDr xmlns:xdr="http://schemas.openxmlformats.org/drawingml/2006/spreadsheetDrawing" xmlns:a="http://schemas.openxmlformats.org/drawingml/2006/main">
  <xdr:absoluteAnchor>
    <xdr:pos x="0" y="0"/>
    <xdr:ext cx="9203028" cy="560767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0.05442</cdr:x>
      <cdr:y>0.03668</cdr:y>
    </cdr:from>
    <cdr:to>
      <cdr:x>0.92217</cdr:x>
      <cdr:y>0.08385</cdr:y>
    </cdr:to>
    <cdr:sp macro="" textlink="">
      <cdr:nvSpPr>
        <cdr:cNvPr id="2" name="ZoneTexte 1"/>
        <cdr:cNvSpPr txBox="1"/>
      </cdr:nvSpPr>
      <cdr:spPr>
        <a:xfrm xmlns:a="http://schemas.openxmlformats.org/drawingml/2006/main">
          <a:off x="500845" y="205704"/>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Recettes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centrales,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0.06997</cdr:x>
      <cdr:y>0.58373</cdr:y>
    </cdr:from>
    <cdr:to>
      <cdr:x>0.91059</cdr:x>
      <cdr:y>0.70016</cdr:y>
    </cdr:to>
    <cdr:sp macro="" textlink="">
      <cdr:nvSpPr>
        <cdr:cNvPr id="3" name="ZoneTexte 2"/>
        <cdr:cNvSpPr txBox="1"/>
      </cdr:nvSpPr>
      <cdr:spPr>
        <a:xfrm xmlns:a="http://schemas.openxmlformats.org/drawingml/2006/main">
          <a:off x="643943" y="3273380"/>
          <a:ext cx="7736224" cy="65288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a:solidFill>
                <a:sysClr val="windowText" lastClr="000000"/>
              </a:solidFill>
              <a:latin typeface="Calibri"/>
              <a:cs typeface="Arial"/>
            </a:rPr>
            <a:t>Recettes</a:t>
          </a:r>
          <a:r>
            <a:rPr lang="fr-FR" sz="1900" b="1" baseline="0">
              <a:solidFill>
                <a:sysClr val="windowText" lastClr="000000"/>
              </a:solidFill>
              <a:latin typeface="Calibri"/>
              <a:cs typeface="Arial"/>
            </a:rPr>
            <a:t> et dépenses des a</a:t>
          </a:r>
          <a:r>
            <a:rPr lang="fr-FR" sz="1900" b="1">
              <a:solidFill>
                <a:sysClr val="windowText" lastClr="000000"/>
              </a:solidFill>
              <a:latin typeface="Calibri"/>
              <a:cs typeface="Arial"/>
            </a:rPr>
            <a:t>dministrations </a:t>
          </a:r>
        </a:p>
        <a:p xmlns:a="http://schemas.openxmlformats.org/drawingml/2006/main">
          <a:pPr algn="l"/>
          <a:r>
            <a:rPr lang="fr-FR" sz="1900" b="1">
              <a:solidFill>
                <a:sysClr val="windowText" lastClr="000000"/>
              </a:solidFill>
              <a:latin typeface="Calibri"/>
              <a:cs typeface="Arial"/>
            </a:rPr>
            <a:t>publiques centrales (État et</a:t>
          </a:r>
          <a:r>
            <a:rPr lang="fr-FR" sz="1900" b="1" baseline="0">
              <a:solidFill>
                <a:sysClr val="windowText" lastClr="000000"/>
              </a:solidFill>
              <a:latin typeface="Calibri"/>
              <a:cs typeface="Arial"/>
            </a:rPr>
            <a:t> a</a:t>
          </a:r>
          <a:r>
            <a:rPr lang="fr-FR" sz="1900" b="1">
              <a:solidFill>
                <a:sysClr val="windowText" lastClr="000000"/>
              </a:solidFill>
              <a:latin typeface="Calibri"/>
              <a:cs typeface="Arial"/>
            </a:rPr>
            <a:t>utres) en % du PIB</a:t>
          </a:r>
        </a:p>
      </cdr:txBody>
    </cdr:sp>
  </cdr:relSizeAnchor>
  <cdr:relSizeAnchor xmlns:cdr="http://schemas.openxmlformats.org/drawingml/2006/chartDrawing">
    <cdr:from>
      <cdr:x>0.00195</cdr:x>
      <cdr:y>0.12441</cdr:y>
    </cdr:from>
    <cdr:to>
      <cdr:x>0.04568</cdr:x>
      <cdr:y>0.25359</cdr:y>
    </cdr:to>
    <cdr:sp macro="" textlink="">
      <cdr:nvSpPr>
        <cdr:cNvPr id="4" name="ZoneTexte 3"/>
        <cdr:cNvSpPr txBox="1"/>
      </cdr:nvSpPr>
      <cdr:spPr>
        <a:xfrm xmlns:a="http://schemas.openxmlformats.org/drawingml/2006/main">
          <a:off x="17929" y="697624"/>
          <a:ext cx="402448" cy="72441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latin typeface="Arial"/>
              <a:cs typeface="Arial"/>
            </a:rPr>
            <a:t>%</a:t>
          </a:r>
        </a:p>
      </cdr:txBody>
    </cdr:sp>
  </cdr:relSizeAnchor>
  <cdr:relSizeAnchor xmlns:cdr="http://schemas.openxmlformats.org/drawingml/2006/chartDrawing">
    <cdr:from>
      <cdr:x>0.13703</cdr:x>
      <cdr:y>0.09091</cdr:y>
    </cdr:from>
    <cdr:to>
      <cdr:x>0.25364</cdr:x>
      <cdr:y>0.58373</cdr:y>
    </cdr:to>
    <cdr:sp macro="" textlink="">
      <cdr:nvSpPr>
        <cdr:cNvPr id="5" name="Rectangle 4"/>
        <cdr:cNvSpPr/>
      </cdr:nvSpPr>
      <cdr:spPr>
        <a:xfrm xmlns:a="http://schemas.openxmlformats.org/drawingml/2006/main">
          <a:off x="1261091" y="509795"/>
          <a:ext cx="1073205" cy="2763585"/>
        </a:xfrm>
        <a:prstGeom xmlns:a="http://schemas.openxmlformats.org/drawingml/2006/main" prst="rect">
          <a:avLst/>
        </a:prstGeom>
        <a:solidFill xmlns:a="http://schemas.openxmlformats.org/drawingml/2006/main">
          <a:srgbClr val="FFBABD">
            <a:alpha val="30000"/>
          </a:srgbClr>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0.30807</cdr:x>
      <cdr:y>0.09091</cdr:y>
    </cdr:from>
    <cdr:to>
      <cdr:x>0.42857</cdr:x>
      <cdr:y>0.58373</cdr:y>
    </cdr:to>
    <cdr:sp macro="" textlink="">
      <cdr:nvSpPr>
        <cdr:cNvPr id="6" name="Rectangle 5"/>
        <cdr:cNvSpPr/>
      </cdr:nvSpPr>
      <cdr:spPr>
        <a:xfrm xmlns:a="http://schemas.openxmlformats.org/drawingml/2006/main">
          <a:off x="2835177" y="509795"/>
          <a:ext cx="1108978" cy="2763586"/>
        </a:xfrm>
        <a:prstGeom xmlns:a="http://schemas.openxmlformats.org/drawingml/2006/main" prst="rect">
          <a:avLst/>
        </a:prstGeom>
        <a:solidFill xmlns:a="http://schemas.openxmlformats.org/drawingml/2006/main">
          <a:srgbClr val="FFBABD">
            <a:alpha val="30000"/>
          </a:srgbClr>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0.52575</cdr:x>
      <cdr:y>0.08772</cdr:y>
    </cdr:from>
    <cdr:to>
      <cdr:x>0.65403</cdr:x>
      <cdr:y>0.58054</cdr:y>
    </cdr:to>
    <cdr:sp macro="" textlink="">
      <cdr:nvSpPr>
        <cdr:cNvPr id="7" name="Rectangle 6"/>
        <cdr:cNvSpPr/>
      </cdr:nvSpPr>
      <cdr:spPr>
        <a:xfrm xmlns:a="http://schemas.openxmlformats.org/drawingml/2006/main">
          <a:off x="4838521" y="491906"/>
          <a:ext cx="1180564" cy="2763588"/>
        </a:xfrm>
        <a:prstGeom xmlns:a="http://schemas.openxmlformats.org/drawingml/2006/main" prst="rect">
          <a:avLst/>
        </a:prstGeom>
        <a:solidFill xmlns:a="http://schemas.openxmlformats.org/drawingml/2006/main">
          <a:srgbClr val="FFBABD">
            <a:alpha val="30000"/>
          </a:srgbClr>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5.xml><?xml version="1.0" encoding="utf-8"?>
<xdr:wsDr xmlns:xdr="http://schemas.openxmlformats.org/drawingml/2006/spreadsheetDrawing" xmlns:a="http://schemas.openxmlformats.org/drawingml/2006/main">
  <xdr:absoluteAnchor>
    <xdr:pos x="0" y="0"/>
    <xdr:ext cx="9203028" cy="560767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0.05442</cdr:x>
      <cdr:y>0.03668</cdr:y>
    </cdr:from>
    <cdr:to>
      <cdr:x>0.92217</cdr:x>
      <cdr:y>0.08385</cdr:y>
    </cdr:to>
    <cdr:sp macro="" textlink="">
      <cdr:nvSpPr>
        <cdr:cNvPr id="2" name="ZoneTexte 1"/>
        <cdr:cNvSpPr txBox="1"/>
      </cdr:nvSpPr>
      <cdr:spPr>
        <a:xfrm xmlns:a="http://schemas.openxmlformats.org/drawingml/2006/main">
          <a:off x="500845" y="205704"/>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Recettes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centrales,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0.06317</cdr:x>
      <cdr:y>0.8437</cdr:y>
    </cdr:from>
    <cdr:to>
      <cdr:x>0.90379</cdr:x>
      <cdr:y>0.89633</cdr:y>
    </cdr:to>
    <cdr:sp macro="" textlink="">
      <cdr:nvSpPr>
        <cdr:cNvPr id="3" name="ZoneTexte 2"/>
        <cdr:cNvSpPr txBox="1"/>
      </cdr:nvSpPr>
      <cdr:spPr>
        <a:xfrm xmlns:a="http://schemas.openxmlformats.org/drawingml/2006/main">
          <a:off x="581331" y="4731187"/>
          <a:ext cx="7736249" cy="29515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b="1">
              <a:solidFill>
                <a:schemeClr val="tx1">
                  <a:lumMod val="50000"/>
                  <a:lumOff val="50000"/>
                </a:schemeClr>
              </a:solidFill>
              <a:latin typeface="Calibri"/>
              <a:cs typeface="Arial"/>
            </a:rPr>
            <a:t>Recettes</a:t>
          </a:r>
          <a:r>
            <a:rPr lang="fr-FR" sz="1000" b="1" baseline="0">
              <a:solidFill>
                <a:schemeClr val="tx1">
                  <a:lumMod val="50000"/>
                  <a:lumOff val="50000"/>
                </a:schemeClr>
              </a:solidFill>
              <a:latin typeface="Calibri"/>
              <a:cs typeface="Arial"/>
            </a:rPr>
            <a:t> et dépenses des a</a:t>
          </a:r>
          <a:r>
            <a:rPr lang="fr-FR" sz="1000" b="1">
              <a:solidFill>
                <a:schemeClr val="tx1">
                  <a:lumMod val="50000"/>
                  <a:lumOff val="50000"/>
                </a:schemeClr>
              </a:solidFill>
              <a:latin typeface="Calibri"/>
              <a:cs typeface="Arial"/>
            </a:rPr>
            <a:t>dministrations publiques centrales (État et</a:t>
          </a:r>
          <a:r>
            <a:rPr lang="fr-FR" sz="1000" b="1" baseline="0">
              <a:solidFill>
                <a:schemeClr val="tx1">
                  <a:lumMod val="50000"/>
                  <a:lumOff val="50000"/>
                </a:schemeClr>
              </a:solidFill>
              <a:latin typeface="Calibri"/>
              <a:cs typeface="Arial"/>
            </a:rPr>
            <a:t> a</a:t>
          </a:r>
          <a:r>
            <a:rPr lang="fr-FR" sz="1000" b="1">
              <a:solidFill>
                <a:schemeClr val="tx1">
                  <a:lumMod val="50000"/>
                  <a:lumOff val="50000"/>
                </a:schemeClr>
              </a:solidFill>
              <a:latin typeface="Calibri"/>
              <a:cs typeface="Arial"/>
            </a:rPr>
            <a:t>utres) en % du PIB</a:t>
          </a:r>
        </a:p>
      </cdr:txBody>
    </cdr:sp>
  </cdr:relSizeAnchor>
  <cdr:relSizeAnchor xmlns:cdr="http://schemas.openxmlformats.org/drawingml/2006/chartDrawing">
    <cdr:from>
      <cdr:x>0.00195</cdr:x>
      <cdr:y>0.12441</cdr:y>
    </cdr:from>
    <cdr:to>
      <cdr:x>0.04568</cdr:x>
      <cdr:y>0.25359</cdr:y>
    </cdr:to>
    <cdr:sp macro="" textlink="">
      <cdr:nvSpPr>
        <cdr:cNvPr id="4" name="ZoneTexte 3"/>
        <cdr:cNvSpPr txBox="1"/>
      </cdr:nvSpPr>
      <cdr:spPr>
        <a:xfrm xmlns:a="http://schemas.openxmlformats.org/drawingml/2006/main">
          <a:off x="17929" y="697624"/>
          <a:ext cx="402448" cy="72441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latin typeface="Arial"/>
              <a:cs typeface="Arial"/>
            </a:rPr>
            <a:t>%</a:t>
          </a:r>
        </a:p>
      </cdr:txBody>
    </cdr:sp>
  </cdr:relSizeAnchor>
  <cdr:relSizeAnchor xmlns:cdr="http://schemas.openxmlformats.org/drawingml/2006/chartDrawing">
    <cdr:from>
      <cdr:x>0.13411</cdr:x>
      <cdr:y>0.0925</cdr:y>
    </cdr:from>
    <cdr:to>
      <cdr:x>0.25559</cdr:x>
      <cdr:y>0.58373</cdr:y>
    </cdr:to>
    <cdr:sp macro="" textlink="">
      <cdr:nvSpPr>
        <cdr:cNvPr id="5" name="Rectangle 4"/>
        <cdr:cNvSpPr/>
      </cdr:nvSpPr>
      <cdr:spPr>
        <a:xfrm xmlns:a="http://schemas.openxmlformats.org/drawingml/2006/main">
          <a:off x="1234226" y="518731"/>
          <a:ext cx="1117957" cy="2754637"/>
        </a:xfrm>
        <a:prstGeom xmlns:a="http://schemas.openxmlformats.org/drawingml/2006/main" prst="rect">
          <a:avLst/>
        </a:prstGeom>
        <a:solidFill xmlns:a="http://schemas.openxmlformats.org/drawingml/2006/main">
          <a:srgbClr val="FFBABD">
            <a:alpha val="30000"/>
          </a:srgbClr>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0.30904</cdr:x>
      <cdr:y>0.08931</cdr:y>
    </cdr:from>
    <cdr:to>
      <cdr:x>0.43635</cdr:x>
      <cdr:y>0.58373</cdr:y>
    </cdr:to>
    <cdr:sp macro="" textlink="">
      <cdr:nvSpPr>
        <cdr:cNvPr id="6" name="Rectangle 5"/>
        <cdr:cNvSpPr/>
      </cdr:nvSpPr>
      <cdr:spPr>
        <a:xfrm xmlns:a="http://schemas.openxmlformats.org/drawingml/2006/main">
          <a:off x="2844085" y="500845"/>
          <a:ext cx="1171619" cy="2772524"/>
        </a:xfrm>
        <a:prstGeom xmlns:a="http://schemas.openxmlformats.org/drawingml/2006/main" prst="rect">
          <a:avLst/>
        </a:prstGeom>
        <a:solidFill xmlns:a="http://schemas.openxmlformats.org/drawingml/2006/main">
          <a:srgbClr val="FFBABD">
            <a:alpha val="30000"/>
          </a:srgbClr>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0.53547</cdr:x>
      <cdr:y>0.08931</cdr:y>
    </cdr:from>
    <cdr:to>
      <cdr:x>0.66375</cdr:x>
      <cdr:y>0.58214</cdr:y>
    </cdr:to>
    <cdr:sp macro="" textlink="">
      <cdr:nvSpPr>
        <cdr:cNvPr id="7" name="Rectangle 6"/>
        <cdr:cNvSpPr/>
      </cdr:nvSpPr>
      <cdr:spPr>
        <a:xfrm xmlns:a="http://schemas.openxmlformats.org/drawingml/2006/main">
          <a:off x="4927958" y="500845"/>
          <a:ext cx="1180563" cy="2763608"/>
        </a:xfrm>
        <a:prstGeom xmlns:a="http://schemas.openxmlformats.org/drawingml/2006/main" prst="rect">
          <a:avLst/>
        </a:prstGeom>
        <a:solidFill xmlns:a="http://schemas.openxmlformats.org/drawingml/2006/main">
          <a:srgbClr val="FFBABD">
            <a:alpha val="30000"/>
          </a:srgbClr>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7.xml><?xml version="1.0" encoding="utf-8"?>
<xdr:wsDr xmlns:xdr="http://schemas.openxmlformats.org/drawingml/2006/spreadsheetDrawing" xmlns:a="http://schemas.openxmlformats.org/drawingml/2006/main">
  <xdr:absoluteAnchor>
    <xdr:pos x="0" y="0"/>
    <xdr:ext cx="9203028" cy="560767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0.05442</cdr:x>
      <cdr:y>0.03668</cdr:y>
    </cdr:from>
    <cdr:to>
      <cdr:x>0.92217</cdr:x>
      <cdr:y>0.08385</cdr:y>
    </cdr:to>
    <cdr:sp macro="" textlink="">
      <cdr:nvSpPr>
        <cdr:cNvPr id="2" name="ZoneTexte 1"/>
        <cdr:cNvSpPr txBox="1"/>
      </cdr:nvSpPr>
      <cdr:spPr>
        <a:xfrm xmlns:a="http://schemas.openxmlformats.org/drawingml/2006/main">
          <a:off x="500845" y="205704"/>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Recettes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centrales,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0.06317</cdr:x>
      <cdr:y>0.8437</cdr:y>
    </cdr:from>
    <cdr:to>
      <cdr:x>0.90379</cdr:x>
      <cdr:y>0.89633</cdr:y>
    </cdr:to>
    <cdr:sp macro="" textlink="">
      <cdr:nvSpPr>
        <cdr:cNvPr id="3" name="ZoneTexte 2"/>
        <cdr:cNvSpPr txBox="1"/>
      </cdr:nvSpPr>
      <cdr:spPr>
        <a:xfrm xmlns:a="http://schemas.openxmlformats.org/drawingml/2006/main">
          <a:off x="581331" y="4731187"/>
          <a:ext cx="7736249" cy="29515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b="1">
              <a:solidFill>
                <a:schemeClr val="tx1">
                  <a:lumMod val="50000"/>
                  <a:lumOff val="50000"/>
                </a:schemeClr>
              </a:solidFill>
              <a:latin typeface="Calibri"/>
              <a:cs typeface="Arial"/>
            </a:rPr>
            <a:t>Recettes</a:t>
          </a:r>
          <a:r>
            <a:rPr lang="fr-FR" sz="1000" b="1" baseline="0">
              <a:solidFill>
                <a:schemeClr val="tx1">
                  <a:lumMod val="50000"/>
                  <a:lumOff val="50000"/>
                </a:schemeClr>
              </a:solidFill>
              <a:latin typeface="Calibri"/>
              <a:cs typeface="Arial"/>
            </a:rPr>
            <a:t> et dépenses des a</a:t>
          </a:r>
          <a:r>
            <a:rPr lang="fr-FR" sz="1000" b="1">
              <a:solidFill>
                <a:schemeClr val="tx1">
                  <a:lumMod val="50000"/>
                  <a:lumOff val="50000"/>
                </a:schemeClr>
              </a:solidFill>
              <a:latin typeface="Calibri"/>
              <a:cs typeface="Arial"/>
            </a:rPr>
            <a:t>dministrations publiques centrales (État et</a:t>
          </a:r>
          <a:r>
            <a:rPr lang="fr-FR" sz="1000" b="1" baseline="0">
              <a:solidFill>
                <a:schemeClr val="tx1">
                  <a:lumMod val="50000"/>
                  <a:lumOff val="50000"/>
                </a:schemeClr>
              </a:solidFill>
              <a:latin typeface="Calibri"/>
              <a:cs typeface="Arial"/>
            </a:rPr>
            <a:t> a</a:t>
          </a:r>
          <a:r>
            <a:rPr lang="fr-FR" sz="1000" b="1">
              <a:solidFill>
                <a:schemeClr val="tx1">
                  <a:lumMod val="50000"/>
                  <a:lumOff val="50000"/>
                </a:schemeClr>
              </a:solidFill>
              <a:latin typeface="Calibri"/>
              <a:cs typeface="Arial"/>
            </a:rPr>
            <a:t>utres) en % du PIB</a:t>
          </a:r>
        </a:p>
      </cdr:txBody>
    </cdr:sp>
  </cdr:relSizeAnchor>
  <cdr:relSizeAnchor xmlns:cdr="http://schemas.openxmlformats.org/drawingml/2006/chartDrawing">
    <cdr:from>
      <cdr:x>0.00195</cdr:x>
      <cdr:y>0.12441</cdr:y>
    </cdr:from>
    <cdr:to>
      <cdr:x>0.04568</cdr:x>
      <cdr:y>0.25359</cdr:y>
    </cdr:to>
    <cdr:sp macro="" textlink="">
      <cdr:nvSpPr>
        <cdr:cNvPr id="4" name="ZoneTexte 3"/>
        <cdr:cNvSpPr txBox="1"/>
      </cdr:nvSpPr>
      <cdr:spPr>
        <a:xfrm xmlns:a="http://schemas.openxmlformats.org/drawingml/2006/main">
          <a:off x="17929" y="697624"/>
          <a:ext cx="402448" cy="72441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latin typeface="Arial"/>
              <a:cs typeface="Arial"/>
            </a:rPr>
            <a:t>%</a:t>
          </a:r>
        </a:p>
      </cdr:txBody>
    </cdr:sp>
  </cdr:relSizeAnchor>
</c:userShapes>
</file>

<file path=xl/drawings/drawing149.xml><?xml version="1.0" encoding="utf-8"?>
<xdr:wsDr xmlns:xdr="http://schemas.openxmlformats.org/drawingml/2006/spreadsheetDrawing" xmlns:a="http://schemas.openxmlformats.org/drawingml/2006/main">
  <xdr:absoluteAnchor>
    <xdr:pos x="0" y="0"/>
    <xdr:ext cx="9203028" cy="560767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0.05442</cdr:x>
      <cdr:y>0.03668</cdr:y>
    </cdr:from>
    <cdr:to>
      <cdr:x>0.92217</cdr:x>
      <cdr:y>0.08385</cdr:y>
    </cdr:to>
    <cdr:sp macro="" textlink="">
      <cdr:nvSpPr>
        <cdr:cNvPr id="2" name="ZoneTexte 1"/>
        <cdr:cNvSpPr txBox="1"/>
      </cdr:nvSpPr>
      <cdr:spPr>
        <a:xfrm xmlns:a="http://schemas.openxmlformats.org/drawingml/2006/main">
          <a:off x="500845" y="205704"/>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Recettes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centrales,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0.06317</cdr:x>
      <cdr:y>0.8437</cdr:y>
    </cdr:from>
    <cdr:to>
      <cdr:x>0.90379</cdr:x>
      <cdr:y>0.89633</cdr:y>
    </cdr:to>
    <cdr:sp macro="" textlink="">
      <cdr:nvSpPr>
        <cdr:cNvPr id="3" name="ZoneTexte 2"/>
        <cdr:cNvSpPr txBox="1"/>
      </cdr:nvSpPr>
      <cdr:spPr>
        <a:xfrm xmlns:a="http://schemas.openxmlformats.org/drawingml/2006/main">
          <a:off x="581331" y="4731187"/>
          <a:ext cx="7736249" cy="29515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b="1">
              <a:solidFill>
                <a:schemeClr val="tx1">
                  <a:lumMod val="50000"/>
                  <a:lumOff val="50000"/>
                </a:schemeClr>
              </a:solidFill>
              <a:latin typeface="Calibri"/>
              <a:cs typeface="Arial"/>
            </a:rPr>
            <a:t>Recettes</a:t>
          </a:r>
          <a:r>
            <a:rPr lang="fr-FR" sz="1000" b="1" baseline="0">
              <a:solidFill>
                <a:schemeClr val="tx1">
                  <a:lumMod val="50000"/>
                  <a:lumOff val="50000"/>
                </a:schemeClr>
              </a:solidFill>
              <a:latin typeface="Calibri"/>
              <a:cs typeface="Arial"/>
            </a:rPr>
            <a:t> et dépenses des a</a:t>
          </a:r>
          <a:r>
            <a:rPr lang="fr-FR" sz="1000" b="1">
              <a:solidFill>
                <a:schemeClr val="tx1">
                  <a:lumMod val="50000"/>
                  <a:lumOff val="50000"/>
                </a:schemeClr>
              </a:solidFill>
              <a:latin typeface="Calibri"/>
              <a:cs typeface="Arial"/>
            </a:rPr>
            <a:t>dministrations publiques centrales (État et</a:t>
          </a:r>
          <a:r>
            <a:rPr lang="fr-FR" sz="1000" b="1" baseline="0">
              <a:solidFill>
                <a:schemeClr val="tx1">
                  <a:lumMod val="50000"/>
                  <a:lumOff val="50000"/>
                </a:schemeClr>
              </a:solidFill>
              <a:latin typeface="Calibri"/>
              <a:cs typeface="Arial"/>
            </a:rPr>
            <a:t> a</a:t>
          </a:r>
          <a:r>
            <a:rPr lang="fr-FR" sz="1000" b="1">
              <a:solidFill>
                <a:schemeClr val="tx1">
                  <a:lumMod val="50000"/>
                  <a:lumOff val="50000"/>
                </a:schemeClr>
              </a:solidFill>
              <a:latin typeface="Calibri"/>
              <a:cs typeface="Arial"/>
            </a:rPr>
            <a:t>utres) en % du PIB</a:t>
          </a:r>
        </a:p>
      </cdr:txBody>
    </cdr:sp>
  </cdr:relSizeAnchor>
  <cdr:relSizeAnchor xmlns:cdr="http://schemas.openxmlformats.org/drawingml/2006/chartDrawing">
    <cdr:from>
      <cdr:x>0.00195</cdr:x>
      <cdr:y>0.12441</cdr:y>
    </cdr:from>
    <cdr:to>
      <cdr:x>0.04568</cdr:x>
      <cdr:y>0.25359</cdr:y>
    </cdr:to>
    <cdr:sp macro="" textlink="">
      <cdr:nvSpPr>
        <cdr:cNvPr id="4" name="ZoneTexte 3"/>
        <cdr:cNvSpPr txBox="1"/>
      </cdr:nvSpPr>
      <cdr:spPr>
        <a:xfrm xmlns:a="http://schemas.openxmlformats.org/drawingml/2006/main">
          <a:off x="17929" y="697624"/>
          <a:ext cx="402448" cy="72441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latin typeface="Arial"/>
              <a:cs typeface="Arial"/>
            </a:rPr>
            <a:t>%</a:t>
          </a:r>
        </a:p>
      </cdr:txBody>
    </cdr:sp>
  </cdr:relSizeAnchor>
</c:userShapes>
</file>

<file path=xl/drawings/drawing151.xml><?xml version="1.0" encoding="utf-8"?>
<xdr:wsDr xmlns:xdr="http://schemas.openxmlformats.org/drawingml/2006/spreadsheetDrawing" xmlns:a="http://schemas.openxmlformats.org/drawingml/2006/main">
  <xdr:absoluteAnchor>
    <xdr:pos x="0" y="0"/>
    <xdr:ext cx="9203028" cy="560767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0.05442</cdr:x>
      <cdr:y>0.03668</cdr:y>
    </cdr:from>
    <cdr:to>
      <cdr:x>0.92217</cdr:x>
      <cdr:y>0.08385</cdr:y>
    </cdr:to>
    <cdr:sp macro="" textlink="">
      <cdr:nvSpPr>
        <cdr:cNvPr id="2" name="ZoneTexte 1"/>
        <cdr:cNvSpPr txBox="1"/>
      </cdr:nvSpPr>
      <cdr:spPr>
        <a:xfrm xmlns:a="http://schemas.openxmlformats.org/drawingml/2006/main">
          <a:off x="500845" y="205704"/>
          <a:ext cx="7985868" cy="2645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Recettes et besoin</a:t>
          </a:r>
          <a:r>
            <a:rPr lang="fr-FR" sz="900" b="0" i="0" strike="noStrike" baseline="0">
              <a:solidFill>
                <a:sysClr val="window" lastClr="FFFFFF">
                  <a:lumMod val="50000"/>
                </a:sysClr>
              </a:solidFill>
              <a:latin typeface="Arial"/>
              <a:ea typeface="Calibri"/>
              <a:cs typeface="Arial"/>
            </a:rPr>
            <a:t> de financement</a:t>
          </a:r>
          <a:r>
            <a:rPr lang="fr-FR" sz="900" b="0" i="0" strike="noStrike">
              <a:solidFill>
                <a:sysClr val="window" lastClr="FFFFFF">
                  <a:lumMod val="50000"/>
                </a:sysClr>
              </a:solidFill>
              <a:latin typeface="Arial"/>
              <a:ea typeface="Calibri"/>
              <a:cs typeface="Arial"/>
            </a:rPr>
            <a:t> des administrations publiques centrales, en % du PIB</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t_3202.xls,</a:t>
          </a:r>
          <a:r>
            <a:rPr lang="fr-FR" sz="900" b="0" i="0" baseline="0">
              <a:solidFill>
                <a:sysClr val="window" lastClr="FFFFFF">
                  <a:lumMod val="50000"/>
                </a:sysClr>
              </a:solidFill>
              <a:latin typeface="Arial"/>
              <a:cs typeface="Arial"/>
            </a:rPr>
            <a:t> et secondairement t_1101.xls</a:t>
          </a:r>
          <a:r>
            <a:rPr lang="fr-FR" sz="900">
              <a:solidFill>
                <a:sysClr val="window" lastClr="FFFFFF">
                  <a:lumMod val="50000"/>
                </a:sysClr>
              </a:solidFill>
              <a:latin typeface="Arial"/>
              <a:cs typeface="Arial"/>
            </a:rPr>
            <a:t> </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0.0554</cdr:x>
      <cdr:y>0.84051</cdr:y>
    </cdr:from>
    <cdr:to>
      <cdr:x>0.91156</cdr:x>
      <cdr:y>0.89793</cdr:y>
    </cdr:to>
    <cdr:sp macro="" textlink="">
      <cdr:nvSpPr>
        <cdr:cNvPr id="3" name="ZoneTexte 2"/>
        <cdr:cNvSpPr txBox="1"/>
      </cdr:nvSpPr>
      <cdr:spPr>
        <a:xfrm xmlns:a="http://schemas.openxmlformats.org/drawingml/2006/main">
          <a:off x="509814" y="4713311"/>
          <a:ext cx="7879264" cy="321984"/>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b="1">
              <a:solidFill>
                <a:schemeClr val="tx1">
                  <a:lumMod val="50000"/>
                  <a:lumOff val="50000"/>
                </a:schemeClr>
              </a:solidFill>
              <a:latin typeface="Calibri"/>
              <a:cs typeface="Arial"/>
            </a:rPr>
            <a:t>Recettes</a:t>
          </a:r>
          <a:r>
            <a:rPr lang="fr-FR" sz="1000" b="1" baseline="0">
              <a:solidFill>
                <a:schemeClr val="tx1">
                  <a:lumMod val="50000"/>
                  <a:lumOff val="50000"/>
                </a:schemeClr>
              </a:solidFill>
              <a:latin typeface="Calibri"/>
              <a:cs typeface="Arial"/>
            </a:rPr>
            <a:t> et dépenses des a</a:t>
          </a:r>
          <a:r>
            <a:rPr lang="fr-FR" sz="1000" b="1">
              <a:solidFill>
                <a:schemeClr val="tx1">
                  <a:lumMod val="50000"/>
                  <a:lumOff val="50000"/>
                </a:schemeClr>
              </a:solidFill>
              <a:latin typeface="Calibri"/>
              <a:cs typeface="Arial"/>
            </a:rPr>
            <a:t>dministrations publiques centrales (État et</a:t>
          </a:r>
          <a:r>
            <a:rPr lang="fr-FR" sz="1000" b="1" baseline="0">
              <a:solidFill>
                <a:schemeClr val="tx1">
                  <a:lumMod val="50000"/>
                  <a:lumOff val="50000"/>
                </a:schemeClr>
              </a:solidFill>
              <a:latin typeface="Calibri"/>
              <a:cs typeface="Arial"/>
            </a:rPr>
            <a:t> a</a:t>
          </a:r>
          <a:r>
            <a:rPr lang="fr-FR" sz="1000" b="1">
              <a:solidFill>
                <a:schemeClr val="tx1">
                  <a:lumMod val="50000"/>
                  <a:lumOff val="50000"/>
                </a:schemeClr>
              </a:solidFill>
              <a:latin typeface="Calibri"/>
              <a:cs typeface="Arial"/>
            </a:rPr>
            <a:t>utres) en % du PIB</a:t>
          </a:r>
        </a:p>
      </cdr:txBody>
    </cdr:sp>
  </cdr:relSizeAnchor>
  <cdr:relSizeAnchor xmlns:cdr="http://schemas.openxmlformats.org/drawingml/2006/chartDrawing">
    <cdr:from>
      <cdr:x>0.00486</cdr:x>
      <cdr:y>0.12441</cdr:y>
    </cdr:from>
    <cdr:to>
      <cdr:x>0.04859</cdr:x>
      <cdr:y>0.25518</cdr:y>
    </cdr:to>
    <cdr:sp macro="" textlink="">
      <cdr:nvSpPr>
        <cdr:cNvPr id="4" name="ZoneTexte 3"/>
        <cdr:cNvSpPr txBox="1"/>
      </cdr:nvSpPr>
      <cdr:spPr>
        <a:xfrm xmlns:a="http://schemas.openxmlformats.org/drawingml/2006/main">
          <a:off x="44760" y="697625"/>
          <a:ext cx="402448" cy="733361"/>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latin typeface="Arial"/>
              <a:cs typeface="Arial"/>
            </a:rPr>
            <a:t>%</a:t>
          </a:r>
        </a:p>
      </cdr:txBody>
    </cdr:sp>
  </cdr:relSizeAnchor>
</c:userShapes>
</file>

<file path=xl/drawings/drawing153.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0.04708</cdr:x>
      <cdr:y>0.11318</cdr:y>
    </cdr:from>
    <cdr:to>
      <cdr:x>0.46997</cdr:x>
      <cdr:y>0.17177</cdr:y>
    </cdr:to>
    <cdr:sp macro="" textlink="">
      <cdr:nvSpPr>
        <cdr:cNvPr id="2" name="ZoneTexte 1"/>
        <cdr:cNvSpPr txBox="1"/>
      </cdr:nvSpPr>
      <cdr:spPr>
        <a:xfrm xmlns:a="http://schemas.openxmlformats.org/drawingml/2006/main">
          <a:off x="433294" y="634999"/>
          <a:ext cx="3892177" cy="328707"/>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Coût de la dette</a:t>
          </a:r>
          <a:r>
            <a:rPr lang="fr-FR" sz="1900" b="1">
              <a:solidFill>
                <a:sysClr val="window" lastClr="FFFFFF">
                  <a:lumMod val="50000"/>
                </a:sysClr>
              </a:solidFill>
              <a:latin typeface="Calibri"/>
            </a:rPr>
            <a:t> 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0.12916</cdr:y>
    </cdr:to>
    <cdr:sp macro="" textlink="">
      <cdr:nvSpPr>
        <cdr:cNvPr id="4" name="ZoneTexte 3"/>
        <cdr:cNvSpPr txBox="1"/>
      </cdr:nvSpPr>
      <cdr:spPr>
        <a:xfrm xmlns:a="http://schemas.openxmlformats.org/drawingml/2006/main">
          <a:off x="358579" y="164329"/>
          <a:ext cx="8060565" cy="56031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www.insee.fr/fr/indicateur/cnat_annu/base_2005/donnees/xls/t_3203.xls,t_1101.xls, t_1102.xls,</a:t>
          </a:r>
        </a:p>
        <a:p xmlns:a="http://schemas.openxmlformats.org/drawingml/2006/main">
          <a:pPr algn="l" rtl="0">
            <a:defRPr sz="1000"/>
          </a:pPr>
          <a:r>
            <a:rPr lang="fr-FR" sz="900">
              <a:solidFill>
                <a:schemeClr val="bg1">
                  <a:lumMod val="65000"/>
                </a:schemeClr>
              </a:solidFill>
              <a:latin typeface="Arial"/>
              <a:ea typeface="+mn-ea"/>
              <a:cs typeface="Arial"/>
            </a:rPr>
            <a:t>www.aft.gouv.fr/rubriques/tableau-de-financement-de-l-etat_521.html</a:t>
          </a:r>
        </a:p>
        <a:p xmlns:a="http://schemas.openxmlformats.org/drawingml/2006/main">
          <a:pPr algn="l" rtl="0">
            <a:defRPr sz="1000"/>
          </a:pPr>
          <a:r>
            <a:rPr lang="fr-FR" sz="900">
              <a:solidFill>
                <a:schemeClr val="bg1">
                  <a:lumMod val="65000"/>
                </a:schemeClr>
              </a:solidFill>
              <a:latin typeface="Arial"/>
              <a:ea typeface="+mn-ea"/>
              <a:cs typeface="Arial"/>
            </a:rPr>
            <a:t>Coût moyen d'un emploi en 2012 : 45 000 €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0.17696</cdr:x>
      <cdr:y>0.67243</cdr:y>
    </cdr:from>
    <cdr:to>
      <cdr:x>0.57305</cdr:x>
      <cdr:y>0.73368</cdr:y>
    </cdr:to>
    <cdr:sp macro="" textlink="">
      <cdr:nvSpPr>
        <cdr:cNvPr id="18" name="ZoneTexte 17"/>
        <cdr:cNvSpPr txBox="1"/>
      </cdr:nvSpPr>
      <cdr:spPr>
        <a:xfrm xmlns:a="http://schemas.openxmlformats.org/drawingml/2006/main">
          <a:off x="1628670" y="3772629"/>
          <a:ext cx="3645565"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FF7171"/>
              </a:solidFill>
            </a:rPr>
            <a:t>Disponible pour le service public</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0.17371</cdr:x>
      <cdr:y>0.53958</cdr:y>
    </cdr:from>
    <cdr:to>
      <cdr:x>0.17371</cdr:x>
      <cdr:y>0.90533</cdr:y>
    </cdr:to>
    <cdr:sp macro="" textlink="">
      <cdr:nvSpPr>
        <cdr:cNvPr id="27" name="Connecteur droit avec flèche 26"/>
        <cdr:cNvSpPr/>
      </cdr:nvSpPr>
      <cdr:spPr>
        <a:xfrm xmlns:a="http://schemas.openxmlformats.org/drawingml/2006/main" rot="5400000" flipH="1" flipV="1">
          <a:off x="572755" y="4053269"/>
          <a:ext cx="2052000" cy="0"/>
        </a:xfrm>
        <a:prstGeom xmlns:a="http://schemas.openxmlformats.org/drawingml/2006/main" prst="straightConnector1">
          <a:avLst/>
        </a:prstGeom>
        <a:noFill xmlns:a="http://schemas.openxmlformats.org/drawingml/2006/main"/>
        <a:ln xmlns:a="http://schemas.openxmlformats.org/drawingml/2006/main" w="76200" cap="flat" cmpd="sng" algn="ctr">
          <a:solidFill>
            <a:srgbClr val="FF7171"/>
          </a:solidFill>
          <a:prstDash val="solid"/>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0.49433</cdr:x>
      <cdr:y>0.18764</cdr:y>
    </cdr:from>
    <cdr:to>
      <cdr:x>0.49433</cdr:x>
      <cdr:y>0.46677</cdr:y>
    </cdr:to>
    <cdr:sp macro="" textlink="">
      <cdr:nvSpPr>
        <cdr:cNvPr id="29" name="Connecteur droit avec flèche 28"/>
        <cdr:cNvSpPr/>
      </cdr:nvSpPr>
      <cdr:spPr>
        <a:xfrm xmlns:a="http://schemas.openxmlformats.org/drawingml/2006/main" rot="5400000" flipH="1" flipV="1">
          <a:off x="3766645" y="1835781"/>
          <a:ext cx="1566034" cy="0"/>
        </a:xfrm>
        <a:prstGeom xmlns:a="http://schemas.openxmlformats.org/drawingml/2006/main" prst="straightConnector1">
          <a:avLst/>
        </a:prstGeom>
        <a:ln xmlns:a="http://schemas.openxmlformats.org/drawingml/2006/main" w="76200">
          <a:solidFill>
            <a:schemeClr val="tx1">
              <a:lumMod val="50000"/>
              <a:lumOff val="50000"/>
            </a:scheme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0.03247</cdr:x>
      <cdr:y>0.26231</cdr:y>
    </cdr:from>
    <cdr:to>
      <cdr:x>0.78491</cdr:x>
      <cdr:y>0.38748</cdr:y>
    </cdr:to>
    <cdr:sp macro="" textlink="">
      <cdr:nvSpPr>
        <cdr:cNvPr id="19" name="ZoneTexte 18"/>
        <cdr:cNvSpPr txBox="1"/>
      </cdr:nvSpPr>
      <cdr:spPr>
        <a:xfrm xmlns:a="http://schemas.openxmlformats.org/drawingml/2006/main">
          <a:off x="298811" y="1471694"/>
          <a:ext cx="6925281" cy="7022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tx1">
                  <a:lumMod val="50000"/>
                  <a:lumOff val="50000"/>
                </a:schemeClr>
              </a:solidFill>
            </a:rPr>
            <a:t>Coût moyen de la dette = 6,4 % du PIB   = 130 Md</a:t>
          </a:r>
          <a:r>
            <a:rPr lang="fr-FR" sz="2000" b="1" baseline="0">
              <a:solidFill>
                <a:schemeClr val="tx1">
                  <a:lumMod val="50000"/>
                  <a:lumOff val="50000"/>
                </a:schemeClr>
              </a:solidFill>
            </a:rPr>
            <a:t> €                        </a:t>
          </a:r>
        </a:p>
        <a:p xmlns:a="http://schemas.openxmlformats.org/drawingml/2006/main">
          <a:pPr algn="r"/>
          <a:r>
            <a:rPr lang="fr-FR" sz="2000" b="1" baseline="0">
              <a:solidFill>
                <a:schemeClr val="tx1">
                  <a:lumMod val="50000"/>
                  <a:lumOff val="50000"/>
                </a:schemeClr>
              </a:solidFill>
            </a:rPr>
            <a:t>= 2,9 millions d'emplois</a:t>
          </a:r>
          <a:endParaRPr lang="fr-FR" sz="2000" b="1">
            <a:solidFill>
              <a:schemeClr val="tx1">
                <a:lumMod val="50000"/>
                <a:lumOff val="50000"/>
              </a:schemeClr>
            </a:solidFill>
          </a:endParaRPr>
        </a:p>
      </cdr:txBody>
    </cdr:sp>
  </cdr:relSizeAnchor>
</c:userShapes>
</file>

<file path=xl/drawings/drawing155.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0.04708</cdr:x>
      <cdr:y>0.11318</cdr:y>
    </cdr:from>
    <cdr:to>
      <cdr:x>0.46997</cdr:x>
      <cdr:y>0.17177</cdr:y>
    </cdr:to>
    <cdr:sp macro="" textlink="">
      <cdr:nvSpPr>
        <cdr:cNvPr id="2" name="ZoneTexte 1"/>
        <cdr:cNvSpPr txBox="1"/>
      </cdr:nvSpPr>
      <cdr:spPr>
        <a:xfrm xmlns:a="http://schemas.openxmlformats.org/drawingml/2006/main">
          <a:off x="433294" y="634999"/>
          <a:ext cx="3892177" cy="328707"/>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Coût de la dette</a:t>
          </a:r>
          <a:r>
            <a:rPr lang="fr-FR" sz="1900" b="1">
              <a:solidFill>
                <a:sysClr val="window" lastClr="FFFFFF">
                  <a:lumMod val="50000"/>
                </a:sysClr>
              </a:solidFill>
              <a:latin typeface="Calibri"/>
            </a:rPr>
            <a:t> 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0.17696</cdr:x>
      <cdr:y>0.67243</cdr:y>
    </cdr:from>
    <cdr:to>
      <cdr:x>0.57468</cdr:x>
      <cdr:y>0.73368</cdr:y>
    </cdr:to>
    <cdr:sp macro="" textlink="">
      <cdr:nvSpPr>
        <cdr:cNvPr id="18" name="ZoneTexte 17"/>
        <cdr:cNvSpPr txBox="1"/>
      </cdr:nvSpPr>
      <cdr:spPr>
        <a:xfrm xmlns:a="http://schemas.openxmlformats.org/drawingml/2006/main">
          <a:off x="1628698" y="3772609"/>
          <a:ext cx="3660478"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FF7171"/>
              </a:solidFill>
            </a:rPr>
            <a:t>Disponible pour le service public</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0.17371</cdr:x>
      <cdr:y>0.53958</cdr:y>
    </cdr:from>
    <cdr:to>
      <cdr:x>0.17371</cdr:x>
      <cdr:y>0.90533</cdr:y>
    </cdr:to>
    <cdr:sp macro="" textlink="">
      <cdr:nvSpPr>
        <cdr:cNvPr id="27" name="Connecteur droit avec flèche 26"/>
        <cdr:cNvSpPr/>
      </cdr:nvSpPr>
      <cdr:spPr>
        <a:xfrm xmlns:a="http://schemas.openxmlformats.org/drawingml/2006/main" rot="5400000" flipH="1" flipV="1">
          <a:off x="572755" y="4053269"/>
          <a:ext cx="2052000" cy="0"/>
        </a:xfrm>
        <a:prstGeom xmlns:a="http://schemas.openxmlformats.org/drawingml/2006/main" prst="straightConnector1">
          <a:avLst/>
        </a:prstGeom>
        <a:noFill xmlns:a="http://schemas.openxmlformats.org/drawingml/2006/main"/>
        <a:ln xmlns:a="http://schemas.openxmlformats.org/drawingml/2006/main" w="76200" cap="flat" cmpd="sng" algn="ctr">
          <a:solidFill>
            <a:srgbClr val="FF7171"/>
          </a:solidFill>
          <a:prstDash val="solid"/>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0.50001</cdr:x>
      <cdr:y>0.17832</cdr:y>
    </cdr:from>
    <cdr:to>
      <cdr:x>0.50001</cdr:x>
      <cdr:y>0.32911</cdr:y>
    </cdr:to>
    <cdr:sp macro="" textlink="">
      <cdr:nvSpPr>
        <cdr:cNvPr id="29" name="Connecteur droit avec flèche 28"/>
        <cdr:cNvSpPr/>
      </cdr:nvSpPr>
      <cdr:spPr>
        <a:xfrm xmlns:a="http://schemas.openxmlformats.org/drawingml/2006/main" rot="5400000" flipH="1" flipV="1">
          <a:off x="4178944" y="1423446"/>
          <a:ext cx="845994" cy="0"/>
        </a:xfrm>
        <a:prstGeom xmlns:a="http://schemas.openxmlformats.org/drawingml/2006/main" prst="straightConnector1">
          <a:avLst/>
        </a:prstGeom>
        <a:ln xmlns:a="http://schemas.openxmlformats.org/drawingml/2006/main" w="76200">
          <a:solidFill>
            <a:schemeClr val="tx1">
              <a:lumMod val="50000"/>
              <a:lumOff val="50000"/>
            </a:schemeClr>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0.04708</cdr:x>
      <cdr:y>0.18642</cdr:y>
    </cdr:from>
    <cdr:to>
      <cdr:x>0.49595</cdr:x>
      <cdr:y>0.32091</cdr:y>
    </cdr:to>
    <cdr:sp macro="" textlink="">
      <cdr:nvSpPr>
        <cdr:cNvPr id="19" name="ZoneTexte 18"/>
        <cdr:cNvSpPr txBox="1"/>
      </cdr:nvSpPr>
      <cdr:spPr>
        <a:xfrm xmlns:a="http://schemas.openxmlformats.org/drawingml/2006/main">
          <a:off x="433280" y="1045893"/>
          <a:ext cx="4131294" cy="75454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tx1">
                  <a:lumMod val="50000"/>
                  <a:lumOff val="50000"/>
                </a:schemeClr>
              </a:solidFill>
            </a:rPr>
            <a:t>amortissement </a:t>
          </a:r>
        </a:p>
        <a:p xmlns:a="http://schemas.openxmlformats.org/drawingml/2006/main">
          <a:pPr algn="r"/>
          <a:r>
            <a:rPr lang="fr-FR" sz="2000" b="1">
              <a:solidFill>
                <a:schemeClr val="tx1">
                  <a:lumMod val="50000"/>
                  <a:lumOff val="50000"/>
                </a:schemeClr>
              </a:solidFill>
            </a:rPr>
            <a:t>= remboursement du capital</a:t>
          </a:r>
        </a:p>
      </cdr:txBody>
    </cdr:sp>
  </cdr:relSizeAnchor>
  <cdr:relSizeAnchor xmlns:cdr="http://schemas.openxmlformats.org/drawingml/2006/chartDrawing">
    <cdr:from>
      <cdr:x>0.55358</cdr:x>
      <cdr:y>0.418</cdr:y>
    </cdr:from>
    <cdr:to>
      <cdr:x>0.55358</cdr:x>
      <cdr:y>0.55917</cdr:y>
    </cdr:to>
    <cdr:sp macro="" textlink="">
      <cdr:nvSpPr>
        <cdr:cNvPr id="14" name="Connecteur droit avec flèche 13"/>
        <cdr:cNvSpPr/>
      </cdr:nvSpPr>
      <cdr:spPr>
        <a:xfrm xmlns:a="http://schemas.openxmlformats.org/drawingml/2006/main" rot="5400000" flipH="1" flipV="1">
          <a:off x="4699015" y="2741174"/>
          <a:ext cx="792000" cy="0"/>
        </a:xfrm>
        <a:prstGeom xmlns:a="http://schemas.openxmlformats.org/drawingml/2006/main" prst="straightConnector1">
          <a:avLst/>
        </a:prstGeom>
        <a:ln xmlns:a="http://schemas.openxmlformats.org/drawingml/2006/main" w="76200">
          <a:solidFill>
            <a:srgbClr val="7575FF"/>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0.55682</cdr:x>
      <cdr:y>0.41811</cdr:y>
    </cdr:from>
    <cdr:to>
      <cdr:x>0.67289</cdr:x>
      <cdr:y>0.56325</cdr:y>
    </cdr:to>
    <cdr:sp macro="" textlink="">
      <cdr:nvSpPr>
        <cdr:cNvPr id="15" name="ZoneTexte 14"/>
        <cdr:cNvSpPr txBox="1"/>
      </cdr:nvSpPr>
      <cdr:spPr>
        <a:xfrm xmlns:a="http://schemas.openxmlformats.org/drawingml/2006/main">
          <a:off x="5124824" y="2345764"/>
          <a:ext cx="1068294" cy="81429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7575FF"/>
              </a:solidFill>
            </a:rPr>
            <a:t>intérêts</a:t>
          </a:r>
        </a:p>
      </cdr:txBody>
    </cdr:sp>
  </cdr:relSizeAnchor>
</c:userShapes>
</file>

<file path=xl/drawings/drawing157.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c:userShapes xmlns:c="http://schemas.openxmlformats.org/drawingml/2006/chart">
  <cdr:relSizeAnchor xmlns:cdr="http://schemas.openxmlformats.org/drawingml/2006/chartDrawing">
    <cdr:from>
      <cdr:x>0.04708</cdr:x>
      <cdr:y>0.11318</cdr:y>
    </cdr:from>
    <cdr:to>
      <cdr:x>0.46997</cdr:x>
      <cdr:y>0.17177</cdr:y>
    </cdr:to>
    <cdr:sp macro="" textlink="">
      <cdr:nvSpPr>
        <cdr:cNvPr id="2" name="ZoneTexte 1"/>
        <cdr:cNvSpPr txBox="1"/>
      </cdr:nvSpPr>
      <cdr:spPr>
        <a:xfrm xmlns:a="http://schemas.openxmlformats.org/drawingml/2006/main">
          <a:off x="433294" y="634999"/>
          <a:ext cx="3892177" cy="328707"/>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Coût de la dette</a:t>
          </a:r>
          <a:r>
            <a:rPr lang="fr-FR" sz="1900" b="1">
              <a:solidFill>
                <a:sysClr val="window" lastClr="FFFFFF">
                  <a:lumMod val="50000"/>
                </a:sysClr>
              </a:solidFill>
              <a:latin typeface="Calibri"/>
            </a:rPr>
            <a:t> 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0.17696</cdr:x>
      <cdr:y>0.67243</cdr:y>
    </cdr:from>
    <cdr:to>
      <cdr:x>0.57468</cdr:x>
      <cdr:y>0.73368</cdr:y>
    </cdr:to>
    <cdr:sp macro="" textlink="">
      <cdr:nvSpPr>
        <cdr:cNvPr id="18" name="ZoneTexte 17"/>
        <cdr:cNvSpPr txBox="1"/>
      </cdr:nvSpPr>
      <cdr:spPr>
        <a:xfrm xmlns:a="http://schemas.openxmlformats.org/drawingml/2006/main">
          <a:off x="1628698" y="3772609"/>
          <a:ext cx="3660478"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FFFFFF"/>
              </a:solidFill>
            </a:rPr>
            <a:t>Disponible pour le service public</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0.17371</cdr:x>
      <cdr:y>0.53958</cdr:y>
    </cdr:from>
    <cdr:to>
      <cdr:x>0.17371</cdr:x>
      <cdr:y>0.90533</cdr:y>
    </cdr:to>
    <cdr:sp macro="" textlink="">
      <cdr:nvSpPr>
        <cdr:cNvPr id="27" name="Connecteur droit avec flèche 26"/>
        <cdr:cNvSpPr/>
      </cdr:nvSpPr>
      <cdr:spPr>
        <a:xfrm xmlns:a="http://schemas.openxmlformats.org/drawingml/2006/main" rot="5400000" flipH="1" flipV="1">
          <a:off x="572755" y="4053269"/>
          <a:ext cx="2052000" cy="0"/>
        </a:xfrm>
        <a:prstGeom xmlns:a="http://schemas.openxmlformats.org/drawingml/2006/main" prst="straightConnector1">
          <a:avLst/>
        </a:prstGeom>
        <a:noFill xmlns:a="http://schemas.openxmlformats.org/drawingml/2006/main"/>
        <a:ln xmlns:a="http://schemas.openxmlformats.org/drawingml/2006/main" w="76200" cap="flat" cmpd="sng" algn="ctr">
          <a:solidFill>
            <a:srgbClr val="FF7171">
              <a:alpha val="0"/>
            </a:srgbClr>
          </a:solidFill>
          <a:prstDash val="solid"/>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0.50082</cdr:x>
      <cdr:y>0.17832</cdr:y>
    </cdr:from>
    <cdr:to>
      <cdr:x>0.50082</cdr:x>
      <cdr:y>0.32911</cdr:y>
    </cdr:to>
    <cdr:sp macro="" textlink="">
      <cdr:nvSpPr>
        <cdr:cNvPr id="29" name="Connecteur droit avec flèche 28"/>
        <cdr:cNvSpPr/>
      </cdr:nvSpPr>
      <cdr:spPr>
        <a:xfrm xmlns:a="http://schemas.openxmlformats.org/drawingml/2006/main" rot="5400000" flipH="1" flipV="1">
          <a:off x="4186415" y="1423446"/>
          <a:ext cx="845994" cy="0"/>
        </a:xfrm>
        <a:prstGeom xmlns:a="http://schemas.openxmlformats.org/drawingml/2006/main" prst="straightConnector1">
          <a:avLst/>
        </a:prstGeom>
        <a:ln xmlns:a="http://schemas.openxmlformats.org/drawingml/2006/main" w="76200">
          <a:solidFill>
            <a:schemeClr val="tx1">
              <a:lumMod val="50000"/>
              <a:lumOff val="50000"/>
            </a:schemeClr>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0.04789</cdr:x>
      <cdr:y>0.18642</cdr:y>
    </cdr:from>
    <cdr:to>
      <cdr:x>0.49676</cdr:x>
      <cdr:y>0.32091</cdr:y>
    </cdr:to>
    <cdr:sp macro="" textlink="">
      <cdr:nvSpPr>
        <cdr:cNvPr id="19" name="ZoneTexte 18"/>
        <cdr:cNvSpPr txBox="1"/>
      </cdr:nvSpPr>
      <cdr:spPr>
        <a:xfrm xmlns:a="http://schemas.openxmlformats.org/drawingml/2006/main">
          <a:off x="440751" y="1045893"/>
          <a:ext cx="4131294" cy="75454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tx1">
                  <a:lumMod val="50000"/>
                  <a:lumOff val="50000"/>
                </a:schemeClr>
              </a:solidFill>
            </a:rPr>
            <a:t>amortissement </a:t>
          </a:r>
        </a:p>
        <a:p xmlns:a="http://schemas.openxmlformats.org/drawingml/2006/main">
          <a:pPr algn="r"/>
          <a:r>
            <a:rPr lang="fr-FR" sz="2000" b="1">
              <a:solidFill>
                <a:schemeClr val="tx1">
                  <a:lumMod val="50000"/>
                  <a:lumOff val="50000"/>
                </a:schemeClr>
              </a:solidFill>
            </a:rPr>
            <a:t>= remboursement du capital</a:t>
          </a:r>
        </a:p>
      </cdr:txBody>
    </cdr:sp>
  </cdr:relSizeAnchor>
  <cdr:relSizeAnchor xmlns:cdr="http://schemas.openxmlformats.org/drawingml/2006/chartDrawing">
    <cdr:from>
      <cdr:x>0.55358</cdr:x>
      <cdr:y>0.418</cdr:y>
    </cdr:from>
    <cdr:to>
      <cdr:x>0.55358</cdr:x>
      <cdr:y>0.55917</cdr:y>
    </cdr:to>
    <cdr:sp macro="" textlink="">
      <cdr:nvSpPr>
        <cdr:cNvPr id="14" name="Connecteur droit avec flèche 13"/>
        <cdr:cNvSpPr/>
      </cdr:nvSpPr>
      <cdr:spPr>
        <a:xfrm xmlns:a="http://schemas.openxmlformats.org/drawingml/2006/main" rot="5400000" flipH="1" flipV="1">
          <a:off x="4699015" y="2741174"/>
          <a:ext cx="792000" cy="0"/>
        </a:xfrm>
        <a:prstGeom xmlns:a="http://schemas.openxmlformats.org/drawingml/2006/main" prst="straightConnector1">
          <a:avLst/>
        </a:prstGeom>
        <a:ln xmlns:a="http://schemas.openxmlformats.org/drawingml/2006/main" w="76200">
          <a:solidFill>
            <a:srgbClr val="7575FF">
              <a:alpha val="0"/>
            </a:srgbClr>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0.55682</cdr:x>
      <cdr:y>0.41811</cdr:y>
    </cdr:from>
    <cdr:to>
      <cdr:x>0.67289</cdr:x>
      <cdr:y>0.56325</cdr:y>
    </cdr:to>
    <cdr:sp macro="" textlink="">
      <cdr:nvSpPr>
        <cdr:cNvPr id="15" name="ZoneTexte 14"/>
        <cdr:cNvSpPr txBox="1"/>
      </cdr:nvSpPr>
      <cdr:spPr>
        <a:xfrm xmlns:a="http://schemas.openxmlformats.org/drawingml/2006/main">
          <a:off x="5124824" y="2345764"/>
          <a:ext cx="1068294" cy="81429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FFFFFF"/>
              </a:solidFill>
            </a:rPr>
            <a:t>i</a:t>
          </a:r>
          <a:r>
            <a:rPr lang="fr-FR" sz="2000" b="1">
              <a:solidFill>
                <a:schemeClr val="bg1"/>
              </a:solidFill>
            </a:rPr>
            <a:t>ntérêts</a:t>
          </a:r>
        </a:p>
      </cdr:txBody>
    </cdr:sp>
  </cdr:relSizeAnchor>
  <cdr:relSizeAnchor xmlns:cdr="http://schemas.openxmlformats.org/drawingml/2006/chartDrawing">
    <cdr:from>
      <cdr:x>0.10958</cdr:x>
      <cdr:y>0.52597</cdr:y>
    </cdr:from>
    <cdr:to>
      <cdr:x>0.64368</cdr:x>
      <cdr:y>0.61651</cdr:y>
    </cdr:to>
    <cdr:sp macro="" textlink="">
      <cdr:nvSpPr>
        <cdr:cNvPr id="17" name="ZoneTexte 16"/>
        <cdr:cNvSpPr txBox="1"/>
      </cdr:nvSpPr>
      <cdr:spPr>
        <a:xfrm xmlns:a="http://schemas.openxmlformats.org/drawingml/2006/main">
          <a:off x="1008529" y="2950883"/>
          <a:ext cx="4915705" cy="508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0000FF"/>
              </a:solidFill>
            </a:rPr>
            <a:t>dépenses hors amortissement = "dépenses"</a:t>
          </a:r>
        </a:p>
      </cdr:txBody>
    </cdr:sp>
  </cdr:relSizeAnchor>
  <cdr:relSizeAnchor xmlns:cdr="http://schemas.openxmlformats.org/drawingml/2006/chartDrawing">
    <cdr:from>
      <cdr:x>0.62338</cdr:x>
      <cdr:y>0.49667</cdr:y>
    </cdr:from>
    <cdr:to>
      <cdr:x>0.66721</cdr:x>
      <cdr:y>0.55526</cdr:y>
    </cdr:to>
    <cdr:sp macro="" textlink="">
      <cdr:nvSpPr>
        <cdr:cNvPr id="22" name="Connecteur droit avec flèche 21"/>
        <cdr:cNvSpPr/>
      </cdr:nvSpPr>
      <cdr:spPr>
        <a:xfrm xmlns:a="http://schemas.openxmlformats.org/drawingml/2006/main" flipV="1">
          <a:off x="5737443" y="2786529"/>
          <a:ext cx="403381" cy="328708"/>
        </a:xfrm>
        <a:prstGeom xmlns:a="http://schemas.openxmlformats.org/drawingml/2006/main" prst="straightConnector1">
          <a:avLst/>
        </a:prstGeom>
        <a:ln xmlns:a="http://schemas.openxmlformats.org/drawingml/2006/main" w="50800">
          <a:solidFill>
            <a:srgbClr val="0000FF"/>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159.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0.02419</cdr:y>
    </cdr:from>
    <cdr:to>
      <cdr:x>0.75967</cdr:x>
      <cdr:y>0.10582</cdr:y>
    </cdr:to>
    <cdr:sp macro="" textlink="">
      <cdr:nvSpPr>
        <cdr:cNvPr id="6" name="ZoneTexte 5"/>
        <cdr:cNvSpPr txBox="1"/>
      </cdr:nvSpPr>
      <cdr:spPr>
        <a:xfrm xmlns:a="http://schemas.openxmlformats.org/drawingml/2006/main">
          <a:off x="668270" y="135467"/>
          <a:ext cx="6316736" cy="4572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t_1102.xls et t_3201.xls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0.1557</cdr:y>
    </cdr:from>
    <cdr:to>
      <cdr:x>0.77808</cdr:x>
      <cdr:y>0.24943</cdr:y>
    </cdr:to>
    <cdr:sp macro="" textlink="">
      <cdr:nvSpPr>
        <cdr:cNvPr id="9" name="ZoneTexte 8"/>
        <cdr:cNvSpPr txBox="1"/>
      </cdr:nvSpPr>
      <cdr:spPr>
        <a:xfrm xmlns:a="http://schemas.openxmlformats.org/drawingml/2006/main">
          <a:off x="685840" y="872045"/>
          <a:ext cx="6468450" cy="52495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r"/>
          <a:r>
            <a:rPr lang="fr-FR" sz="2000" b="1"/>
            <a:t>dette publique</a:t>
          </a:r>
          <a:r>
            <a:rPr lang="fr-FR" sz="2000" b="1" baseline="0"/>
            <a:t> </a:t>
          </a:r>
          <a:r>
            <a:rPr lang="fr-FR" sz="2000" b="1"/>
            <a:t>en % du PIB</a:t>
          </a:r>
          <a:r>
            <a:rPr lang="fr-FR" sz="2000" b="1" baseline="0"/>
            <a:t> </a:t>
          </a:r>
          <a:r>
            <a:rPr lang="fr-FR" sz="2000" b="1"/>
            <a:t>: multipliée par 4 en</a:t>
          </a:r>
          <a:r>
            <a:rPr lang="fr-FR" sz="2000" b="1" baseline="0"/>
            <a:t> 34 ans</a:t>
          </a:r>
          <a:endParaRPr lang="fr-FR" sz="2000" b="1"/>
        </a:p>
      </cdr:txBody>
    </cdr:sp>
  </cdr:relSizeAnchor>
  <cdr:relSizeAnchor xmlns:cdr="http://schemas.openxmlformats.org/drawingml/2006/chartDrawing">
    <cdr:from>
      <cdr:x>0.77716</cdr:x>
      <cdr:y>0.20863</cdr:y>
    </cdr:from>
    <cdr:to>
      <cdr:x>0.83701</cdr:x>
      <cdr:y>0.22978</cdr:y>
    </cdr:to>
    <cdr:sp macro="" textlink="">
      <cdr:nvSpPr>
        <cdr:cNvPr id="11" name="Connecteur droit 10"/>
        <cdr:cNvSpPr/>
      </cdr:nvSpPr>
      <cdr:spPr>
        <a:xfrm xmlns:a="http://schemas.openxmlformats.org/drawingml/2006/main">
          <a:off x="7145853" y="1168452"/>
          <a:ext cx="550309" cy="118455"/>
        </a:xfrm>
        <a:prstGeom xmlns:a="http://schemas.openxmlformats.org/drawingml/2006/main" prst="line">
          <a:avLst/>
        </a:prstGeom>
        <a:ln xmlns:a="http://schemas.openxmlformats.org/drawingml/2006/main" w="50800">
          <a:solidFill>
            <a:schemeClr val="tx1"/>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0.0267</cdr:x>
      <cdr:y>0.08314</cdr:y>
    </cdr:from>
    <cdr:to>
      <cdr:x>0.06261</cdr:x>
      <cdr:y>0.14815</cdr:y>
    </cdr:to>
    <cdr:sp macro="" textlink="">
      <cdr:nvSpPr>
        <cdr:cNvPr id="16" name="ZoneTexte 15"/>
        <cdr:cNvSpPr txBox="1"/>
      </cdr:nvSpPr>
      <cdr:spPr>
        <a:xfrm xmlns:a="http://schemas.openxmlformats.org/drawingml/2006/main">
          <a:off x="245501" y="465668"/>
          <a:ext cx="330185" cy="36406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0.6243</cdr:x>
      <cdr:y>0.16477</cdr:y>
    </cdr:from>
    <cdr:to>
      <cdr:x>0.67126</cdr:x>
      <cdr:y>0.24187</cdr:y>
    </cdr:to>
    <cdr:sp macro="" textlink="">
      <cdr:nvSpPr>
        <cdr:cNvPr id="17" name="Ellipse 16"/>
        <cdr:cNvSpPr/>
      </cdr:nvSpPr>
      <cdr:spPr>
        <a:xfrm xmlns:a="http://schemas.openxmlformats.org/drawingml/2006/main">
          <a:off x="5740314" y="922853"/>
          <a:ext cx="431787"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0.33333</cdr:x>
      <cdr:y>0.64852</cdr:y>
    </cdr:from>
    <cdr:to>
      <cdr:x>0.94567</cdr:x>
      <cdr:y>0.76946</cdr:y>
    </cdr:to>
    <cdr:sp macro="" textlink="">
      <cdr:nvSpPr>
        <cdr:cNvPr id="20" name="ZoneTexte 19"/>
        <cdr:cNvSpPr txBox="1"/>
      </cdr:nvSpPr>
      <cdr:spPr>
        <a:xfrm xmlns:a="http://schemas.openxmlformats.org/drawingml/2006/main">
          <a:off x="3064903" y="3632178"/>
          <a:ext cx="5630344" cy="67734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2000" b="1">
              <a:solidFill>
                <a:srgbClr val="009100"/>
              </a:solidFill>
            </a:rPr>
            <a:t>intérêts de la dette en % des recettes publiques </a:t>
          </a:r>
          <a:r>
            <a:rPr lang="fr-FR" sz="2000" b="1">
              <a:solidFill>
                <a:srgbClr val="009100"/>
              </a:solidFill>
              <a:latin typeface="+mn-lt"/>
              <a:ea typeface="+mn-ea"/>
              <a:cs typeface="+mn-cs"/>
            </a:rPr>
            <a:t>: </a:t>
          </a:r>
          <a:br>
            <a:rPr lang="fr-FR" sz="2000" b="1">
              <a:solidFill>
                <a:srgbClr val="009100"/>
              </a:solidFill>
              <a:latin typeface="+mn-lt"/>
              <a:ea typeface="+mn-ea"/>
              <a:cs typeface="+mn-cs"/>
            </a:rPr>
          </a:br>
          <a:r>
            <a:rPr lang="fr-FR" sz="2000" b="1">
              <a:solidFill>
                <a:srgbClr val="009100"/>
              </a:solidFill>
              <a:latin typeface="+mn-lt"/>
              <a:ea typeface="+mn-ea"/>
              <a:cs typeface="+mn-cs"/>
            </a:rPr>
            <a:t>multipliés par 2 en</a:t>
          </a:r>
          <a:r>
            <a:rPr lang="fr-FR" sz="2000" b="1" baseline="0">
              <a:solidFill>
                <a:srgbClr val="009100"/>
              </a:solidFill>
              <a:latin typeface="+mn-lt"/>
              <a:ea typeface="+mn-ea"/>
              <a:cs typeface="+mn-cs"/>
            </a:rPr>
            <a:t> 34 ans et </a:t>
          </a:r>
          <a:r>
            <a:rPr lang="fr-FR" sz="2000" b="1" i="1" baseline="0">
              <a:solidFill>
                <a:srgbClr val="009100"/>
              </a:solidFill>
              <a:latin typeface="+mn-lt"/>
              <a:ea typeface="+mn-ea"/>
              <a:cs typeface="+mn-cs"/>
            </a:rPr>
            <a:t>décroissants depuis 1996</a:t>
          </a:r>
          <a:endParaRPr lang="fr-FR" sz="2000" b="1" i="1">
            <a:solidFill>
              <a:srgbClr val="009100"/>
            </a:solidFill>
          </a:endParaRPr>
        </a:p>
      </cdr:txBody>
    </cdr:sp>
  </cdr:relSizeAnchor>
  <cdr:relSizeAnchor xmlns:cdr="http://schemas.openxmlformats.org/drawingml/2006/chartDrawing">
    <cdr:from>
      <cdr:x>0.61971</cdr:x>
      <cdr:y>0.76946</cdr:y>
    </cdr:from>
    <cdr:to>
      <cdr:x>0.62155</cdr:x>
      <cdr:y>0.83749</cdr:y>
    </cdr:to>
    <cdr:sp macro="" textlink="">
      <cdr:nvSpPr>
        <cdr:cNvPr id="21" name="Connecteur droit 20"/>
        <cdr:cNvSpPr/>
      </cdr:nvSpPr>
      <cdr:spPr>
        <a:xfrm xmlns:a="http://schemas.openxmlformats.org/drawingml/2006/main">
          <a:off x="5698066" y="4309532"/>
          <a:ext cx="16953" cy="380999"/>
        </a:xfrm>
        <a:prstGeom xmlns:a="http://schemas.openxmlformats.org/drawingml/2006/main" prst="line">
          <a:avLst/>
        </a:prstGeom>
        <a:ln xmlns:a="http://schemas.openxmlformats.org/drawingml/2006/main" w="50800">
          <a:solidFill>
            <a:srgbClr val="00A70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0.47606</cdr:x>
      <cdr:y>0.69992</cdr:y>
    </cdr:from>
    <cdr:to>
      <cdr:x>0.52302</cdr:x>
      <cdr:y>0.77702</cdr:y>
    </cdr:to>
    <cdr:sp macro="" textlink="">
      <cdr:nvSpPr>
        <cdr:cNvPr id="22" name="Ellipse 21"/>
        <cdr:cNvSpPr/>
      </cdr:nvSpPr>
      <cdr:spPr>
        <a:xfrm xmlns:a="http://schemas.openxmlformats.org/drawingml/2006/main">
          <a:off x="4377276" y="3920054"/>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60.xml><?xml version="1.0" encoding="utf-8"?>
<c:userShapes xmlns:c="http://schemas.openxmlformats.org/drawingml/2006/chart">
  <cdr:relSizeAnchor xmlns:cdr="http://schemas.openxmlformats.org/drawingml/2006/chartDrawing">
    <cdr:from>
      <cdr:x>0.04708</cdr:x>
      <cdr:y>0.11318</cdr:y>
    </cdr:from>
    <cdr:to>
      <cdr:x>0.46997</cdr:x>
      <cdr:y>0.17177</cdr:y>
    </cdr:to>
    <cdr:sp macro="" textlink="">
      <cdr:nvSpPr>
        <cdr:cNvPr id="2" name="ZoneTexte 1"/>
        <cdr:cNvSpPr txBox="1"/>
      </cdr:nvSpPr>
      <cdr:spPr>
        <a:xfrm xmlns:a="http://schemas.openxmlformats.org/drawingml/2006/main">
          <a:off x="433294" y="634999"/>
          <a:ext cx="3892177" cy="328707"/>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Coût de la dette</a:t>
          </a:r>
          <a:r>
            <a:rPr lang="fr-FR" sz="1900" b="1">
              <a:solidFill>
                <a:sysClr val="window" lastClr="FFFFFF">
                  <a:lumMod val="50000"/>
                </a:sysClr>
              </a:solidFill>
              <a:latin typeface="Calibri"/>
            </a:rPr>
            <a:t> 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0.17696</cdr:x>
      <cdr:y>0.67243</cdr:y>
    </cdr:from>
    <cdr:to>
      <cdr:x>0.57468</cdr:x>
      <cdr:y>0.73368</cdr:y>
    </cdr:to>
    <cdr:sp macro="" textlink="">
      <cdr:nvSpPr>
        <cdr:cNvPr id="18" name="ZoneTexte 17"/>
        <cdr:cNvSpPr txBox="1"/>
      </cdr:nvSpPr>
      <cdr:spPr>
        <a:xfrm xmlns:a="http://schemas.openxmlformats.org/drawingml/2006/main">
          <a:off x="1628698" y="3772609"/>
          <a:ext cx="3660478"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FFFFFF"/>
              </a:solidFill>
            </a:rPr>
            <a:t>Disponible pour le service public</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0.17371</cdr:x>
      <cdr:y>0.53958</cdr:y>
    </cdr:from>
    <cdr:to>
      <cdr:x>0.17371</cdr:x>
      <cdr:y>0.90533</cdr:y>
    </cdr:to>
    <cdr:sp macro="" textlink="">
      <cdr:nvSpPr>
        <cdr:cNvPr id="27" name="Connecteur droit avec flèche 26"/>
        <cdr:cNvSpPr/>
      </cdr:nvSpPr>
      <cdr:spPr>
        <a:xfrm xmlns:a="http://schemas.openxmlformats.org/drawingml/2006/main" rot="5400000" flipH="1" flipV="1">
          <a:off x="572755" y="4053269"/>
          <a:ext cx="2052000" cy="0"/>
        </a:xfrm>
        <a:prstGeom xmlns:a="http://schemas.openxmlformats.org/drawingml/2006/main" prst="straightConnector1">
          <a:avLst/>
        </a:prstGeom>
        <a:noFill xmlns:a="http://schemas.openxmlformats.org/drawingml/2006/main"/>
        <a:ln xmlns:a="http://schemas.openxmlformats.org/drawingml/2006/main" w="76200" cap="flat" cmpd="sng" algn="ctr">
          <a:solidFill>
            <a:srgbClr val="FF7171">
              <a:alpha val="0"/>
            </a:srgbClr>
          </a:solidFill>
          <a:prstDash val="solid"/>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0.51137</cdr:x>
      <cdr:y>0.17832</cdr:y>
    </cdr:from>
    <cdr:to>
      <cdr:x>0.51137</cdr:x>
      <cdr:y>0.32911</cdr:y>
    </cdr:to>
    <cdr:sp macro="" textlink="">
      <cdr:nvSpPr>
        <cdr:cNvPr id="29" name="Connecteur droit avec flèche 28"/>
        <cdr:cNvSpPr/>
      </cdr:nvSpPr>
      <cdr:spPr>
        <a:xfrm xmlns:a="http://schemas.openxmlformats.org/drawingml/2006/main" rot="5400000" flipH="1" flipV="1">
          <a:off x="4283545" y="1423469"/>
          <a:ext cx="846000" cy="0"/>
        </a:xfrm>
        <a:prstGeom xmlns:a="http://schemas.openxmlformats.org/drawingml/2006/main" prst="straightConnector1">
          <a:avLst/>
        </a:prstGeom>
        <a:ln xmlns:a="http://schemas.openxmlformats.org/drawingml/2006/main" w="76200">
          <a:solidFill>
            <a:schemeClr val="tx1">
              <a:lumMod val="50000"/>
              <a:lumOff val="50000"/>
              <a:alpha val="0"/>
            </a:schemeClr>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0.05844</cdr:x>
      <cdr:y>0.18642</cdr:y>
    </cdr:from>
    <cdr:to>
      <cdr:x>0.50731</cdr:x>
      <cdr:y>0.32091</cdr:y>
    </cdr:to>
    <cdr:sp macro="" textlink="">
      <cdr:nvSpPr>
        <cdr:cNvPr id="19" name="ZoneTexte 18"/>
        <cdr:cNvSpPr txBox="1"/>
      </cdr:nvSpPr>
      <cdr:spPr>
        <a:xfrm xmlns:a="http://schemas.openxmlformats.org/drawingml/2006/main">
          <a:off x="537883" y="1045883"/>
          <a:ext cx="4131280" cy="7545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rgbClr val="FFFFFF"/>
              </a:solidFill>
            </a:rPr>
            <a:t>amortissement </a:t>
          </a:r>
        </a:p>
        <a:p xmlns:a="http://schemas.openxmlformats.org/drawingml/2006/main">
          <a:pPr algn="r"/>
          <a:r>
            <a:rPr lang="fr-FR" sz="2000" b="1">
              <a:solidFill>
                <a:srgbClr val="FFFFFF"/>
              </a:solidFill>
            </a:rPr>
            <a:t>= remboursement du capital</a:t>
          </a:r>
        </a:p>
      </cdr:txBody>
    </cdr:sp>
  </cdr:relSizeAnchor>
  <cdr:relSizeAnchor xmlns:cdr="http://schemas.openxmlformats.org/drawingml/2006/chartDrawing">
    <cdr:from>
      <cdr:x>0.55358</cdr:x>
      <cdr:y>0.418</cdr:y>
    </cdr:from>
    <cdr:to>
      <cdr:x>0.55358</cdr:x>
      <cdr:y>0.55917</cdr:y>
    </cdr:to>
    <cdr:sp macro="" textlink="">
      <cdr:nvSpPr>
        <cdr:cNvPr id="14" name="Connecteur droit avec flèche 13"/>
        <cdr:cNvSpPr/>
      </cdr:nvSpPr>
      <cdr:spPr>
        <a:xfrm xmlns:a="http://schemas.openxmlformats.org/drawingml/2006/main" rot="5400000" flipH="1" flipV="1">
          <a:off x="4699015" y="2741174"/>
          <a:ext cx="792000" cy="0"/>
        </a:xfrm>
        <a:prstGeom xmlns:a="http://schemas.openxmlformats.org/drawingml/2006/main" prst="straightConnector1">
          <a:avLst/>
        </a:prstGeom>
        <a:ln xmlns:a="http://schemas.openxmlformats.org/drawingml/2006/main" w="76200">
          <a:solidFill>
            <a:srgbClr val="7575FF">
              <a:alpha val="0"/>
            </a:srgbClr>
          </a:solidFill>
          <a:headEnd type="stealt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0.55682</cdr:x>
      <cdr:y>0.41811</cdr:y>
    </cdr:from>
    <cdr:to>
      <cdr:x>0.67289</cdr:x>
      <cdr:y>0.56325</cdr:y>
    </cdr:to>
    <cdr:sp macro="" textlink="">
      <cdr:nvSpPr>
        <cdr:cNvPr id="15" name="ZoneTexte 14"/>
        <cdr:cNvSpPr txBox="1"/>
      </cdr:nvSpPr>
      <cdr:spPr>
        <a:xfrm xmlns:a="http://schemas.openxmlformats.org/drawingml/2006/main">
          <a:off x="5124824" y="2345764"/>
          <a:ext cx="1068294" cy="81429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000" b="1">
              <a:solidFill>
                <a:srgbClr val="FFFFFF"/>
              </a:solidFill>
            </a:rPr>
            <a:t>i</a:t>
          </a:r>
          <a:r>
            <a:rPr lang="fr-FR" sz="2000" b="1">
              <a:solidFill>
                <a:schemeClr val="bg1"/>
              </a:solidFill>
            </a:rPr>
            <a:t>ntérêts</a:t>
          </a:r>
        </a:p>
      </cdr:txBody>
    </cdr:sp>
  </cdr:relSizeAnchor>
</c:userShapes>
</file>

<file path=xl/drawings/drawing161.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c:userShapes xmlns:c="http://schemas.openxmlformats.org/drawingml/2006/chart">
  <cdr:relSizeAnchor xmlns:cdr="http://schemas.openxmlformats.org/drawingml/2006/chartDrawing">
    <cdr:from>
      <cdr:x>0.04383</cdr:x>
      <cdr:y>0.84154</cdr:y>
    </cdr:from>
    <cdr:to>
      <cdr:x>0.57792</cdr:x>
      <cdr:y>0.90812</cdr:y>
    </cdr:to>
    <cdr:sp macro="" textlink="">
      <cdr:nvSpPr>
        <cdr:cNvPr id="2" name="ZoneTexte 1"/>
        <cdr:cNvSpPr txBox="1"/>
      </cdr:nvSpPr>
      <cdr:spPr>
        <a:xfrm xmlns:a="http://schemas.openxmlformats.org/drawingml/2006/main">
          <a:off x="403412" y="4721412"/>
          <a:ext cx="4915648" cy="37352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Dépenses et 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 Coût moyen d'un emploi en 2012 : 45 000 €/an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0.60958</cdr:x>
      <cdr:y>0.62317</cdr:y>
    </cdr:from>
    <cdr:to>
      <cdr:x>0.99188</cdr:x>
      <cdr:y>0.68442</cdr:y>
    </cdr:to>
    <cdr:sp macro="" textlink="">
      <cdr:nvSpPr>
        <cdr:cNvPr id="18" name="ZoneTexte 17"/>
        <cdr:cNvSpPr txBox="1"/>
      </cdr:nvSpPr>
      <cdr:spPr>
        <a:xfrm xmlns:a="http://schemas.openxmlformats.org/drawingml/2006/main">
          <a:off x="5610413" y="3496218"/>
          <a:ext cx="3518646"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F0000"/>
              </a:solidFill>
            </a:rPr>
            <a:t>Dépenses pour le service public : </a:t>
          </a:r>
          <a:r>
            <a:rPr lang="fr-FR" sz="2000" b="1">
              <a:solidFill>
                <a:srgbClr val="FF0000"/>
              </a:solidFill>
            </a:rPr>
            <a:t>-3,5 pt</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0.32468</cdr:x>
      <cdr:y>0.18375</cdr:y>
    </cdr:from>
    <cdr:to>
      <cdr:x>0.61039</cdr:x>
      <cdr:y>0.28362</cdr:y>
    </cdr:to>
    <cdr:sp macro="" textlink="">
      <cdr:nvSpPr>
        <cdr:cNvPr id="20" name="Connecteur droit 19"/>
        <cdr:cNvSpPr/>
      </cdr:nvSpPr>
      <cdr:spPr>
        <a:xfrm xmlns:a="http://schemas.openxmlformats.org/drawingml/2006/main">
          <a:off x="2988278" y="1030913"/>
          <a:ext cx="2629604" cy="560322"/>
        </a:xfrm>
        <a:prstGeom xmlns:a="http://schemas.openxmlformats.org/drawingml/2006/main" prst="line">
          <a:avLst/>
        </a:prstGeom>
        <a:ln xmlns:a="http://schemas.openxmlformats.org/drawingml/2006/main" w="63500">
          <a:solidFill>
            <a:schemeClr val="tx1">
              <a:alpha val="20000"/>
            </a:scheme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0.08766</cdr:x>
      <cdr:y>0.3968</cdr:y>
    </cdr:from>
    <cdr:to>
      <cdr:x>0.60714</cdr:x>
      <cdr:y>0.51398</cdr:y>
    </cdr:to>
    <cdr:sp macro="" textlink="">
      <cdr:nvSpPr>
        <cdr:cNvPr id="22" name="Connecteur droit 21"/>
        <cdr:cNvSpPr/>
      </cdr:nvSpPr>
      <cdr:spPr>
        <a:xfrm xmlns:a="http://schemas.openxmlformats.org/drawingml/2006/main">
          <a:off x="806824" y="2226235"/>
          <a:ext cx="4781176" cy="657412"/>
        </a:xfrm>
        <a:prstGeom xmlns:a="http://schemas.openxmlformats.org/drawingml/2006/main" prst="line">
          <a:avLst/>
        </a:prstGeom>
        <a:ln xmlns:a="http://schemas.openxmlformats.org/drawingml/2006/main" w="63500">
          <a:solidFill>
            <a:srgbClr val="0000FF">
              <a:alpha val="2000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0.08604</cdr:x>
      <cdr:y>0.4727</cdr:y>
    </cdr:from>
    <cdr:to>
      <cdr:x>0.60877</cdr:x>
      <cdr:y>0.67377</cdr:y>
    </cdr:to>
    <cdr:sp macro="" textlink="">
      <cdr:nvSpPr>
        <cdr:cNvPr id="23" name="Connecteur droit 22"/>
        <cdr:cNvSpPr/>
      </cdr:nvSpPr>
      <cdr:spPr>
        <a:xfrm xmlns:a="http://schemas.openxmlformats.org/drawingml/2006/main">
          <a:off x="791882" y="2652059"/>
          <a:ext cx="4811059" cy="1128059"/>
        </a:xfrm>
        <a:prstGeom xmlns:a="http://schemas.openxmlformats.org/drawingml/2006/main" prst="line">
          <a:avLst/>
        </a:prstGeom>
        <a:ln xmlns:a="http://schemas.openxmlformats.org/drawingml/2006/main" w="63500">
          <a:solidFill>
            <a:srgbClr val="FF0000">
              <a:alpha val="2000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0.08685</cdr:x>
      <cdr:y>0.45939</cdr:y>
    </cdr:from>
    <cdr:to>
      <cdr:x>0.6112</cdr:x>
      <cdr:y>0.78296</cdr:y>
    </cdr:to>
    <cdr:sp macro="" textlink="">
      <cdr:nvSpPr>
        <cdr:cNvPr id="25" name="Connecteur droit 24"/>
        <cdr:cNvSpPr/>
      </cdr:nvSpPr>
      <cdr:spPr>
        <a:xfrm xmlns:a="http://schemas.openxmlformats.org/drawingml/2006/main">
          <a:off x="799347" y="2577366"/>
          <a:ext cx="4826006" cy="1815339"/>
        </a:xfrm>
        <a:prstGeom xmlns:a="http://schemas.openxmlformats.org/drawingml/2006/main" prst="line">
          <a:avLst/>
        </a:prstGeom>
        <a:ln xmlns:a="http://schemas.openxmlformats.org/drawingml/2006/main" w="76200">
          <a:solidFill>
            <a:srgbClr val="008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0.60877</cdr:x>
      <cdr:y>0.23569</cdr:y>
    </cdr:from>
    <cdr:to>
      <cdr:x>0.99106</cdr:x>
      <cdr:y>0.30493</cdr:y>
    </cdr:to>
    <cdr:sp macro="" textlink="">
      <cdr:nvSpPr>
        <cdr:cNvPr id="26" name="ZoneTexte 25"/>
        <cdr:cNvSpPr txBox="1"/>
      </cdr:nvSpPr>
      <cdr:spPr>
        <a:xfrm xmlns:a="http://schemas.openxmlformats.org/drawingml/2006/main">
          <a:off x="5602941" y="1322294"/>
          <a:ext cx="3518565" cy="38846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1"/>
              </a:solidFill>
            </a:rPr>
            <a:t>Dépenses totales : </a:t>
          </a:r>
          <a:r>
            <a:rPr lang="fr-FR" sz="2000" b="1">
              <a:solidFill>
                <a:schemeClr val="tx1"/>
              </a:solidFill>
            </a:rPr>
            <a:t>-1,7 pt </a:t>
          </a:r>
          <a:r>
            <a:rPr lang="fr-FR" sz="1600" b="1">
              <a:solidFill>
                <a:schemeClr val="tx1"/>
              </a:solidFill>
            </a:rPr>
            <a:t>(en 19 ans)</a:t>
          </a:r>
        </a:p>
      </cdr:txBody>
    </cdr:sp>
  </cdr:relSizeAnchor>
  <cdr:relSizeAnchor xmlns:cdr="http://schemas.openxmlformats.org/drawingml/2006/chartDrawing">
    <cdr:from>
      <cdr:x>0.60714</cdr:x>
      <cdr:y>0.4514</cdr:y>
    </cdr:from>
    <cdr:to>
      <cdr:x>0.99025</cdr:x>
      <cdr:y>0.53262</cdr:y>
    </cdr:to>
    <cdr:sp macro="" textlink="">
      <cdr:nvSpPr>
        <cdr:cNvPr id="30" name="ZoneTexte 29"/>
        <cdr:cNvSpPr txBox="1"/>
      </cdr:nvSpPr>
      <cdr:spPr>
        <a:xfrm xmlns:a="http://schemas.openxmlformats.org/drawingml/2006/main">
          <a:off x="5588000" y="2532530"/>
          <a:ext cx="3526035" cy="45570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0000FF"/>
              </a:solidFill>
            </a:rPr>
            <a:t>Dépenses hors amortissement : </a:t>
          </a:r>
          <a:r>
            <a:rPr lang="fr-FR" sz="2000" b="1">
              <a:solidFill>
                <a:srgbClr val="0000FF"/>
              </a:solidFill>
            </a:rPr>
            <a:t>-2 pt</a:t>
          </a:r>
        </a:p>
      </cdr:txBody>
    </cdr:sp>
  </cdr:relSizeAnchor>
  <cdr:relSizeAnchor xmlns:cdr="http://schemas.openxmlformats.org/drawingml/2006/chartDrawing">
    <cdr:from>
      <cdr:x>0.6039</cdr:x>
      <cdr:y>0.7217</cdr:y>
    </cdr:from>
    <cdr:to>
      <cdr:x>1</cdr:x>
      <cdr:y>0.84021</cdr:y>
    </cdr:to>
    <cdr:sp macro="" textlink="">
      <cdr:nvSpPr>
        <cdr:cNvPr id="31" name="ZoneTexte 30"/>
        <cdr:cNvSpPr txBox="1"/>
      </cdr:nvSpPr>
      <cdr:spPr>
        <a:xfrm xmlns:a="http://schemas.openxmlformats.org/drawingml/2006/main">
          <a:off x="5558118" y="4049034"/>
          <a:ext cx="3645647" cy="66489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400" b="1">
              <a:solidFill>
                <a:srgbClr val="008000"/>
              </a:solidFill>
            </a:rPr>
            <a:t>Recettes : -5,5 pt </a:t>
          </a:r>
          <a:r>
            <a:rPr lang="fr-FR" sz="2000" b="1">
              <a:solidFill>
                <a:srgbClr val="008000"/>
              </a:solidFill>
            </a:rPr>
            <a:t>(-112</a:t>
          </a:r>
          <a:r>
            <a:rPr lang="fr-FR" sz="2000" b="1" baseline="0">
              <a:solidFill>
                <a:srgbClr val="008000"/>
              </a:solidFill>
            </a:rPr>
            <a:t> Md €)</a:t>
          </a:r>
          <a:endParaRPr lang="fr-FR" sz="2000" b="1">
            <a:solidFill>
              <a:srgbClr val="008000"/>
            </a:solidFill>
          </a:endParaRPr>
        </a:p>
        <a:p xmlns:a="http://schemas.openxmlformats.org/drawingml/2006/main">
          <a:pPr algn="l"/>
          <a:r>
            <a:rPr lang="fr-FR" sz="1600" b="1">
              <a:solidFill>
                <a:srgbClr val="008000"/>
              </a:solidFill>
            </a:rPr>
            <a:t>(impôts, taxes...)            (-2,5 M</a:t>
          </a:r>
          <a:r>
            <a:rPr lang="fr-FR" sz="1600" b="1" baseline="0">
              <a:solidFill>
                <a:srgbClr val="008000"/>
              </a:solidFill>
            </a:rPr>
            <a:t> d'</a:t>
          </a:r>
          <a:r>
            <a:rPr lang="fr-FR" sz="1600" b="1">
              <a:solidFill>
                <a:srgbClr val="008000"/>
              </a:solidFill>
            </a:rPr>
            <a:t>emplois)</a:t>
          </a:r>
        </a:p>
      </cdr:txBody>
    </cdr:sp>
  </cdr:relSizeAnchor>
  <cdr:relSizeAnchor xmlns:cdr="http://schemas.openxmlformats.org/drawingml/2006/chartDrawing">
    <cdr:from>
      <cdr:x>0.30357</cdr:x>
      <cdr:y>0.10519</cdr:y>
    </cdr:from>
    <cdr:to>
      <cdr:x>0.33279</cdr:x>
      <cdr:y>0.9028</cdr:y>
    </cdr:to>
    <cdr:sp macro="" textlink="">
      <cdr:nvSpPr>
        <cdr:cNvPr id="32" name="Rectangle 31"/>
        <cdr:cNvSpPr/>
      </cdr:nvSpPr>
      <cdr:spPr>
        <a:xfrm xmlns:a="http://schemas.openxmlformats.org/drawingml/2006/main">
          <a:off x="2794000" y="590159"/>
          <a:ext cx="268941" cy="4474921"/>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0.30601</cdr:x>
      <cdr:y>0.72836</cdr:y>
    </cdr:from>
    <cdr:to>
      <cdr:x>0.33442</cdr:x>
      <cdr:y>0.84687</cdr:y>
    </cdr:to>
    <cdr:sp macro="" textlink="">
      <cdr:nvSpPr>
        <cdr:cNvPr id="33" name="ZoneTexte 32"/>
        <cdr:cNvSpPr txBox="1"/>
      </cdr:nvSpPr>
      <cdr:spPr>
        <a:xfrm xmlns:a="http://schemas.openxmlformats.org/drawingml/2006/main">
          <a:off x="2816412" y="4086412"/>
          <a:ext cx="261469" cy="664881"/>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bg1">
                  <a:lumMod val="50000"/>
                </a:schemeClr>
              </a:solidFill>
            </a:rPr>
            <a:t>crise</a:t>
          </a:r>
        </a:p>
        <a:p xmlns:a="http://schemas.openxmlformats.org/drawingml/2006/main">
          <a:pPr algn="ctr"/>
          <a:r>
            <a:rPr lang="fr-FR" sz="1600" b="1">
              <a:solidFill>
                <a:schemeClr val="bg1">
                  <a:lumMod val="50000"/>
                </a:schemeClr>
              </a:solidFill>
            </a:rPr>
            <a:t>92-93</a:t>
          </a:r>
        </a:p>
      </cdr:txBody>
    </cdr:sp>
  </cdr:relSizeAnchor>
  <cdr:relSizeAnchor xmlns:cdr="http://schemas.openxmlformats.org/drawingml/2006/chartDrawing">
    <cdr:from>
      <cdr:x>0.54464</cdr:x>
      <cdr:y>0.08788</cdr:y>
    </cdr:from>
    <cdr:to>
      <cdr:x>0.60633</cdr:x>
      <cdr:y>0.90546</cdr:y>
    </cdr:to>
    <cdr:sp macro="" textlink="">
      <cdr:nvSpPr>
        <cdr:cNvPr id="34" name="Rectangle 33"/>
        <cdr:cNvSpPr/>
      </cdr:nvSpPr>
      <cdr:spPr>
        <a:xfrm xmlns:a="http://schemas.openxmlformats.org/drawingml/2006/main">
          <a:off x="5012766" y="493043"/>
          <a:ext cx="567754" cy="4586961"/>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0.55195</cdr:x>
      <cdr:y>0.32224</cdr:y>
    </cdr:from>
    <cdr:to>
      <cdr:x>0.60552</cdr:x>
      <cdr:y>0.44075</cdr:y>
    </cdr:to>
    <cdr:sp macro="" textlink="">
      <cdr:nvSpPr>
        <cdr:cNvPr id="35" name="ZoneTexte 34"/>
        <cdr:cNvSpPr txBox="1"/>
      </cdr:nvSpPr>
      <cdr:spPr>
        <a:xfrm xmlns:a="http://schemas.openxmlformats.org/drawingml/2006/main">
          <a:off x="5080001" y="1807883"/>
          <a:ext cx="493058" cy="66488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chemeClr val="bg1">
                  <a:lumMod val="50000"/>
                </a:schemeClr>
              </a:solidFill>
            </a:rPr>
            <a:t>crise</a:t>
          </a:r>
        </a:p>
        <a:p xmlns:a="http://schemas.openxmlformats.org/drawingml/2006/main">
          <a:pPr algn="ctr"/>
          <a:r>
            <a:rPr lang="fr-FR" sz="1600" b="1">
              <a:solidFill>
                <a:schemeClr val="bg1">
                  <a:lumMod val="50000"/>
                </a:schemeClr>
              </a:solidFill>
            </a:rPr>
            <a:t>2008-12</a:t>
          </a:r>
        </a:p>
      </cdr:txBody>
    </cdr:sp>
  </cdr:relSizeAnchor>
</c:userShapes>
</file>

<file path=xl/drawings/drawing163.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0.04383</cdr:x>
      <cdr:y>0.84154</cdr:y>
    </cdr:from>
    <cdr:to>
      <cdr:x>0.57792</cdr:x>
      <cdr:y>0.90812</cdr:y>
    </cdr:to>
    <cdr:sp macro="" textlink="">
      <cdr:nvSpPr>
        <cdr:cNvPr id="2" name="ZoneTexte 1"/>
        <cdr:cNvSpPr txBox="1"/>
      </cdr:nvSpPr>
      <cdr:spPr>
        <a:xfrm xmlns:a="http://schemas.openxmlformats.org/drawingml/2006/main">
          <a:off x="403412" y="4721412"/>
          <a:ext cx="4915648" cy="37352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Dépenses et 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 Coût moyen d'un emploi en 2012 : 45 000 €/an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0.60958</cdr:x>
      <cdr:y>0.62317</cdr:y>
    </cdr:from>
    <cdr:to>
      <cdr:x>0.99188</cdr:x>
      <cdr:y>0.68442</cdr:y>
    </cdr:to>
    <cdr:sp macro="" textlink="">
      <cdr:nvSpPr>
        <cdr:cNvPr id="18" name="ZoneTexte 17"/>
        <cdr:cNvSpPr txBox="1"/>
      </cdr:nvSpPr>
      <cdr:spPr>
        <a:xfrm xmlns:a="http://schemas.openxmlformats.org/drawingml/2006/main">
          <a:off x="5610413" y="3496218"/>
          <a:ext cx="3518646"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F0000"/>
              </a:solidFill>
            </a:rPr>
            <a:t>Dépenses pour le service public : </a:t>
          </a:r>
          <a:r>
            <a:rPr lang="fr-FR" sz="2000" b="1">
              <a:solidFill>
                <a:srgbClr val="FF0000"/>
              </a:solidFill>
            </a:rPr>
            <a:t>-3,5 pt</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0.32468</cdr:x>
      <cdr:y>0.18375</cdr:y>
    </cdr:from>
    <cdr:to>
      <cdr:x>0.61039</cdr:x>
      <cdr:y>0.28362</cdr:y>
    </cdr:to>
    <cdr:sp macro="" textlink="">
      <cdr:nvSpPr>
        <cdr:cNvPr id="20" name="Connecteur droit 19"/>
        <cdr:cNvSpPr/>
      </cdr:nvSpPr>
      <cdr:spPr>
        <a:xfrm xmlns:a="http://schemas.openxmlformats.org/drawingml/2006/main">
          <a:off x="2988278" y="1030913"/>
          <a:ext cx="2629604" cy="560322"/>
        </a:xfrm>
        <a:prstGeom xmlns:a="http://schemas.openxmlformats.org/drawingml/2006/main" prst="line">
          <a:avLst/>
        </a:prstGeom>
        <a:ln xmlns:a="http://schemas.openxmlformats.org/drawingml/2006/main" w="63500">
          <a:solidFill>
            <a:schemeClr val="tx1"/>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0.08766</cdr:x>
      <cdr:y>0.3968</cdr:y>
    </cdr:from>
    <cdr:to>
      <cdr:x>0.60714</cdr:x>
      <cdr:y>0.51398</cdr:y>
    </cdr:to>
    <cdr:sp macro="" textlink="">
      <cdr:nvSpPr>
        <cdr:cNvPr id="22" name="Connecteur droit 21"/>
        <cdr:cNvSpPr/>
      </cdr:nvSpPr>
      <cdr:spPr>
        <a:xfrm xmlns:a="http://schemas.openxmlformats.org/drawingml/2006/main">
          <a:off x="806824" y="2226235"/>
          <a:ext cx="4781176" cy="657412"/>
        </a:xfrm>
        <a:prstGeom xmlns:a="http://schemas.openxmlformats.org/drawingml/2006/main" prst="line">
          <a:avLst/>
        </a:prstGeom>
        <a:ln xmlns:a="http://schemas.openxmlformats.org/drawingml/2006/main" w="63500">
          <a:solidFill>
            <a:srgbClr val="0000FF">
              <a:alpha val="9800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0.08604</cdr:x>
      <cdr:y>0.4727</cdr:y>
    </cdr:from>
    <cdr:to>
      <cdr:x>0.60877</cdr:x>
      <cdr:y>0.67377</cdr:y>
    </cdr:to>
    <cdr:sp macro="" textlink="">
      <cdr:nvSpPr>
        <cdr:cNvPr id="23" name="Connecteur droit 22"/>
        <cdr:cNvSpPr/>
      </cdr:nvSpPr>
      <cdr:spPr>
        <a:xfrm xmlns:a="http://schemas.openxmlformats.org/drawingml/2006/main">
          <a:off x="791882" y="2652059"/>
          <a:ext cx="4811059" cy="1128059"/>
        </a:xfrm>
        <a:prstGeom xmlns:a="http://schemas.openxmlformats.org/drawingml/2006/main" prst="line">
          <a:avLst/>
        </a:prstGeom>
        <a:ln xmlns:a="http://schemas.openxmlformats.org/drawingml/2006/main" w="63500">
          <a:solidFill>
            <a:srgbClr val="FF0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0.08685</cdr:x>
      <cdr:y>0.45939</cdr:y>
    </cdr:from>
    <cdr:to>
      <cdr:x>0.6112</cdr:x>
      <cdr:y>0.78296</cdr:y>
    </cdr:to>
    <cdr:sp macro="" textlink="">
      <cdr:nvSpPr>
        <cdr:cNvPr id="25" name="Connecteur droit 24"/>
        <cdr:cNvSpPr/>
      </cdr:nvSpPr>
      <cdr:spPr>
        <a:xfrm xmlns:a="http://schemas.openxmlformats.org/drawingml/2006/main">
          <a:off x="799347" y="2577366"/>
          <a:ext cx="4826006" cy="1815339"/>
        </a:xfrm>
        <a:prstGeom xmlns:a="http://schemas.openxmlformats.org/drawingml/2006/main" prst="line">
          <a:avLst/>
        </a:prstGeom>
        <a:ln xmlns:a="http://schemas.openxmlformats.org/drawingml/2006/main" w="76200">
          <a:solidFill>
            <a:srgbClr val="008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0.60877</cdr:x>
      <cdr:y>0.23569</cdr:y>
    </cdr:from>
    <cdr:to>
      <cdr:x>0.99106</cdr:x>
      <cdr:y>0.30493</cdr:y>
    </cdr:to>
    <cdr:sp macro="" textlink="">
      <cdr:nvSpPr>
        <cdr:cNvPr id="26" name="ZoneTexte 25"/>
        <cdr:cNvSpPr txBox="1"/>
      </cdr:nvSpPr>
      <cdr:spPr>
        <a:xfrm xmlns:a="http://schemas.openxmlformats.org/drawingml/2006/main">
          <a:off x="5602941" y="1322294"/>
          <a:ext cx="3518565" cy="38846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1"/>
              </a:solidFill>
            </a:rPr>
            <a:t>Dépenses totales : </a:t>
          </a:r>
          <a:r>
            <a:rPr lang="fr-FR" sz="2000" b="1">
              <a:solidFill>
                <a:schemeClr val="tx1"/>
              </a:solidFill>
            </a:rPr>
            <a:t>-1,7 pt </a:t>
          </a:r>
          <a:r>
            <a:rPr lang="fr-FR" sz="1600" b="1">
              <a:solidFill>
                <a:schemeClr val="tx1"/>
              </a:solidFill>
            </a:rPr>
            <a:t>(en 19 ans)</a:t>
          </a:r>
        </a:p>
      </cdr:txBody>
    </cdr:sp>
  </cdr:relSizeAnchor>
  <cdr:relSizeAnchor xmlns:cdr="http://schemas.openxmlformats.org/drawingml/2006/chartDrawing">
    <cdr:from>
      <cdr:x>0.60714</cdr:x>
      <cdr:y>0.4514</cdr:y>
    </cdr:from>
    <cdr:to>
      <cdr:x>0.99025</cdr:x>
      <cdr:y>0.53262</cdr:y>
    </cdr:to>
    <cdr:sp macro="" textlink="">
      <cdr:nvSpPr>
        <cdr:cNvPr id="30" name="ZoneTexte 29"/>
        <cdr:cNvSpPr txBox="1"/>
      </cdr:nvSpPr>
      <cdr:spPr>
        <a:xfrm xmlns:a="http://schemas.openxmlformats.org/drawingml/2006/main">
          <a:off x="5588000" y="2532530"/>
          <a:ext cx="3526035" cy="45570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0000FF"/>
              </a:solidFill>
            </a:rPr>
            <a:t>Dépenses hors amortissement : </a:t>
          </a:r>
          <a:r>
            <a:rPr lang="fr-FR" sz="2000" b="1">
              <a:solidFill>
                <a:srgbClr val="0000FF"/>
              </a:solidFill>
            </a:rPr>
            <a:t>-2 pt</a:t>
          </a:r>
        </a:p>
      </cdr:txBody>
    </cdr:sp>
  </cdr:relSizeAnchor>
  <cdr:relSizeAnchor xmlns:cdr="http://schemas.openxmlformats.org/drawingml/2006/chartDrawing">
    <cdr:from>
      <cdr:x>0.6039</cdr:x>
      <cdr:y>0.7217</cdr:y>
    </cdr:from>
    <cdr:to>
      <cdr:x>1</cdr:x>
      <cdr:y>0.84021</cdr:y>
    </cdr:to>
    <cdr:sp macro="" textlink="">
      <cdr:nvSpPr>
        <cdr:cNvPr id="31" name="ZoneTexte 30"/>
        <cdr:cNvSpPr txBox="1"/>
      </cdr:nvSpPr>
      <cdr:spPr>
        <a:xfrm xmlns:a="http://schemas.openxmlformats.org/drawingml/2006/main">
          <a:off x="5558118" y="4049034"/>
          <a:ext cx="3645647" cy="66489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400" b="1">
              <a:solidFill>
                <a:srgbClr val="008000"/>
              </a:solidFill>
            </a:rPr>
            <a:t>Recettes : -5,5 pt </a:t>
          </a:r>
          <a:r>
            <a:rPr lang="fr-FR" sz="2000" b="1">
              <a:solidFill>
                <a:srgbClr val="008000"/>
              </a:solidFill>
            </a:rPr>
            <a:t>(-112</a:t>
          </a:r>
          <a:r>
            <a:rPr lang="fr-FR" sz="2000" b="1" baseline="0">
              <a:solidFill>
                <a:srgbClr val="008000"/>
              </a:solidFill>
            </a:rPr>
            <a:t> Md €)</a:t>
          </a:r>
          <a:endParaRPr lang="fr-FR" sz="2000" b="1">
            <a:solidFill>
              <a:srgbClr val="008000"/>
            </a:solidFill>
          </a:endParaRPr>
        </a:p>
        <a:p xmlns:a="http://schemas.openxmlformats.org/drawingml/2006/main">
          <a:pPr algn="l"/>
          <a:r>
            <a:rPr lang="fr-FR" sz="1600" b="1">
              <a:solidFill>
                <a:srgbClr val="008000"/>
              </a:solidFill>
            </a:rPr>
            <a:t>(impôts, taxes...)            (-2,5 M</a:t>
          </a:r>
          <a:r>
            <a:rPr lang="fr-FR" sz="1600" b="1" baseline="0">
              <a:solidFill>
                <a:srgbClr val="008000"/>
              </a:solidFill>
            </a:rPr>
            <a:t> d'</a:t>
          </a:r>
          <a:r>
            <a:rPr lang="fr-FR" sz="1600" b="1">
              <a:solidFill>
                <a:srgbClr val="008000"/>
              </a:solidFill>
            </a:rPr>
            <a:t>emplois)</a:t>
          </a:r>
        </a:p>
      </cdr:txBody>
    </cdr:sp>
  </cdr:relSizeAnchor>
  <cdr:relSizeAnchor xmlns:cdr="http://schemas.openxmlformats.org/drawingml/2006/chartDrawing">
    <cdr:from>
      <cdr:x>0.30357</cdr:x>
      <cdr:y>0.10519</cdr:y>
    </cdr:from>
    <cdr:to>
      <cdr:x>0.33279</cdr:x>
      <cdr:y>0.9028</cdr:y>
    </cdr:to>
    <cdr:sp macro="" textlink="">
      <cdr:nvSpPr>
        <cdr:cNvPr id="32" name="Rectangle 31"/>
        <cdr:cNvSpPr/>
      </cdr:nvSpPr>
      <cdr:spPr>
        <a:xfrm xmlns:a="http://schemas.openxmlformats.org/drawingml/2006/main">
          <a:off x="2794000" y="590159"/>
          <a:ext cx="268941" cy="4474921"/>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0.30601</cdr:x>
      <cdr:y>0.72836</cdr:y>
    </cdr:from>
    <cdr:to>
      <cdr:x>0.33442</cdr:x>
      <cdr:y>0.84687</cdr:y>
    </cdr:to>
    <cdr:sp macro="" textlink="">
      <cdr:nvSpPr>
        <cdr:cNvPr id="33" name="ZoneTexte 32"/>
        <cdr:cNvSpPr txBox="1"/>
      </cdr:nvSpPr>
      <cdr:spPr>
        <a:xfrm xmlns:a="http://schemas.openxmlformats.org/drawingml/2006/main">
          <a:off x="2816412" y="4086412"/>
          <a:ext cx="261469" cy="664881"/>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bg1">
                  <a:lumMod val="50000"/>
                </a:schemeClr>
              </a:solidFill>
            </a:rPr>
            <a:t>crise</a:t>
          </a:r>
        </a:p>
        <a:p xmlns:a="http://schemas.openxmlformats.org/drawingml/2006/main">
          <a:pPr algn="ctr"/>
          <a:r>
            <a:rPr lang="fr-FR" sz="1600" b="1">
              <a:solidFill>
                <a:schemeClr val="bg1">
                  <a:lumMod val="50000"/>
                </a:schemeClr>
              </a:solidFill>
            </a:rPr>
            <a:t>92-93</a:t>
          </a:r>
        </a:p>
      </cdr:txBody>
    </cdr:sp>
  </cdr:relSizeAnchor>
  <cdr:relSizeAnchor xmlns:cdr="http://schemas.openxmlformats.org/drawingml/2006/chartDrawing">
    <cdr:from>
      <cdr:x>0.54464</cdr:x>
      <cdr:y>0.08788</cdr:y>
    </cdr:from>
    <cdr:to>
      <cdr:x>0.60633</cdr:x>
      <cdr:y>0.90546</cdr:y>
    </cdr:to>
    <cdr:sp macro="" textlink="">
      <cdr:nvSpPr>
        <cdr:cNvPr id="34" name="Rectangle 33"/>
        <cdr:cNvSpPr/>
      </cdr:nvSpPr>
      <cdr:spPr>
        <a:xfrm xmlns:a="http://schemas.openxmlformats.org/drawingml/2006/main">
          <a:off x="5012766" y="493043"/>
          <a:ext cx="567754" cy="4586961"/>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0.55195</cdr:x>
      <cdr:y>0.32224</cdr:y>
    </cdr:from>
    <cdr:to>
      <cdr:x>0.60552</cdr:x>
      <cdr:y>0.44075</cdr:y>
    </cdr:to>
    <cdr:sp macro="" textlink="">
      <cdr:nvSpPr>
        <cdr:cNvPr id="35" name="ZoneTexte 34"/>
        <cdr:cNvSpPr txBox="1"/>
      </cdr:nvSpPr>
      <cdr:spPr>
        <a:xfrm xmlns:a="http://schemas.openxmlformats.org/drawingml/2006/main">
          <a:off x="5080001" y="1807883"/>
          <a:ext cx="493058" cy="66488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chemeClr val="bg1">
                  <a:lumMod val="50000"/>
                </a:schemeClr>
              </a:solidFill>
            </a:rPr>
            <a:t>crise</a:t>
          </a:r>
        </a:p>
        <a:p xmlns:a="http://schemas.openxmlformats.org/drawingml/2006/main">
          <a:pPr algn="ctr"/>
          <a:r>
            <a:rPr lang="fr-FR" sz="1600" b="1">
              <a:solidFill>
                <a:schemeClr val="bg1">
                  <a:lumMod val="50000"/>
                </a:schemeClr>
              </a:solidFill>
            </a:rPr>
            <a:t>2008-12</a:t>
          </a:r>
        </a:p>
      </cdr:txBody>
    </cdr:sp>
  </cdr:relSizeAnchor>
</c:userShapes>
</file>

<file path=xl/drawings/drawing165.xml><?xml version="1.0" encoding="utf-8"?>
<xdr:wsDr xmlns:xdr="http://schemas.openxmlformats.org/drawingml/2006/spreadsheetDrawing" xmlns:a="http://schemas.openxmlformats.org/drawingml/2006/main">
  <xdr:absoluteAnchor>
    <xdr:pos x="37353" y="-14942"/>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6.xml><?xml version="1.0" encoding="utf-8"?>
<c:userShapes xmlns:c="http://schemas.openxmlformats.org/drawingml/2006/chart">
  <cdr:relSizeAnchor xmlns:cdr="http://schemas.openxmlformats.org/drawingml/2006/chartDrawing">
    <cdr:from>
      <cdr:x>0.04383</cdr:x>
      <cdr:y>0.84154</cdr:y>
    </cdr:from>
    <cdr:to>
      <cdr:x>0.57792</cdr:x>
      <cdr:y>0.90812</cdr:y>
    </cdr:to>
    <cdr:sp macro="" textlink="">
      <cdr:nvSpPr>
        <cdr:cNvPr id="2" name="ZoneTexte 1"/>
        <cdr:cNvSpPr txBox="1"/>
      </cdr:nvSpPr>
      <cdr:spPr>
        <a:xfrm xmlns:a="http://schemas.openxmlformats.org/drawingml/2006/main">
          <a:off x="403412" y="4721412"/>
          <a:ext cx="4915648" cy="37352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Dépenses et 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 Coût moyen d'un emploi en 2012 : 45 000 €/an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0.60958</cdr:x>
      <cdr:y>0.60186</cdr:y>
    </cdr:from>
    <cdr:to>
      <cdr:x>0.99188</cdr:x>
      <cdr:y>0.68575</cdr:y>
    </cdr:to>
    <cdr:sp macro="" textlink="">
      <cdr:nvSpPr>
        <cdr:cNvPr id="18" name="ZoneTexte 17"/>
        <cdr:cNvSpPr txBox="1"/>
      </cdr:nvSpPr>
      <cdr:spPr>
        <a:xfrm xmlns:a="http://schemas.openxmlformats.org/drawingml/2006/main">
          <a:off x="5610431" y="3376707"/>
          <a:ext cx="3518599" cy="47064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F0000"/>
              </a:solidFill>
            </a:rPr>
            <a:t>Dépenses pour le service public : </a:t>
          </a:r>
        </a:p>
        <a:p xmlns:a="http://schemas.openxmlformats.org/drawingml/2006/main">
          <a:pPr algn="l"/>
          <a:r>
            <a:rPr lang="fr-FR" sz="2000" b="1">
              <a:solidFill>
                <a:srgbClr val="FF0000"/>
              </a:solidFill>
            </a:rPr>
            <a:t>-3,5 pt</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0.32468</cdr:x>
      <cdr:y>0.18375</cdr:y>
    </cdr:from>
    <cdr:to>
      <cdr:x>0.61039</cdr:x>
      <cdr:y>0.28362</cdr:y>
    </cdr:to>
    <cdr:sp macro="" textlink="">
      <cdr:nvSpPr>
        <cdr:cNvPr id="20" name="Connecteur droit 19"/>
        <cdr:cNvSpPr/>
      </cdr:nvSpPr>
      <cdr:spPr>
        <a:xfrm xmlns:a="http://schemas.openxmlformats.org/drawingml/2006/main">
          <a:off x="2988278" y="1030913"/>
          <a:ext cx="2629604" cy="560322"/>
        </a:xfrm>
        <a:prstGeom xmlns:a="http://schemas.openxmlformats.org/drawingml/2006/main" prst="line">
          <a:avLst/>
        </a:prstGeom>
        <a:ln xmlns:a="http://schemas.openxmlformats.org/drawingml/2006/main" w="63500">
          <a:solidFill>
            <a:schemeClr val="tx1"/>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0.08604</cdr:x>
      <cdr:y>0.4727</cdr:y>
    </cdr:from>
    <cdr:to>
      <cdr:x>0.60877</cdr:x>
      <cdr:y>0.67377</cdr:y>
    </cdr:to>
    <cdr:sp macro="" textlink="">
      <cdr:nvSpPr>
        <cdr:cNvPr id="23" name="Connecteur droit 22"/>
        <cdr:cNvSpPr/>
      </cdr:nvSpPr>
      <cdr:spPr>
        <a:xfrm xmlns:a="http://schemas.openxmlformats.org/drawingml/2006/main">
          <a:off x="791882" y="2652059"/>
          <a:ext cx="4811059" cy="1128059"/>
        </a:xfrm>
        <a:prstGeom xmlns:a="http://schemas.openxmlformats.org/drawingml/2006/main" prst="line">
          <a:avLst/>
        </a:prstGeom>
        <a:ln xmlns:a="http://schemas.openxmlformats.org/drawingml/2006/main" w="63500">
          <a:solidFill>
            <a:srgbClr val="FF0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0.08685</cdr:x>
      <cdr:y>0.45939</cdr:y>
    </cdr:from>
    <cdr:to>
      <cdr:x>0.6112</cdr:x>
      <cdr:y>0.78296</cdr:y>
    </cdr:to>
    <cdr:sp macro="" textlink="">
      <cdr:nvSpPr>
        <cdr:cNvPr id="25" name="Connecteur droit 24"/>
        <cdr:cNvSpPr/>
      </cdr:nvSpPr>
      <cdr:spPr>
        <a:xfrm xmlns:a="http://schemas.openxmlformats.org/drawingml/2006/main">
          <a:off x="799347" y="2577366"/>
          <a:ext cx="4826006" cy="1815339"/>
        </a:xfrm>
        <a:prstGeom xmlns:a="http://schemas.openxmlformats.org/drawingml/2006/main" prst="line">
          <a:avLst/>
        </a:prstGeom>
        <a:ln xmlns:a="http://schemas.openxmlformats.org/drawingml/2006/main" w="76200">
          <a:solidFill>
            <a:srgbClr val="008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0.60877</cdr:x>
      <cdr:y>0.23569</cdr:y>
    </cdr:from>
    <cdr:to>
      <cdr:x>0.99756</cdr:x>
      <cdr:y>0.32756</cdr:y>
    </cdr:to>
    <cdr:sp macro="" textlink="">
      <cdr:nvSpPr>
        <cdr:cNvPr id="26" name="ZoneTexte 25"/>
        <cdr:cNvSpPr txBox="1"/>
      </cdr:nvSpPr>
      <cdr:spPr>
        <a:xfrm xmlns:a="http://schemas.openxmlformats.org/drawingml/2006/main">
          <a:off x="5602976" y="1322318"/>
          <a:ext cx="3578377" cy="51544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fr-FR" sz="1600" b="1">
              <a:solidFill>
                <a:schemeClr val="tx1"/>
              </a:solidFill>
            </a:rPr>
            <a:t>Dépense totale </a:t>
          </a:r>
          <a:r>
            <a:rPr lang="fr-FR" sz="1600" b="1">
              <a:latin typeface="+mn-lt"/>
              <a:ea typeface="+mn-ea"/>
              <a:cs typeface="+mn-cs"/>
            </a:rPr>
            <a:t>(dette et service public)</a:t>
          </a:r>
          <a:r>
            <a:rPr lang="fr-FR" sz="1600" b="0" baseline="0">
              <a:latin typeface="+mn-lt"/>
              <a:ea typeface="+mn-ea"/>
              <a:cs typeface="+mn-cs"/>
            </a:rPr>
            <a:t> </a:t>
          </a:r>
          <a:r>
            <a:rPr lang="fr-FR" sz="1600" b="1">
              <a:solidFill>
                <a:schemeClr val="tx1"/>
              </a:solidFill>
            </a:rPr>
            <a:t>:</a:t>
          </a:r>
        </a:p>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fr-FR" sz="1600" b="1">
              <a:solidFill>
                <a:schemeClr val="tx1"/>
              </a:solidFill>
            </a:rPr>
            <a:t> </a:t>
          </a:r>
          <a:r>
            <a:rPr lang="fr-FR" sz="2000" b="1">
              <a:solidFill>
                <a:schemeClr val="tx1"/>
              </a:solidFill>
            </a:rPr>
            <a:t>-1,7 pt </a:t>
          </a:r>
          <a:r>
            <a:rPr lang="fr-FR" sz="1600" b="1">
              <a:solidFill>
                <a:schemeClr val="tx1"/>
              </a:solidFill>
            </a:rPr>
            <a:t>(en 19 ans)</a:t>
          </a:r>
        </a:p>
      </cdr:txBody>
    </cdr:sp>
  </cdr:relSizeAnchor>
  <cdr:relSizeAnchor xmlns:cdr="http://schemas.openxmlformats.org/drawingml/2006/chartDrawing">
    <cdr:from>
      <cdr:x>0.6112</cdr:x>
      <cdr:y>0.71238</cdr:y>
    </cdr:from>
    <cdr:to>
      <cdr:x>0.99675</cdr:x>
      <cdr:y>0.86019</cdr:y>
    </cdr:to>
    <cdr:sp macro="" textlink="">
      <cdr:nvSpPr>
        <cdr:cNvPr id="31" name="ZoneTexte 30"/>
        <cdr:cNvSpPr txBox="1"/>
      </cdr:nvSpPr>
      <cdr:spPr>
        <a:xfrm xmlns:a="http://schemas.openxmlformats.org/drawingml/2006/main">
          <a:off x="5625354" y="3996766"/>
          <a:ext cx="3548530" cy="829235"/>
        </a:xfrm>
        <a:prstGeom xmlns:a="http://schemas.openxmlformats.org/drawingml/2006/main" prst="rect">
          <a:avLst/>
        </a:prstGeom>
        <a:ln xmlns:a="http://schemas.openxmlformats.org/drawingml/2006/main">
          <a:solidFill>
            <a:srgbClr val="008000"/>
          </a:solidFill>
        </a:ln>
      </cdr:spPr>
      <cdr:txBody>
        <a:bodyPr xmlns:a="http://schemas.openxmlformats.org/drawingml/2006/main" wrap="none" lIns="36000" rIns="36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400" b="1">
              <a:solidFill>
                <a:srgbClr val="008000"/>
              </a:solidFill>
            </a:rPr>
            <a:t>Recettes (impôts, taxes) : </a:t>
          </a:r>
        </a:p>
        <a:p xmlns:a="http://schemas.openxmlformats.org/drawingml/2006/main">
          <a:pPr algn="l"/>
          <a:r>
            <a:rPr lang="fr-FR" sz="2400" b="1">
              <a:solidFill>
                <a:srgbClr val="008000"/>
              </a:solidFill>
            </a:rPr>
            <a:t>-5,5 pt </a:t>
          </a:r>
          <a:r>
            <a:rPr lang="fr-FR" sz="1600" b="1">
              <a:solidFill>
                <a:srgbClr val="008000"/>
              </a:solidFill>
            </a:rPr>
            <a:t>(-112</a:t>
          </a:r>
          <a:r>
            <a:rPr lang="fr-FR" sz="1600" b="1" baseline="0">
              <a:solidFill>
                <a:srgbClr val="008000"/>
              </a:solidFill>
            </a:rPr>
            <a:t> Md €, ou </a:t>
          </a:r>
          <a:r>
            <a:rPr lang="fr-FR" sz="1600" b="1">
              <a:solidFill>
                <a:srgbClr val="008000"/>
              </a:solidFill>
            </a:rPr>
            <a:t>-2,5 M</a:t>
          </a:r>
          <a:r>
            <a:rPr lang="fr-FR" sz="1600" b="1" baseline="0">
              <a:solidFill>
                <a:srgbClr val="008000"/>
              </a:solidFill>
            </a:rPr>
            <a:t> </a:t>
          </a:r>
          <a:r>
            <a:rPr lang="fr-FR" sz="1600" b="1">
              <a:solidFill>
                <a:srgbClr val="008000"/>
              </a:solidFill>
            </a:rPr>
            <a:t>emplois)</a:t>
          </a:r>
        </a:p>
      </cdr:txBody>
    </cdr:sp>
  </cdr:relSizeAnchor>
  <cdr:relSizeAnchor xmlns:cdr="http://schemas.openxmlformats.org/drawingml/2006/chartDrawing">
    <cdr:from>
      <cdr:x>0.30357</cdr:x>
      <cdr:y>0.10519</cdr:y>
    </cdr:from>
    <cdr:to>
      <cdr:x>0.33279</cdr:x>
      <cdr:y>0.9028</cdr:y>
    </cdr:to>
    <cdr:sp macro="" textlink="">
      <cdr:nvSpPr>
        <cdr:cNvPr id="32" name="Rectangle 31"/>
        <cdr:cNvSpPr/>
      </cdr:nvSpPr>
      <cdr:spPr>
        <a:xfrm xmlns:a="http://schemas.openxmlformats.org/drawingml/2006/main">
          <a:off x="2794000" y="590159"/>
          <a:ext cx="268941" cy="4474921"/>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0.30601</cdr:x>
      <cdr:y>0.72836</cdr:y>
    </cdr:from>
    <cdr:to>
      <cdr:x>0.33442</cdr:x>
      <cdr:y>0.84687</cdr:y>
    </cdr:to>
    <cdr:sp macro="" textlink="">
      <cdr:nvSpPr>
        <cdr:cNvPr id="33" name="ZoneTexte 32"/>
        <cdr:cNvSpPr txBox="1"/>
      </cdr:nvSpPr>
      <cdr:spPr>
        <a:xfrm xmlns:a="http://schemas.openxmlformats.org/drawingml/2006/main">
          <a:off x="2816412" y="4086412"/>
          <a:ext cx="261469" cy="664881"/>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bg1">
                  <a:lumMod val="50000"/>
                </a:schemeClr>
              </a:solidFill>
            </a:rPr>
            <a:t>crise</a:t>
          </a:r>
        </a:p>
        <a:p xmlns:a="http://schemas.openxmlformats.org/drawingml/2006/main">
          <a:pPr algn="ctr"/>
          <a:r>
            <a:rPr lang="fr-FR" sz="1600" b="1">
              <a:solidFill>
                <a:schemeClr val="bg1">
                  <a:lumMod val="50000"/>
                </a:schemeClr>
              </a:solidFill>
            </a:rPr>
            <a:t>92-93</a:t>
          </a:r>
        </a:p>
      </cdr:txBody>
    </cdr:sp>
  </cdr:relSizeAnchor>
  <cdr:relSizeAnchor xmlns:cdr="http://schemas.openxmlformats.org/drawingml/2006/chartDrawing">
    <cdr:from>
      <cdr:x>0.54464</cdr:x>
      <cdr:y>0.08788</cdr:y>
    </cdr:from>
    <cdr:to>
      <cdr:x>0.60633</cdr:x>
      <cdr:y>0.90546</cdr:y>
    </cdr:to>
    <cdr:sp macro="" textlink="">
      <cdr:nvSpPr>
        <cdr:cNvPr id="34" name="Rectangle 33"/>
        <cdr:cNvSpPr/>
      </cdr:nvSpPr>
      <cdr:spPr>
        <a:xfrm xmlns:a="http://schemas.openxmlformats.org/drawingml/2006/main">
          <a:off x="5012766" y="493043"/>
          <a:ext cx="567754" cy="4586961"/>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0.55195</cdr:x>
      <cdr:y>0.32224</cdr:y>
    </cdr:from>
    <cdr:to>
      <cdr:x>0.60552</cdr:x>
      <cdr:y>0.44075</cdr:y>
    </cdr:to>
    <cdr:sp macro="" textlink="">
      <cdr:nvSpPr>
        <cdr:cNvPr id="35" name="ZoneTexte 34"/>
        <cdr:cNvSpPr txBox="1"/>
      </cdr:nvSpPr>
      <cdr:spPr>
        <a:xfrm xmlns:a="http://schemas.openxmlformats.org/drawingml/2006/main">
          <a:off x="5080001" y="1807883"/>
          <a:ext cx="493058" cy="66488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chemeClr val="bg1">
                  <a:lumMod val="50000"/>
                </a:schemeClr>
              </a:solidFill>
            </a:rPr>
            <a:t>crise</a:t>
          </a:r>
        </a:p>
        <a:p xmlns:a="http://schemas.openxmlformats.org/drawingml/2006/main">
          <a:pPr algn="ctr"/>
          <a:r>
            <a:rPr lang="fr-FR" sz="1600" b="1">
              <a:solidFill>
                <a:schemeClr val="bg1">
                  <a:lumMod val="50000"/>
                </a:schemeClr>
              </a:solidFill>
            </a:rPr>
            <a:t>2008-12</a:t>
          </a:r>
        </a:p>
      </cdr:txBody>
    </cdr:sp>
  </cdr:relSizeAnchor>
</c:userShapes>
</file>

<file path=xl/drawings/drawing167.xml><?xml version="1.0" encoding="utf-8"?>
<xdr:wsDr xmlns:xdr="http://schemas.openxmlformats.org/drawingml/2006/spreadsheetDrawing" xmlns:a="http://schemas.openxmlformats.org/drawingml/2006/main">
  <xdr:absoluteAnchor>
    <xdr:pos x="44823" y="-44824"/>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8.xml><?xml version="1.0" encoding="utf-8"?>
<c:userShapes xmlns:c="http://schemas.openxmlformats.org/drawingml/2006/chart">
  <cdr:relSizeAnchor xmlns:cdr="http://schemas.openxmlformats.org/drawingml/2006/chartDrawing">
    <cdr:from>
      <cdr:x>0.04383</cdr:x>
      <cdr:y>0.84154</cdr:y>
    </cdr:from>
    <cdr:to>
      <cdr:x>0.57792</cdr:x>
      <cdr:y>0.90812</cdr:y>
    </cdr:to>
    <cdr:sp macro="" textlink="">
      <cdr:nvSpPr>
        <cdr:cNvPr id="2" name="ZoneTexte 1"/>
        <cdr:cNvSpPr txBox="1"/>
      </cdr:nvSpPr>
      <cdr:spPr>
        <a:xfrm xmlns:a="http://schemas.openxmlformats.org/drawingml/2006/main">
          <a:off x="403412" y="4721412"/>
          <a:ext cx="4915648" cy="37352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Dépenses et 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 Coût moyen d'un emploi en 2012 : 45 000 €/an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0.60958</cdr:x>
      <cdr:y>0.62317</cdr:y>
    </cdr:from>
    <cdr:to>
      <cdr:x>0.99188</cdr:x>
      <cdr:y>0.68442</cdr:y>
    </cdr:to>
    <cdr:sp macro="" textlink="">
      <cdr:nvSpPr>
        <cdr:cNvPr id="18" name="ZoneTexte 17"/>
        <cdr:cNvSpPr txBox="1"/>
      </cdr:nvSpPr>
      <cdr:spPr>
        <a:xfrm xmlns:a="http://schemas.openxmlformats.org/drawingml/2006/main">
          <a:off x="5610413" y="3496218"/>
          <a:ext cx="3518646"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FB6C2"/>
              </a:solidFill>
            </a:rPr>
            <a:t>Dépenses pour le service public : </a:t>
          </a:r>
          <a:r>
            <a:rPr lang="fr-FR" sz="2000" b="1">
              <a:solidFill>
                <a:srgbClr val="FFB6C2"/>
              </a:solidFill>
            </a:rPr>
            <a:t>-3,5 pt</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0.32468</cdr:x>
      <cdr:y>0.18375</cdr:y>
    </cdr:from>
    <cdr:to>
      <cdr:x>0.61039</cdr:x>
      <cdr:y>0.28362</cdr:y>
    </cdr:to>
    <cdr:sp macro="" textlink="">
      <cdr:nvSpPr>
        <cdr:cNvPr id="20" name="Connecteur droit 19"/>
        <cdr:cNvSpPr/>
      </cdr:nvSpPr>
      <cdr:spPr>
        <a:xfrm xmlns:a="http://schemas.openxmlformats.org/drawingml/2006/main">
          <a:off x="2988278" y="1030913"/>
          <a:ext cx="2629604" cy="560322"/>
        </a:xfrm>
        <a:prstGeom xmlns:a="http://schemas.openxmlformats.org/drawingml/2006/main" prst="line">
          <a:avLst/>
        </a:prstGeom>
        <a:ln xmlns:a="http://schemas.openxmlformats.org/drawingml/2006/main" w="63500">
          <a:solidFill>
            <a:schemeClr val="tx1">
              <a:alpha val="20000"/>
            </a:scheme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0.08766</cdr:x>
      <cdr:y>0.3968</cdr:y>
    </cdr:from>
    <cdr:to>
      <cdr:x>0.60714</cdr:x>
      <cdr:y>0.51398</cdr:y>
    </cdr:to>
    <cdr:sp macro="" textlink="">
      <cdr:nvSpPr>
        <cdr:cNvPr id="22" name="Connecteur droit 21"/>
        <cdr:cNvSpPr/>
      </cdr:nvSpPr>
      <cdr:spPr>
        <a:xfrm xmlns:a="http://schemas.openxmlformats.org/drawingml/2006/main">
          <a:off x="806824" y="2226235"/>
          <a:ext cx="4781176" cy="657412"/>
        </a:xfrm>
        <a:prstGeom xmlns:a="http://schemas.openxmlformats.org/drawingml/2006/main" prst="line">
          <a:avLst/>
        </a:prstGeom>
        <a:ln xmlns:a="http://schemas.openxmlformats.org/drawingml/2006/main" w="63500">
          <a:solidFill>
            <a:srgbClr val="0000FF">
              <a:alpha val="2000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0.08604</cdr:x>
      <cdr:y>0.4727</cdr:y>
    </cdr:from>
    <cdr:to>
      <cdr:x>0.60877</cdr:x>
      <cdr:y>0.67377</cdr:y>
    </cdr:to>
    <cdr:sp macro="" textlink="">
      <cdr:nvSpPr>
        <cdr:cNvPr id="23" name="Connecteur droit 22"/>
        <cdr:cNvSpPr/>
      </cdr:nvSpPr>
      <cdr:spPr>
        <a:xfrm xmlns:a="http://schemas.openxmlformats.org/drawingml/2006/main">
          <a:off x="791882" y="2652059"/>
          <a:ext cx="4811059" cy="1128059"/>
        </a:xfrm>
        <a:prstGeom xmlns:a="http://schemas.openxmlformats.org/drawingml/2006/main" prst="line">
          <a:avLst/>
        </a:prstGeom>
        <a:ln xmlns:a="http://schemas.openxmlformats.org/drawingml/2006/main" w="63500">
          <a:solidFill>
            <a:srgbClr val="FF0000">
              <a:alpha val="2000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0.08685</cdr:x>
      <cdr:y>0.45939</cdr:y>
    </cdr:from>
    <cdr:to>
      <cdr:x>0.6112</cdr:x>
      <cdr:y>0.78296</cdr:y>
    </cdr:to>
    <cdr:sp macro="" textlink="">
      <cdr:nvSpPr>
        <cdr:cNvPr id="25" name="Connecteur droit 24"/>
        <cdr:cNvSpPr/>
      </cdr:nvSpPr>
      <cdr:spPr>
        <a:xfrm xmlns:a="http://schemas.openxmlformats.org/drawingml/2006/main">
          <a:off x="799347" y="2577366"/>
          <a:ext cx="4826006" cy="1815339"/>
        </a:xfrm>
        <a:prstGeom xmlns:a="http://schemas.openxmlformats.org/drawingml/2006/main" prst="line">
          <a:avLst/>
        </a:prstGeom>
        <a:ln xmlns:a="http://schemas.openxmlformats.org/drawingml/2006/main" w="76200">
          <a:solidFill>
            <a:srgbClr val="008000">
              <a:alpha val="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0.60877</cdr:x>
      <cdr:y>0.23569</cdr:y>
    </cdr:from>
    <cdr:to>
      <cdr:x>0.99106</cdr:x>
      <cdr:y>0.30493</cdr:y>
    </cdr:to>
    <cdr:sp macro="" textlink="">
      <cdr:nvSpPr>
        <cdr:cNvPr id="26" name="ZoneTexte 25"/>
        <cdr:cNvSpPr txBox="1"/>
      </cdr:nvSpPr>
      <cdr:spPr>
        <a:xfrm xmlns:a="http://schemas.openxmlformats.org/drawingml/2006/main">
          <a:off x="5602941" y="1322294"/>
          <a:ext cx="3518565" cy="38846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bg1">
                  <a:lumMod val="65000"/>
                </a:schemeClr>
              </a:solidFill>
            </a:rPr>
            <a:t>Dépenses totales : </a:t>
          </a:r>
          <a:r>
            <a:rPr lang="fr-FR" sz="2000" b="1">
              <a:solidFill>
                <a:schemeClr val="bg1">
                  <a:lumMod val="65000"/>
                </a:schemeClr>
              </a:solidFill>
            </a:rPr>
            <a:t>-1,7 pt </a:t>
          </a:r>
          <a:r>
            <a:rPr lang="fr-FR" sz="1600" b="1">
              <a:solidFill>
                <a:schemeClr val="bg1">
                  <a:lumMod val="65000"/>
                </a:schemeClr>
              </a:solidFill>
            </a:rPr>
            <a:t>(en 19 ans)</a:t>
          </a:r>
        </a:p>
      </cdr:txBody>
    </cdr:sp>
  </cdr:relSizeAnchor>
  <cdr:relSizeAnchor xmlns:cdr="http://schemas.openxmlformats.org/drawingml/2006/chartDrawing">
    <cdr:from>
      <cdr:x>0.60714</cdr:x>
      <cdr:y>0.4514</cdr:y>
    </cdr:from>
    <cdr:to>
      <cdr:x>0.99025</cdr:x>
      <cdr:y>0.53262</cdr:y>
    </cdr:to>
    <cdr:sp macro="" textlink="">
      <cdr:nvSpPr>
        <cdr:cNvPr id="30" name="ZoneTexte 29"/>
        <cdr:cNvSpPr txBox="1"/>
      </cdr:nvSpPr>
      <cdr:spPr>
        <a:xfrm xmlns:a="http://schemas.openxmlformats.org/drawingml/2006/main">
          <a:off x="5588000" y="2532530"/>
          <a:ext cx="3526035" cy="45570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B8BBFF"/>
              </a:solidFill>
            </a:rPr>
            <a:t>Dépenses hors amortissement : </a:t>
          </a:r>
          <a:r>
            <a:rPr lang="fr-FR" sz="2000" b="1">
              <a:solidFill>
                <a:srgbClr val="B8BBFF"/>
              </a:solidFill>
            </a:rPr>
            <a:t>-2 pt</a:t>
          </a:r>
        </a:p>
      </cdr:txBody>
    </cdr:sp>
  </cdr:relSizeAnchor>
  <cdr:relSizeAnchor xmlns:cdr="http://schemas.openxmlformats.org/drawingml/2006/chartDrawing">
    <cdr:from>
      <cdr:x>0.6039</cdr:x>
      <cdr:y>0.7217</cdr:y>
    </cdr:from>
    <cdr:to>
      <cdr:x>1</cdr:x>
      <cdr:y>0.84021</cdr:y>
    </cdr:to>
    <cdr:sp macro="" textlink="">
      <cdr:nvSpPr>
        <cdr:cNvPr id="31" name="ZoneTexte 30"/>
        <cdr:cNvSpPr txBox="1"/>
      </cdr:nvSpPr>
      <cdr:spPr>
        <a:xfrm xmlns:a="http://schemas.openxmlformats.org/drawingml/2006/main">
          <a:off x="5558118" y="4049034"/>
          <a:ext cx="3645647" cy="66489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400" b="1">
              <a:solidFill>
                <a:srgbClr val="008000"/>
              </a:solidFill>
            </a:rPr>
            <a:t>Recettes </a:t>
          </a:r>
          <a:endParaRPr lang="fr-FR" sz="1600" b="1">
            <a:solidFill>
              <a:srgbClr val="008000"/>
            </a:solidFill>
          </a:endParaRPr>
        </a:p>
      </cdr:txBody>
    </cdr:sp>
  </cdr:relSizeAnchor>
</c:userShapes>
</file>

<file path=xl/drawings/drawing169.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c:userShapes xmlns:c="http://schemas.openxmlformats.org/drawingml/2006/chart">
  <cdr:relSizeAnchor xmlns:cdr="http://schemas.openxmlformats.org/drawingml/2006/chartDrawing">
    <cdr:from>
      <cdr:x>0.04383</cdr:x>
      <cdr:y>0.84154</cdr:y>
    </cdr:from>
    <cdr:to>
      <cdr:x>0.57792</cdr:x>
      <cdr:y>0.90812</cdr:y>
    </cdr:to>
    <cdr:sp macro="" textlink="">
      <cdr:nvSpPr>
        <cdr:cNvPr id="2" name="ZoneTexte 1"/>
        <cdr:cNvSpPr txBox="1"/>
      </cdr:nvSpPr>
      <cdr:spPr>
        <a:xfrm xmlns:a="http://schemas.openxmlformats.org/drawingml/2006/main">
          <a:off x="403412" y="4721412"/>
          <a:ext cx="4915648" cy="37352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Dépenses et 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 Coût moyen d'un emploi en 2012 : 45 000 €/an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0.60958</cdr:x>
      <cdr:y>0.62317</cdr:y>
    </cdr:from>
    <cdr:to>
      <cdr:x>0.99188</cdr:x>
      <cdr:y>0.68442</cdr:y>
    </cdr:to>
    <cdr:sp macro="" textlink="">
      <cdr:nvSpPr>
        <cdr:cNvPr id="18" name="ZoneTexte 17"/>
        <cdr:cNvSpPr txBox="1"/>
      </cdr:nvSpPr>
      <cdr:spPr>
        <a:xfrm xmlns:a="http://schemas.openxmlformats.org/drawingml/2006/main">
          <a:off x="5610413" y="3496218"/>
          <a:ext cx="3518646"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F0000"/>
              </a:solidFill>
            </a:rPr>
            <a:t>Dépenses pour le service public : </a:t>
          </a:r>
          <a:r>
            <a:rPr lang="fr-FR" sz="2000" b="1">
              <a:solidFill>
                <a:srgbClr val="FF0000"/>
              </a:solidFill>
            </a:rPr>
            <a:t>-3,5 pt</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0.32468</cdr:x>
      <cdr:y>0.18375</cdr:y>
    </cdr:from>
    <cdr:to>
      <cdr:x>0.61039</cdr:x>
      <cdr:y>0.28362</cdr:y>
    </cdr:to>
    <cdr:sp macro="" textlink="">
      <cdr:nvSpPr>
        <cdr:cNvPr id="20" name="Connecteur droit 19"/>
        <cdr:cNvSpPr/>
      </cdr:nvSpPr>
      <cdr:spPr>
        <a:xfrm xmlns:a="http://schemas.openxmlformats.org/drawingml/2006/main">
          <a:off x="2988278" y="1030913"/>
          <a:ext cx="2629604" cy="560322"/>
        </a:xfrm>
        <a:prstGeom xmlns:a="http://schemas.openxmlformats.org/drawingml/2006/main" prst="line">
          <a:avLst/>
        </a:prstGeom>
        <a:ln xmlns:a="http://schemas.openxmlformats.org/drawingml/2006/main" w="63500">
          <a:solidFill>
            <a:schemeClr val="tx1"/>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0.08766</cdr:x>
      <cdr:y>0.3968</cdr:y>
    </cdr:from>
    <cdr:to>
      <cdr:x>0.60714</cdr:x>
      <cdr:y>0.51398</cdr:y>
    </cdr:to>
    <cdr:sp macro="" textlink="">
      <cdr:nvSpPr>
        <cdr:cNvPr id="22" name="Connecteur droit 21"/>
        <cdr:cNvSpPr/>
      </cdr:nvSpPr>
      <cdr:spPr>
        <a:xfrm xmlns:a="http://schemas.openxmlformats.org/drawingml/2006/main">
          <a:off x="806824" y="2226235"/>
          <a:ext cx="4781176" cy="657412"/>
        </a:xfrm>
        <a:prstGeom xmlns:a="http://schemas.openxmlformats.org/drawingml/2006/main" prst="line">
          <a:avLst/>
        </a:prstGeom>
        <a:ln xmlns:a="http://schemas.openxmlformats.org/drawingml/2006/main" w="63500">
          <a:solidFill>
            <a:srgbClr val="0000FF">
              <a:alpha val="9800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0.08604</cdr:x>
      <cdr:y>0.4727</cdr:y>
    </cdr:from>
    <cdr:to>
      <cdr:x>0.60877</cdr:x>
      <cdr:y>0.67377</cdr:y>
    </cdr:to>
    <cdr:sp macro="" textlink="">
      <cdr:nvSpPr>
        <cdr:cNvPr id="23" name="Connecteur droit 22"/>
        <cdr:cNvSpPr/>
      </cdr:nvSpPr>
      <cdr:spPr>
        <a:xfrm xmlns:a="http://schemas.openxmlformats.org/drawingml/2006/main">
          <a:off x="791882" y="2652059"/>
          <a:ext cx="4811059" cy="1128059"/>
        </a:xfrm>
        <a:prstGeom xmlns:a="http://schemas.openxmlformats.org/drawingml/2006/main" prst="line">
          <a:avLst/>
        </a:prstGeom>
        <a:ln xmlns:a="http://schemas.openxmlformats.org/drawingml/2006/main" w="63500">
          <a:solidFill>
            <a:srgbClr val="FF0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0.08685</cdr:x>
      <cdr:y>0.45939</cdr:y>
    </cdr:from>
    <cdr:to>
      <cdr:x>0.6112</cdr:x>
      <cdr:y>0.78296</cdr:y>
    </cdr:to>
    <cdr:sp macro="" textlink="">
      <cdr:nvSpPr>
        <cdr:cNvPr id="25" name="Connecteur droit 24"/>
        <cdr:cNvSpPr/>
      </cdr:nvSpPr>
      <cdr:spPr>
        <a:xfrm xmlns:a="http://schemas.openxmlformats.org/drawingml/2006/main">
          <a:off x="799347" y="2577366"/>
          <a:ext cx="4826006" cy="1815339"/>
        </a:xfrm>
        <a:prstGeom xmlns:a="http://schemas.openxmlformats.org/drawingml/2006/main" prst="line">
          <a:avLst/>
        </a:prstGeom>
        <a:ln xmlns:a="http://schemas.openxmlformats.org/drawingml/2006/main" w="76200">
          <a:solidFill>
            <a:srgbClr val="008000">
              <a:alpha val="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0.60877</cdr:x>
      <cdr:y>0.23569</cdr:y>
    </cdr:from>
    <cdr:to>
      <cdr:x>0.99106</cdr:x>
      <cdr:y>0.30493</cdr:y>
    </cdr:to>
    <cdr:sp macro="" textlink="">
      <cdr:nvSpPr>
        <cdr:cNvPr id="26" name="ZoneTexte 25"/>
        <cdr:cNvSpPr txBox="1"/>
      </cdr:nvSpPr>
      <cdr:spPr>
        <a:xfrm xmlns:a="http://schemas.openxmlformats.org/drawingml/2006/main">
          <a:off x="5602941" y="1322294"/>
          <a:ext cx="3518565" cy="38846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1"/>
              </a:solidFill>
            </a:rPr>
            <a:t>Dépenses totales : </a:t>
          </a:r>
          <a:r>
            <a:rPr lang="fr-FR" sz="2000" b="1">
              <a:solidFill>
                <a:schemeClr val="tx1"/>
              </a:solidFill>
            </a:rPr>
            <a:t>-1,7 pt </a:t>
          </a:r>
          <a:r>
            <a:rPr lang="fr-FR" sz="1600" b="1">
              <a:solidFill>
                <a:schemeClr val="tx1"/>
              </a:solidFill>
            </a:rPr>
            <a:t>(en 19 ans)</a:t>
          </a:r>
        </a:p>
      </cdr:txBody>
    </cdr:sp>
  </cdr:relSizeAnchor>
  <cdr:relSizeAnchor xmlns:cdr="http://schemas.openxmlformats.org/drawingml/2006/chartDrawing">
    <cdr:from>
      <cdr:x>0.60714</cdr:x>
      <cdr:y>0.4514</cdr:y>
    </cdr:from>
    <cdr:to>
      <cdr:x>0.99025</cdr:x>
      <cdr:y>0.53262</cdr:y>
    </cdr:to>
    <cdr:sp macro="" textlink="">
      <cdr:nvSpPr>
        <cdr:cNvPr id="30" name="ZoneTexte 29"/>
        <cdr:cNvSpPr txBox="1"/>
      </cdr:nvSpPr>
      <cdr:spPr>
        <a:xfrm xmlns:a="http://schemas.openxmlformats.org/drawingml/2006/main">
          <a:off x="5588000" y="2532530"/>
          <a:ext cx="3526035" cy="45570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0000FF"/>
              </a:solidFill>
            </a:rPr>
            <a:t>Dépenses hors amortissement : </a:t>
          </a:r>
          <a:r>
            <a:rPr lang="fr-FR" sz="2000" b="1">
              <a:solidFill>
                <a:srgbClr val="0000FF"/>
              </a:solidFill>
            </a:rPr>
            <a:t>-2 pt</a:t>
          </a:r>
        </a:p>
      </cdr:txBody>
    </cdr:sp>
  </cdr:relSizeAnchor>
  <cdr:relSizeAnchor xmlns:cdr="http://schemas.openxmlformats.org/drawingml/2006/chartDrawing">
    <cdr:from>
      <cdr:x>0.6039</cdr:x>
      <cdr:y>0.7217</cdr:y>
    </cdr:from>
    <cdr:to>
      <cdr:x>1</cdr:x>
      <cdr:y>0.84021</cdr:y>
    </cdr:to>
    <cdr:sp macro="" textlink="">
      <cdr:nvSpPr>
        <cdr:cNvPr id="31" name="ZoneTexte 30"/>
        <cdr:cNvSpPr txBox="1"/>
      </cdr:nvSpPr>
      <cdr:spPr>
        <a:xfrm xmlns:a="http://schemas.openxmlformats.org/drawingml/2006/main">
          <a:off x="5558118" y="4049034"/>
          <a:ext cx="3645647" cy="66489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400" b="1">
              <a:solidFill>
                <a:schemeClr val="bg1"/>
              </a:solidFill>
            </a:rPr>
            <a:t>Recettes </a:t>
          </a:r>
          <a:endParaRPr lang="fr-FR" sz="1600" b="1">
            <a:solidFill>
              <a:schemeClr val="bg1"/>
            </a:solidFill>
          </a:endParaRPr>
        </a:p>
      </cdr:txBody>
    </cdr:sp>
  </cdr:relSizeAnchor>
</c:userShapes>
</file>

<file path=xl/drawings/drawing171.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0.04383</cdr:x>
      <cdr:y>0.84154</cdr:y>
    </cdr:from>
    <cdr:to>
      <cdr:x>0.57792</cdr:x>
      <cdr:y>0.90812</cdr:y>
    </cdr:to>
    <cdr:sp macro="" textlink="">
      <cdr:nvSpPr>
        <cdr:cNvPr id="2" name="ZoneTexte 1"/>
        <cdr:cNvSpPr txBox="1"/>
      </cdr:nvSpPr>
      <cdr:spPr>
        <a:xfrm xmlns:a="http://schemas.openxmlformats.org/drawingml/2006/main">
          <a:off x="403412" y="4721412"/>
          <a:ext cx="4915648" cy="37352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Dépenses et 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 Coût moyen d'un emploi en 2012 : 45 000 €/an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0.60958</cdr:x>
      <cdr:y>0.62317</cdr:y>
    </cdr:from>
    <cdr:to>
      <cdr:x>0.99188</cdr:x>
      <cdr:y>0.68442</cdr:y>
    </cdr:to>
    <cdr:sp macro="" textlink="">
      <cdr:nvSpPr>
        <cdr:cNvPr id="18" name="ZoneTexte 17"/>
        <cdr:cNvSpPr txBox="1"/>
      </cdr:nvSpPr>
      <cdr:spPr>
        <a:xfrm xmlns:a="http://schemas.openxmlformats.org/drawingml/2006/main">
          <a:off x="5610413" y="3496218"/>
          <a:ext cx="3518646" cy="34363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F0000"/>
              </a:solidFill>
            </a:rPr>
            <a:t>Dépenses pour le service public </a:t>
          </a:r>
          <a:r>
            <a:rPr lang="fr-FR" sz="1600" b="1">
              <a:solidFill>
                <a:srgbClr val="FFFFFF"/>
              </a:solidFill>
            </a:rPr>
            <a:t>: </a:t>
          </a:r>
          <a:r>
            <a:rPr lang="fr-FR" sz="2000" b="1">
              <a:solidFill>
                <a:srgbClr val="FFFFFF"/>
              </a:solidFill>
            </a:rPr>
            <a:t>-3,5 pt</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0.08685</cdr:x>
      <cdr:y>0.45939</cdr:y>
    </cdr:from>
    <cdr:to>
      <cdr:x>0.6112</cdr:x>
      <cdr:y>0.78296</cdr:y>
    </cdr:to>
    <cdr:sp macro="" textlink="">
      <cdr:nvSpPr>
        <cdr:cNvPr id="25" name="Connecteur droit 24"/>
        <cdr:cNvSpPr/>
      </cdr:nvSpPr>
      <cdr:spPr>
        <a:xfrm xmlns:a="http://schemas.openxmlformats.org/drawingml/2006/main">
          <a:off x="799347" y="2577366"/>
          <a:ext cx="4826006" cy="1815339"/>
        </a:xfrm>
        <a:prstGeom xmlns:a="http://schemas.openxmlformats.org/drawingml/2006/main" prst="line">
          <a:avLst/>
        </a:prstGeom>
        <a:ln xmlns:a="http://schemas.openxmlformats.org/drawingml/2006/main" w="76200">
          <a:solidFill>
            <a:srgbClr val="008000">
              <a:alpha val="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0.60877</cdr:x>
      <cdr:y>0.23569</cdr:y>
    </cdr:from>
    <cdr:to>
      <cdr:x>0.99106</cdr:x>
      <cdr:y>0.30493</cdr:y>
    </cdr:to>
    <cdr:sp macro="" textlink="">
      <cdr:nvSpPr>
        <cdr:cNvPr id="26" name="ZoneTexte 25"/>
        <cdr:cNvSpPr txBox="1"/>
      </cdr:nvSpPr>
      <cdr:spPr>
        <a:xfrm xmlns:a="http://schemas.openxmlformats.org/drawingml/2006/main">
          <a:off x="5602941" y="1322294"/>
          <a:ext cx="3518565" cy="38846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1"/>
              </a:solidFill>
            </a:rPr>
            <a:t>Dépenses totales </a:t>
          </a:r>
          <a:r>
            <a:rPr lang="fr-FR" sz="1600" b="1">
              <a:solidFill>
                <a:srgbClr val="FFFFFF"/>
              </a:solidFill>
            </a:rPr>
            <a:t>: </a:t>
          </a:r>
          <a:r>
            <a:rPr lang="fr-FR" sz="2000" b="1">
              <a:solidFill>
                <a:srgbClr val="FFFFFF"/>
              </a:solidFill>
            </a:rPr>
            <a:t>-1,7 pt </a:t>
          </a:r>
          <a:r>
            <a:rPr lang="fr-FR" sz="1600" b="1">
              <a:solidFill>
                <a:srgbClr val="FFFFFF"/>
              </a:solidFill>
            </a:rPr>
            <a:t>(en 18 ans)</a:t>
          </a:r>
        </a:p>
      </cdr:txBody>
    </cdr:sp>
  </cdr:relSizeAnchor>
  <cdr:relSizeAnchor xmlns:cdr="http://schemas.openxmlformats.org/drawingml/2006/chartDrawing">
    <cdr:from>
      <cdr:x>0.60714</cdr:x>
      <cdr:y>0.4514</cdr:y>
    </cdr:from>
    <cdr:to>
      <cdr:x>0.99025</cdr:x>
      <cdr:y>0.53262</cdr:y>
    </cdr:to>
    <cdr:sp macro="" textlink="">
      <cdr:nvSpPr>
        <cdr:cNvPr id="30" name="ZoneTexte 29"/>
        <cdr:cNvSpPr txBox="1"/>
      </cdr:nvSpPr>
      <cdr:spPr>
        <a:xfrm xmlns:a="http://schemas.openxmlformats.org/drawingml/2006/main">
          <a:off x="5588000" y="2532530"/>
          <a:ext cx="3526035" cy="45570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0000FF"/>
              </a:solidFill>
            </a:rPr>
            <a:t>Dépenses hors amortissement </a:t>
          </a:r>
          <a:r>
            <a:rPr lang="fr-FR" sz="1600" b="1">
              <a:solidFill>
                <a:srgbClr val="FFFFFF"/>
              </a:solidFill>
            </a:rPr>
            <a:t>: </a:t>
          </a:r>
          <a:r>
            <a:rPr lang="fr-FR" sz="2000" b="1">
              <a:solidFill>
                <a:srgbClr val="FFFFFF"/>
              </a:solidFill>
            </a:rPr>
            <a:t>-2 pt</a:t>
          </a:r>
        </a:p>
      </cdr:txBody>
    </cdr:sp>
  </cdr:relSizeAnchor>
  <cdr:relSizeAnchor xmlns:cdr="http://schemas.openxmlformats.org/drawingml/2006/chartDrawing">
    <cdr:from>
      <cdr:x>0.6039</cdr:x>
      <cdr:y>0.7217</cdr:y>
    </cdr:from>
    <cdr:to>
      <cdr:x>1</cdr:x>
      <cdr:y>0.84021</cdr:y>
    </cdr:to>
    <cdr:sp macro="" textlink="">
      <cdr:nvSpPr>
        <cdr:cNvPr id="31" name="ZoneTexte 30"/>
        <cdr:cNvSpPr txBox="1"/>
      </cdr:nvSpPr>
      <cdr:spPr>
        <a:xfrm xmlns:a="http://schemas.openxmlformats.org/drawingml/2006/main">
          <a:off x="5558118" y="4049034"/>
          <a:ext cx="3645647" cy="66489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400" b="1">
              <a:solidFill>
                <a:schemeClr val="bg1"/>
              </a:solidFill>
            </a:rPr>
            <a:t>Recettes </a:t>
          </a:r>
          <a:endParaRPr lang="fr-FR" sz="1600" b="1">
            <a:solidFill>
              <a:schemeClr val="bg1"/>
            </a:solidFill>
          </a:endParaRPr>
        </a:p>
      </cdr:txBody>
    </cdr:sp>
  </cdr:relSizeAnchor>
</c:userShapes>
</file>

<file path=xl/drawings/drawing173.xml><?xml version="1.0" encoding="utf-8"?>
<xdr:wsDr xmlns:xdr="http://schemas.openxmlformats.org/drawingml/2006/spreadsheetDrawing" xmlns:a="http://schemas.openxmlformats.org/drawingml/2006/main">
  <xdr:absoluteAnchor>
    <xdr:pos x="-44824" y="29882"/>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4.xml><?xml version="1.0" encoding="utf-8"?>
<c:userShapes xmlns:c="http://schemas.openxmlformats.org/drawingml/2006/chart">
  <cdr:relSizeAnchor xmlns:cdr="http://schemas.openxmlformats.org/drawingml/2006/chartDrawing">
    <cdr:from>
      <cdr:x>0.04383</cdr:x>
      <cdr:y>0.84154</cdr:y>
    </cdr:from>
    <cdr:to>
      <cdr:x>0.57792</cdr:x>
      <cdr:y>0.90812</cdr:y>
    </cdr:to>
    <cdr:sp macro="" textlink="">
      <cdr:nvSpPr>
        <cdr:cNvPr id="2" name="ZoneTexte 1"/>
        <cdr:cNvSpPr txBox="1"/>
      </cdr:nvSpPr>
      <cdr:spPr>
        <a:xfrm xmlns:a="http://schemas.openxmlformats.org/drawingml/2006/main">
          <a:off x="403412" y="4721412"/>
          <a:ext cx="4915648" cy="37352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Dépenses et 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0.23968</cdr:y>
    </cdr:to>
    <cdr:sp macro="" textlink="">
      <cdr:nvSpPr>
        <cdr:cNvPr id="3" name="ZoneTexte 2"/>
        <cdr:cNvSpPr txBox="1"/>
      </cdr:nvSpPr>
      <cdr:spPr>
        <a:xfrm xmlns:a="http://schemas.openxmlformats.org/drawingml/2006/main">
          <a:off x="14942" y="246522"/>
          <a:ext cx="336176" cy="10981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www.insee.fr/fr/indicateur/cnat_annu/base_2005/donnees/xls/t_3203.xls,t_1101.xls,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 Coût moyen d'un emploi en 2012 : 45 000 €/an</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0.60877</cdr:x>
      <cdr:y>0.32623</cdr:y>
    </cdr:from>
    <cdr:to>
      <cdr:x>0.99107</cdr:x>
      <cdr:y>0.37017</cdr:y>
    </cdr:to>
    <cdr:sp macro="" textlink="">
      <cdr:nvSpPr>
        <cdr:cNvPr id="18" name="ZoneTexte 17"/>
        <cdr:cNvSpPr txBox="1"/>
      </cdr:nvSpPr>
      <cdr:spPr>
        <a:xfrm xmlns:a="http://schemas.openxmlformats.org/drawingml/2006/main">
          <a:off x="5602961" y="1830295"/>
          <a:ext cx="3518599" cy="24652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F0000"/>
              </a:solidFill>
            </a:rPr>
            <a:t>Dépenses pour le service public </a:t>
          </a:r>
          <a:r>
            <a:rPr lang="fr-FR" sz="1600" b="1">
              <a:solidFill>
                <a:srgbClr val="FFFFFF"/>
              </a:solidFill>
            </a:rPr>
            <a:t>: </a:t>
          </a:r>
          <a:r>
            <a:rPr lang="fr-FR" sz="2000" b="1">
              <a:solidFill>
                <a:srgbClr val="FFFFFF"/>
              </a:solidFill>
            </a:rPr>
            <a:t>-3,5 pt</a:t>
          </a: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0.08685</cdr:x>
      <cdr:y>0.45939</cdr:y>
    </cdr:from>
    <cdr:to>
      <cdr:x>0.6112</cdr:x>
      <cdr:y>0.78296</cdr:y>
    </cdr:to>
    <cdr:sp macro="" textlink="">
      <cdr:nvSpPr>
        <cdr:cNvPr id="25" name="Connecteur droit 24"/>
        <cdr:cNvSpPr/>
      </cdr:nvSpPr>
      <cdr:spPr>
        <a:xfrm xmlns:a="http://schemas.openxmlformats.org/drawingml/2006/main">
          <a:off x="799347" y="2577366"/>
          <a:ext cx="4826006" cy="1815339"/>
        </a:xfrm>
        <a:prstGeom xmlns:a="http://schemas.openxmlformats.org/drawingml/2006/main" prst="line">
          <a:avLst/>
        </a:prstGeom>
        <a:ln xmlns:a="http://schemas.openxmlformats.org/drawingml/2006/main" w="76200">
          <a:solidFill>
            <a:srgbClr val="008000">
              <a:alpha val="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0.60958</cdr:x>
      <cdr:y>0.10387</cdr:y>
    </cdr:from>
    <cdr:to>
      <cdr:x>0.99187</cdr:x>
      <cdr:y>0.17311</cdr:y>
    </cdr:to>
    <cdr:sp macro="" textlink="">
      <cdr:nvSpPr>
        <cdr:cNvPr id="26" name="ZoneTexte 25"/>
        <cdr:cNvSpPr txBox="1"/>
      </cdr:nvSpPr>
      <cdr:spPr>
        <a:xfrm xmlns:a="http://schemas.openxmlformats.org/drawingml/2006/main">
          <a:off x="5610447" y="582730"/>
          <a:ext cx="3518507" cy="38846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1"/>
              </a:solidFill>
            </a:rPr>
            <a:t>Dépenses totales </a:t>
          </a:r>
          <a:r>
            <a:rPr lang="fr-FR" sz="1600" b="1">
              <a:solidFill>
                <a:srgbClr val="FFFFFF"/>
              </a:solidFill>
            </a:rPr>
            <a:t>: </a:t>
          </a:r>
          <a:r>
            <a:rPr lang="fr-FR" sz="2000" b="1">
              <a:solidFill>
                <a:srgbClr val="FFFFFF"/>
              </a:solidFill>
            </a:rPr>
            <a:t>-1,7 pt </a:t>
          </a:r>
          <a:r>
            <a:rPr lang="fr-FR" sz="1600" b="1">
              <a:solidFill>
                <a:srgbClr val="FFFFFF"/>
              </a:solidFill>
            </a:rPr>
            <a:t>(en 18 ans)</a:t>
          </a:r>
        </a:p>
      </cdr:txBody>
    </cdr:sp>
  </cdr:relSizeAnchor>
  <cdr:relSizeAnchor xmlns:cdr="http://schemas.openxmlformats.org/drawingml/2006/chartDrawing">
    <cdr:from>
      <cdr:x>0.6047</cdr:x>
      <cdr:y>0.23169</cdr:y>
    </cdr:from>
    <cdr:to>
      <cdr:x>0.98781</cdr:x>
      <cdr:y>0.30493</cdr:y>
    </cdr:to>
    <cdr:sp macro="" textlink="">
      <cdr:nvSpPr>
        <cdr:cNvPr id="30" name="ZoneTexte 29"/>
        <cdr:cNvSpPr txBox="1"/>
      </cdr:nvSpPr>
      <cdr:spPr>
        <a:xfrm xmlns:a="http://schemas.openxmlformats.org/drawingml/2006/main">
          <a:off x="5565562" y="1299893"/>
          <a:ext cx="3526054" cy="41087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0000FF"/>
              </a:solidFill>
            </a:rPr>
            <a:t>Dépenses hors amortissement </a:t>
          </a:r>
          <a:r>
            <a:rPr lang="fr-FR" sz="1600" b="1">
              <a:solidFill>
                <a:srgbClr val="FFFFFF"/>
              </a:solidFill>
            </a:rPr>
            <a:t>: </a:t>
          </a:r>
          <a:r>
            <a:rPr lang="fr-FR" sz="2000" b="1">
              <a:solidFill>
                <a:srgbClr val="FFFFFF"/>
              </a:solidFill>
            </a:rPr>
            <a:t>-2 pt</a:t>
          </a:r>
        </a:p>
      </cdr:txBody>
    </cdr:sp>
  </cdr:relSizeAnchor>
  <cdr:relSizeAnchor xmlns:cdr="http://schemas.openxmlformats.org/drawingml/2006/chartDrawing">
    <cdr:from>
      <cdr:x>0.6039</cdr:x>
      <cdr:y>0.40746</cdr:y>
    </cdr:from>
    <cdr:to>
      <cdr:x>0.73701</cdr:x>
      <cdr:y>0.45806</cdr:y>
    </cdr:to>
    <cdr:sp macro="" textlink="">
      <cdr:nvSpPr>
        <cdr:cNvPr id="31" name="ZoneTexte 30"/>
        <cdr:cNvSpPr txBox="1"/>
      </cdr:nvSpPr>
      <cdr:spPr>
        <a:xfrm xmlns:a="http://schemas.openxmlformats.org/drawingml/2006/main">
          <a:off x="5558154" y="2286001"/>
          <a:ext cx="1225141" cy="28388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2400" b="1">
              <a:solidFill>
                <a:srgbClr val="008000"/>
              </a:solidFill>
            </a:rPr>
            <a:t>Recettes </a:t>
          </a:r>
          <a:endParaRPr lang="fr-FR" sz="1600" b="1">
            <a:solidFill>
              <a:srgbClr val="008000"/>
            </a:solidFill>
          </a:endParaRPr>
        </a:p>
      </cdr:txBody>
    </cdr:sp>
  </cdr:relSizeAnchor>
  <cdr:relSizeAnchor xmlns:cdr="http://schemas.openxmlformats.org/drawingml/2006/chartDrawing">
    <cdr:from>
      <cdr:x>0.61282</cdr:x>
      <cdr:y>0.79893</cdr:y>
    </cdr:from>
    <cdr:to>
      <cdr:x>0.72321</cdr:x>
      <cdr:y>0.86817</cdr:y>
    </cdr:to>
    <cdr:sp macro="" textlink="">
      <cdr:nvSpPr>
        <cdr:cNvPr id="15" name="ZoneTexte 14"/>
        <cdr:cNvSpPr txBox="1"/>
      </cdr:nvSpPr>
      <cdr:spPr>
        <a:xfrm xmlns:a="http://schemas.openxmlformats.org/drawingml/2006/main">
          <a:off x="5640294" y="4482353"/>
          <a:ext cx="1016001" cy="38846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5">
                  <a:lumMod val="75000"/>
                </a:schemeClr>
              </a:solidFill>
            </a:rPr>
            <a:t>intérêts </a:t>
          </a:r>
          <a:r>
            <a:rPr lang="fr-FR" sz="1600" b="1">
              <a:solidFill>
                <a:srgbClr val="FFFFFF"/>
              </a:solidFill>
            </a:rPr>
            <a:t>18 ans)</a:t>
          </a:r>
        </a:p>
      </cdr:txBody>
    </cdr:sp>
  </cdr:relSizeAnchor>
  <cdr:relSizeAnchor xmlns:cdr="http://schemas.openxmlformats.org/drawingml/2006/chartDrawing">
    <cdr:from>
      <cdr:x>0.61364</cdr:x>
      <cdr:y>0.75632</cdr:y>
    </cdr:from>
    <cdr:to>
      <cdr:x>0.78003</cdr:x>
      <cdr:y>0.79893</cdr:y>
    </cdr:to>
    <cdr:sp macro="" textlink="">
      <cdr:nvSpPr>
        <cdr:cNvPr id="17" name="ZoneTexte 16"/>
        <cdr:cNvSpPr txBox="1"/>
      </cdr:nvSpPr>
      <cdr:spPr>
        <a:xfrm xmlns:a="http://schemas.openxmlformats.org/drawingml/2006/main">
          <a:off x="5647765" y="4243293"/>
          <a:ext cx="1531471" cy="23905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F79646"/>
              </a:solidFill>
            </a:rPr>
            <a:t>amortissement</a:t>
          </a:r>
          <a:r>
            <a:rPr lang="fr-FR" sz="1600" b="1">
              <a:solidFill>
                <a:srgbClr val="FFFFFF"/>
              </a:solidFill>
            </a:rPr>
            <a:t>ns)</a:t>
          </a:r>
        </a:p>
      </cdr:txBody>
    </cdr:sp>
  </cdr:relSizeAnchor>
  <cdr:relSizeAnchor xmlns:cdr="http://schemas.openxmlformats.org/drawingml/2006/chartDrawing">
    <cdr:from>
      <cdr:x>0.61364</cdr:x>
      <cdr:y>0.64048</cdr:y>
    </cdr:from>
    <cdr:to>
      <cdr:x>0.9026</cdr:x>
      <cdr:y>0.69507</cdr:y>
    </cdr:to>
    <cdr:sp macro="" textlink="">
      <cdr:nvSpPr>
        <cdr:cNvPr id="19" name="ZoneTexte 18"/>
        <cdr:cNvSpPr txBox="1"/>
      </cdr:nvSpPr>
      <cdr:spPr>
        <a:xfrm xmlns:a="http://schemas.openxmlformats.org/drawingml/2006/main">
          <a:off x="5647765" y="3593354"/>
          <a:ext cx="2659529" cy="30628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95B3D7"/>
              </a:solidFill>
            </a:rPr>
            <a:t>amortissement + intérêts</a:t>
          </a:r>
        </a:p>
      </cdr:txBody>
    </cdr:sp>
  </cdr:relSizeAnchor>
</c:userShapes>
</file>

<file path=xl/drawings/drawing175.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0.02419</cdr:y>
    </cdr:from>
    <cdr:to>
      <cdr:x>0.96501</cdr:x>
      <cdr:y>0.10582</cdr:y>
    </cdr:to>
    <cdr:sp macro="" textlink="">
      <cdr:nvSpPr>
        <cdr:cNvPr id="6" name="ZoneTexte 5"/>
        <cdr:cNvSpPr txBox="1"/>
      </cdr:nvSpPr>
      <cdr:spPr>
        <a:xfrm xmlns:a="http://schemas.openxmlformats.org/drawingml/2006/main">
          <a:off x="668278" y="135481"/>
          <a:ext cx="8204790" cy="457185"/>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Dette de l'État au 31 décembre de chaque année au sens du règlement 3605 de la Commission européenne</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www.insee.fr/fr/indicateur/cnat_annu/base_2005/donnees/xls/t_3101.xls,</a:t>
          </a:r>
          <a:r>
            <a:rPr lang="fr-FR" sz="900" b="0" i="0" strike="noStrike" baseline="0">
              <a:solidFill>
                <a:schemeClr val="bg1">
                  <a:lumMod val="50000"/>
                </a:schemeClr>
              </a:solidFill>
              <a:latin typeface="Arial"/>
              <a:ea typeface="Calibri"/>
              <a:cs typeface="Arial"/>
            </a:rPr>
            <a:t> t_1101.xls et t_3203.xls ; AFT, 2011 et 2012 ; </a:t>
          </a:r>
          <a:r>
            <a:rPr lang="fr-FR" sz="1000">
              <a:solidFill>
                <a:schemeClr val="bg1">
                  <a:lumMod val="50000"/>
                </a:schemeClr>
              </a:solidFill>
              <a:latin typeface="+mn-lt"/>
              <a:ea typeface="+mn-ea"/>
              <a:cs typeface="+mn-cs"/>
            </a:rPr>
            <a:t>Projet de loi de finances 2012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0.07182</cdr:x>
      <cdr:y>0.13151</cdr:y>
    </cdr:from>
    <cdr:to>
      <cdr:x>0.70994</cdr:x>
      <cdr:y>0.22524</cdr:y>
    </cdr:to>
    <cdr:sp macro="" textlink="">
      <cdr:nvSpPr>
        <cdr:cNvPr id="9" name="ZoneTexte 8"/>
        <cdr:cNvSpPr txBox="1"/>
      </cdr:nvSpPr>
      <cdr:spPr>
        <a:xfrm xmlns:a="http://schemas.openxmlformats.org/drawingml/2006/main">
          <a:off x="660401" y="736562"/>
          <a:ext cx="5867400" cy="524954"/>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r"/>
          <a:r>
            <a:rPr lang="fr-FR" sz="1600" b="1"/>
            <a:t>dette de l'État en % du PIB</a:t>
          </a:r>
          <a:r>
            <a:rPr lang="fr-FR" sz="1600" b="1" baseline="0"/>
            <a:t> </a:t>
          </a:r>
          <a:r>
            <a:rPr lang="fr-FR" sz="1600" b="1"/>
            <a:t>: multipliée par </a:t>
          </a:r>
          <a:r>
            <a:rPr lang="fr-FR" sz="2000" b="1"/>
            <a:t>2,1</a:t>
          </a:r>
          <a:r>
            <a:rPr lang="fr-FR" sz="1600" b="1"/>
            <a:t> en</a:t>
          </a:r>
          <a:r>
            <a:rPr lang="fr-FR" sz="1600" b="1" baseline="0"/>
            <a:t> 19 ans</a:t>
          </a:r>
          <a:endParaRPr lang="fr-FR" sz="1600" b="1"/>
        </a:p>
      </cdr:txBody>
    </cdr:sp>
  </cdr:relSizeAnchor>
  <cdr:relSizeAnchor xmlns:cdr="http://schemas.openxmlformats.org/drawingml/2006/chartDrawing">
    <cdr:from>
      <cdr:x>0.7127</cdr:x>
      <cdr:y>0.18594</cdr:y>
    </cdr:from>
    <cdr:to>
      <cdr:x>0.81492</cdr:x>
      <cdr:y>0.18747</cdr:y>
    </cdr:to>
    <cdr:sp macro="" textlink="">
      <cdr:nvSpPr>
        <cdr:cNvPr id="11" name="Connecteur droit 10"/>
        <cdr:cNvSpPr/>
      </cdr:nvSpPr>
      <cdr:spPr>
        <a:xfrm xmlns:a="http://schemas.openxmlformats.org/drawingml/2006/main" flipV="1">
          <a:off x="6553164" y="1041400"/>
          <a:ext cx="939836" cy="8541"/>
        </a:xfrm>
        <a:prstGeom xmlns:a="http://schemas.openxmlformats.org/drawingml/2006/main" prst="line">
          <a:avLst/>
        </a:prstGeom>
        <a:ln xmlns:a="http://schemas.openxmlformats.org/drawingml/2006/main" w="50800">
          <a:solidFill>
            <a:schemeClr val="tx1"/>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0.0267</cdr:x>
      <cdr:y>0.03175</cdr:y>
    </cdr:from>
    <cdr:to>
      <cdr:x>0.06261</cdr:x>
      <cdr:y>0.12396</cdr:y>
    </cdr:to>
    <cdr:sp macro="" textlink="">
      <cdr:nvSpPr>
        <cdr:cNvPr id="16" name="ZoneTexte 15"/>
        <cdr:cNvSpPr txBox="1"/>
      </cdr:nvSpPr>
      <cdr:spPr>
        <a:xfrm xmlns:a="http://schemas.openxmlformats.org/drawingml/2006/main">
          <a:off x="245501" y="177800"/>
          <a:ext cx="330185" cy="516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0.64733</cdr:x>
      <cdr:y>0.79818</cdr:y>
    </cdr:from>
    <cdr:to>
      <cdr:x>0.72006</cdr:x>
      <cdr:y>0.87528</cdr:y>
    </cdr:to>
    <cdr:sp macro="" textlink="">
      <cdr:nvSpPr>
        <cdr:cNvPr id="17" name="Ellipse 16"/>
        <cdr:cNvSpPr/>
      </cdr:nvSpPr>
      <cdr:spPr>
        <a:xfrm xmlns:a="http://schemas.openxmlformats.org/drawingml/2006/main">
          <a:off x="5952067" y="4470360"/>
          <a:ext cx="668767"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0.07367</cdr:x>
      <cdr:y>0.80121</cdr:y>
    </cdr:from>
    <cdr:to>
      <cdr:x>0.82228</cdr:x>
      <cdr:y>0.86017</cdr:y>
    </cdr:to>
    <cdr:sp macro="" textlink="">
      <cdr:nvSpPr>
        <cdr:cNvPr id="20" name="ZoneTexte 19"/>
        <cdr:cNvSpPr txBox="1"/>
      </cdr:nvSpPr>
      <cdr:spPr>
        <a:xfrm xmlns:a="http://schemas.openxmlformats.org/drawingml/2006/main">
          <a:off x="677335" y="4487332"/>
          <a:ext cx="6883399" cy="33020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rgbClr val="009100"/>
              </a:solidFill>
            </a:rPr>
            <a:t>intérêts de la dette en % des recettes de l'État </a:t>
          </a:r>
          <a:r>
            <a:rPr lang="fr-FR" sz="1600" b="1">
              <a:solidFill>
                <a:srgbClr val="009100"/>
              </a:solidFill>
              <a:latin typeface="+mn-lt"/>
              <a:ea typeface="+mn-ea"/>
              <a:cs typeface="+mn-cs"/>
            </a:rPr>
            <a:t>: stables en</a:t>
          </a:r>
          <a:r>
            <a:rPr lang="fr-FR" sz="1600" b="1" baseline="0">
              <a:solidFill>
                <a:srgbClr val="009100"/>
              </a:solidFill>
              <a:latin typeface="+mn-lt"/>
              <a:ea typeface="+mn-ea"/>
              <a:cs typeface="+mn-cs"/>
            </a:rPr>
            <a:t> 19 ans</a:t>
          </a:r>
          <a:endParaRPr lang="fr-FR" sz="1600" b="1" i="1">
            <a:solidFill>
              <a:srgbClr val="009100"/>
            </a:solidFill>
          </a:endParaRPr>
        </a:p>
      </cdr:txBody>
    </cdr:sp>
  </cdr:relSizeAnchor>
  <cdr:relSizeAnchor xmlns:cdr="http://schemas.openxmlformats.org/drawingml/2006/chartDrawing">
    <cdr:from>
      <cdr:x>0.81584</cdr:x>
      <cdr:y>0.77702</cdr:y>
    </cdr:from>
    <cdr:to>
      <cdr:x>0.84715</cdr:x>
      <cdr:y>0.839</cdr:y>
    </cdr:to>
    <cdr:sp macro="" textlink="">
      <cdr:nvSpPr>
        <cdr:cNvPr id="21" name="Connecteur droit 20"/>
        <cdr:cNvSpPr/>
      </cdr:nvSpPr>
      <cdr:spPr>
        <a:xfrm xmlns:a="http://schemas.openxmlformats.org/drawingml/2006/main" flipV="1">
          <a:off x="7501468" y="4351867"/>
          <a:ext cx="287866" cy="347132"/>
        </a:xfrm>
        <a:prstGeom xmlns:a="http://schemas.openxmlformats.org/drawingml/2006/main" prst="line">
          <a:avLst/>
        </a:prstGeom>
        <a:ln xmlns:a="http://schemas.openxmlformats.org/drawingml/2006/main" w="50800">
          <a:solidFill>
            <a:srgbClr val="00A70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0.67403</cdr:x>
      <cdr:y>0.61073</cdr:y>
    </cdr:from>
    <cdr:to>
      <cdr:x>0.72099</cdr:x>
      <cdr:y>0.68783</cdr:y>
    </cdr:to>
    <cdr:sp macro="" textlink="">
      <cdr:nvSpPr>
        <cdr:cNvPr id="22" name="Ellipse 21"/>
        <cdr:cNvSpPr/>
      </cdr:nvSpPr>
      <cdr:spPr>
        <a:xfrm xmlns:a="http://schemas.openxmlformats.org/drawingml/2006/main">
          <a:off x="6197609" y="3420509"/>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0.07459</cdr:x>
      <cdr:y>0.61527</cdr:y>
    </cdr:from>
    <cdr:to>
      <cdr:x>0.8232</cdr:x>
      <cdr:y>0.67876</cdr:y>
    </cdr:to>
    <cdr:sp macro="" textlink="">
      <cdr:nvSpPr>
        <cdr:cNvPr id="12" name="ZoneTexte 11"/>
        <cdr:cNvSpPr txBox="1"/>
      </cdr:nvSpPr>
      <cdr:spPr>
        <a:xfrm xmlns:a="http://schemas.openxmlformats.org/drawingml/2006/main">
          <a:off x="685801" y="3445935"/>
          <a:ext cx="6883400" cy="3556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tx2">
                  <a:lumMod val="60000"/>
                  <a:lumOff val="40000"/>
                </a:schemeClr>
              </a:solidFill>
            </a:rPr>
            <a:t>coût total de la dette en % des recettes de l'État </a:t>
          </a:r>
          <a:r>
            <a:rPr lang="fr-FR" sz="1600" b="1">
              <a:solidFill>
                <a:schemeClr val="tx2">
                  <a:lumMod val="60000"/>
                  <a:lumOff val="40000"/>
                </a:schemeClr>
              </a:solidFill>
              <a:latin typeface="+mn-lt"/>
              <a:ea typeface="+mn-ea"/>
              <a:cs typeface="+mn-cs"/>
            </a:rPr>
            <a:t>: multiplié par </a:t>
          </a:r>
          <a:r>
            <a:rPr lang="fr-FR" sz="2000" b="1">
              <a:solidFill>
                <a:schemeClr val="tx2">
                  <a:lumMod val="60000"/>
                  <a:lumOff val="40000"/>
                </a:schemeClr>
              </a:solidFill>
              <a:latin typeface="+mn-lt"/>
              <a:ea typeface="+mn-ea"/>
              <a:cs typeface="+mn-cs"/>
            </a:rPr>
            <a:t>1,5</a:t>
          </a:r>
          <a:r>
            <a:rPr lang="fr-FR" sz="1600" b="1">
              <a:solidFill>
                <a:schemeClr val="tx2">
                  <a:lumMod val="60000"/>
                  <a:lumOff val="40000"/>
                </a:schemeClr>
              </a:solidFill>
              <a:latin typeface="+mn-lt"/>
              <a:ea typeface="+mn-ea"/>
              <a:cs typeface="+mn-cs"/>
            </a:rPr>
            <a:t> en</a:t>
          </a:r>
          <a:r>
            <a:rPr lang="fr-FR" sz="1600" b="1" baseline="0">
              <a:solidFill>
                <a:schemeClr val="tx2">
                  <a:lumMod val="60000"/>
                  <a:lumOff val="40000"/>
                </a:schemeClr>
              </a:solidFill>
              <a:latin typeface="+mn-lt"/>
              <a:ea typeface="+mn-ea"/>
              <a:cs typeface="+mn-cs"/>
            </a:rPr>
            <a:t> 19 ans</a:t>
          </a:r>
          <a:endParaRPr lang="fr-FR" sz="1600" b="1" i="1">
            <a:solidFill>
              <a:schemeClr val="tx2">
                <a:lumMod val="60000"/>
                <a:lumOff val="40000"/>
              </a:schemeClr>
            </a:solidFill>
          </a:endParaRPr>
        </a:p>
      </cdr:txBody>
    </cdr:sp>
  </cdr:relSizeAnchor>
  <cdr:relSizeAnchor xmlns:cdr="http://schemas.openxmlformats.org/drawingml/2006/chartDrawing">
    <cdr:from>
      <cdr:x>0.56814</cdr:x>
      <cdr:y>0.1421</cdr:y>
    </cdr:from>
    <cdr:to>
      <cdr:x>0.6151</cdr:x>
      <cdr:y>0.2192</cdr:y>
    </cdr:to>
    <cdr:sp macro="" textlink="">
      <cdr:nvSpPr>
        <cdr:cNvPr id="13" name="Ellipse 12"/>
        <cdr:cNvSpPr/>
      </cdr:nvSpPr>
      <cdr:spPr>
        <a:xfrm xmlns:a="http://schemas.openxmlformats.org/drawingml/2006/main">
          <a:off x="5223934" y="795866"/>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0.814</cdr:x>
      <cdr:y>0.45049</cdr:y>
    </cdr:from>
    <cdr:to>
      <cdr:x>0.91068</cdr:x>
      <cdr:y>0.6576</cdr:y>
    </cdr:to>
    <cdr:sp macro="" textlink="">
      <cdr:nvSpPr>
        <cdr:cNvPr id="14" name="Connecteur droit 13"/>
        <cdr:cNvSpPr/>
      </cdr:nvSpPr>
      <cdr:spPr>
        <a:xfrm xmlns:a="http://schemas.openxmlformats.org/drawingml/2006/main" flipV="1">
          <a:off x="7484534" y="2523067"/>
          <a:ext cx="889000" cy="1159932"/>
        </a:xfrm>
        <a:prstGeom xmlns:a="http://schemas.openxmlformats.org/drawingml/2006/main" prst="line">
          <a:avLst/>
        </a:prstGeom>
        <a:ln xmlns:a="http://schemas.openxmlformats.org/drawingml/2006/main" w="50800">
          <a:solidFill>
            <a:schemeClr val="tx2">
              <a:lumMod val="60000"/>
              <a:lumOff val="40000"/>
            </a:schemeClr>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77.xml><?xml version="1.0" encoding="utf-8"?>
<xdr:wsDr xmlns:xdr="http://schemas.openxmlformats.org/drawingml/2006/spreadsheetDrawing" xmlns:a="http://schemas.openxmlformats.org/drawingml/2006/main">
  <xdr:absoluteAnchor>
    <xdr:pos x="29882" y="-7471"/>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8.xml><?xml version="1.0" encoding="utf-8"?>
<c:userShapes xmlns:c="http://schemas.openxmlformats.org/drawingml/2006/chart">
  <cdr:relSizeAnchor xmlns:cdr="http://schemas.openxmlformats.org/drawingml/2006/chartDrawing">
    <cdr:from>
      <cdr:x>0.04383</cdr:x>
      <cdr:y>0.82024</cdr:y>
    </cdr:from>
    <cdr:to>
      <cdr:x>0.96916</cdr:x>
      <cdr:y>0.90812</cdr:y>
    </cdr:to>
    <cdr:sp macro="" textlink="">
      <cdr:nvSpPr>
        <cdr:cNvPr id="2" name="ZoneTexte 1"/>
        <cdr:cNvSpPr txBox="1"/>
      </cdr:nvSpPr>
      <cdr:spPr>
        <a:xfrm xmlns:a="http://schemas.openxmlformats.org/drawingml/2006/main">
          <a:off x="403401" y="4601882"/>
          <a:ext cx="8516481" cy="493045"/>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0.1984</cdr:y>
    </cdr:to>
    <cdr:sp macro="" textlink="">
      <cdr:nvSpPr>
        <cdr:cNvPr id="3" name="ZoneTexte 2"/>
        <cdr:cNvSpPr txBox="1"/>
      </cdr:nvSpPr>
      <cdr:spPr>
        <a:xfrm xmlns:a="http://schemas.openxmlformats.org/drawingml/2006/main">
          <a:off x="14910" y="246522"/>
          <a:ext cx="336214" cy="86659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0.04708</cdr:x>
      <cdr:y>0.03063</cdr:y>
    </cdr:from>
    <cdr:to>
      <cdr:x>0.96591</cdr:x>
      <cdr:y>0.11851</cdr:y>
    </cdr:to>
    <cdr:sp macro="" textlink="">
      <cdr:nvSpPr>
        <cdr:cNvPr id="4" name="ZoneTexte 3"/>
        <cdr:cNvSpPr txBox="1"/>
      </cdr:nvSpPr>
      <cdr:spPr>
        <a:xfrm xmlns:a="http://schemas.openxmlformats.org/drawingml/2006/main">
          <a:off x="433295" y="171824"/>
          <a:ext cx="8456706" cy="49305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www.insee.fr/fr/indicateur/cnat_annu/base_2005/donnees/xls/t_3203.xls,t_1101.xls</a:t>
          </a: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0.11932</cdr:x>
      <cdr:y>0.15047</cdr:y>
    </cdr:from>
    <cdr:to>
      <cdr:x>0.96834</cdr:x>
      <cdr:y>0.63116</cdr:y>
    </cdr:to>
    <cdr:sp macro="" textlink="">
      <cdr:nvSpPr>
        <cdr:cNvPr id="25" name="Connecteur droit 24"/>
        <cdr:cNvSpPr/>
      </cdr:nvSpPr>
      <cdr:spPr>
        <a:xfrm xmlns:a="http://schemas.openxmlformats.org/drawingml/2006/main">
          <a:off x="1098193" y="844199"/>
          <a:ext cx="7814219" cy="2696860"/>
        </a:xfrm>
        <a:prstGeom xmlns:a="http://schemas.openxmlformats.org/drawingml/2006/main" prst="line">
          <a:avLst/>
        </a:prstGeom>
        <a:ln xmlns:a="http://schemas.openxmlformats.org/drawingml/2006/main" w="76200">
          <a:solidFill>
            <a:srgbClr val="008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79.xml><?xml version="1.0" encoding="utf-8"?>
<xdr:wsDr xmlns:xdr="http://schemas.openxmlformats.org/drawingml/2006/spreadsheetDrawing" xmlns:a="http://schemas.openxmlformats.org/drawingml/2006/main">
  <xdr:absoluteAnchor>
    <xdr:pos x="29882" y="-7471"/>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0.02419</cdr:y>
    </cdr:from>
    <cdr:to>
      <cdr:x>0.75967</cdr:x>
      <cdr:y>0.10582</cdr:y>
    </cdr:to>
    <cdr:sp macro="" textlink="">
      <cdr:nvSpPr>
        <cdr:cNvPr id="6" name="ZoneTexte 5"/>
        <cdr:cNvSpPr txBox="1"/>
      </cdr:nvSpPr>
      <cdr:spPr>
        <a:xfrm xmlns:a="http://schemas.openxmlformats.org/drawingml/2006/main">
          <a:off x="668270" y="135467"/>
          <a:ext cx="6316736" cy="4572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t_1102.xls et t_3201.xls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0.1557</cdr:y>
    </cdr:from>
    <cdr:to>
      <cdr:x>0.77808</cdr:x>
      <cdr:y>0.24943</cdr:y>
    </cdr:to>
    <cdr:sp macro="" textlink="">
      <cdr:nvSpPr>
        <cdr:cNvPr id="9" name="ZoneTexte 8"/>
        <cdr:cNvSpPr txBox="1"/>
      </cdr:nvSpPr>
      <cdr:spPr>
        <a:xfrm xmlns:a="http://schemas.openxmlformats.org/drawingml/2006/main">
          <a:off x="685840" y="872045"/>
          <a:ext cx="6468450" cy="52495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r"/>
          <a:r>
            <a:rPr lang="fr-FR" sz="2000" b="1"/>
            <a:t>dette publique</a:t>
          </a:r>
          <a:r>
            <a:rPr lang="fr-FR" sz="2000" b="1" baseline="0"/>
            <a:t> </a:t>
          </a:r>
          <a:r>
            <a:rPr lang="fr-FR" sz="2000" b="1"/>
            <a:t>en % du PIB</a:t>
          </a:r>
          <a:r>
            <a:rPr lang="fr-FR" sz="2000" b="1" baseline="0"/>
            <a:t> </a:t>
          </a:r>
          <a:r>
            <a:rPr lang="fr-FR" sz="2000" b="1"/>
            <a:t>: multipliée par 4 en</a:t>
          </a:r>
          <a:r>
            <a:rPr lang="fr-FR" sz="2000" b="1" baseline="0"/>
            <a:t> 34 ans</a:t>
          </a:r>
          <a:endParaRPr lang="fr-FR" sz="2000" b="1"/>
        </a:p>
      </cdr:txBody>
    </cdr:sp>
  </cdr:relSizeAnchor>
  <cdr:relSizeAnchor xmlns:cdr="http://schemas.openxmlformats.org/drawingml/2006/chartDrawing">
    <cdr:from>
      <cdr:x>0.77716</cdr:x>
      <cdr:y>0.20863</cdr:y>
    </cdr:from>
    <cdr:to>
      <cdr:x>0.83701</cdr:x>
      <cdr:y>0.22978</cdr:y>
    </cdr:to>
    <cdr:sp macro="" textlink="">
      <cdr:nvSpPr>
        <cdr:cNvPr id="11" name="Connecteur droit 10"/>
        <cdr:cNvSpPr/>
      </cdr:nvSpPr>
      <cdr:spPr>
        <a:xfrm xmlns:a="http://schemas.openxmlformats.org/drawingml/2006/main">
          <a:off x="7145853" y="1168452"/>
          <a:ext cx="550309" cy="118455"/>
        </a:xfrm>
        <a:prstGeom xmlns:a="http://schemas.openxmlformats.org/drawingml/2006/main" prst="line">
          <a:avLst/>
        </a:prstGeom>
        <a:ln xmlns:a="http://schemas.openxmlformats.org/drawingml/2006/main" w="50800">
          <a:solidFill>
            <a:schemeClr val="tx1"/>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0.0267</cdr:x>
      <cdr:y>0.08314</cdr:y>
    </cdr:from>
    <cdr:to>
      <cdr:x>0.06261</cdr:x>
      <cdr:y>0.14815</cdr:y>
    </cdr:to>
    <cdr:sp macro="" textlink="">
      <cdr:nvSpPr>
        <cdr:cNvPr id="16" name="ZoneTexte 15"/>
        <cdr:cNvSpPr txBox="1"/>
      </cdr:nvSpPr>
      <cdr:spPr>
        <a:xfrm xmlns:a="http://schemas.openxmlformats.org/drawingml/2006/main">
          <a:off x="245501" y="465668"/>
          <a:ext cx="330185" cy="36406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0.6243</cdr:x>
      <cdr:y>0.16477</cdr:y>
    </cdr:from>
    <cdr:to>
      <cdr:x>0.67126</cdr:x>
      <cdr:y>0.24187</cdr:y>
    </cdr:to>
    <cdr:sp macro="" textlink="">
      <cdr:nvSpPr>
        <cdr:cNvPr id="17" name="Ellipse 16"/>
        <cdr:cNvSpPr/>
      </cdr:nvSpPr>
      <cdr:spPr>
        <a:xfrm xmlns:a="http://schemas.openxmlformats.org/drawingml/2006/main">
          <a:off x="5740314" y="922853"/>
          <a:ext cx="431787"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180.xml><?xml version="1.0" encoding="utf-8"?>
<c:userShapes xmlns:c="http://schemas.openxmlformats.org/drawingml/2006/chart">
  <cdr:relSizeAnchor xmlns:cdr="http://schemas.openxmlformats.org/drawingml/2006/chartDrawing">
    <cdr:from>
      <cdr:x>0.04383</cdr:x>
      <cdr:y>0.82024</cdr:y>
    </cdr:from>
    <cdr:to>
      <cdr:x>0.96916</cdr:x>
      <cdr:y>0.90812</cdr:y>
    </cdr:to>
    <cdr:sp macro="" textlink="">
      <cdr:nvSpPr>
        <cdr:cNvPr id="2" name="ZoneTexte 1"/>
        <cdr:cNvSpPr txBox="1"/>
      </cdr:nvSpPr>
      <cdr:spPr>
        <a:xfrm xmlns:a="http://schemas.openxmlformats.org/drawingml/2006/main">
          <a:off x="403401" y="4601882"/>
          <a:ext cx="8516481" cy="493045"/>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0.1984</cdr:y>
    </cdr:to>
    <cdr:sp macro="" textlink="">
      <cdr:nvSpPr>
        <cdr:cNvPr id="3" name="ZoneTexte 2"/>
        <cdr:cNvSpPr txBox="1"/>
      </cdr:nvSpPr>
      <cdr:spPr>
        <a:xfrm xmlns:a="http://schemas.openxmlformats.org/drawingml/2006/main">
          <a:off x="14910" y="246522"/>
          <a:ext cx="336214" cy="86659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0.04708</cdr:x>
      <cdr:y>0.03063</cdr:y>
    </cdr:from>
    <cdr:to>
      <cdr:x>0.96591</cdr:x>
      <cdr:y>0.11851</cdr:y>
    </cdr:to>
    <cdr:sp macro="" textlink="">
      <cdr:nvSpPr>
        <cdr:cNvPr id="4" name="ZoneTexte 3"/>
        <cdr:cNvSpPr txBox="1"/>
      </cdr:nvSpPr>
      <cdr:spPr>
        <a:xfrm xmlns:a="http://schemas.openxmlformats.org/drawingml/2006/main">
          <a:off x="433295" y="171824"/>
          <a:ext cx="8456706" cy="49305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www.insee.fr/fr/indicateur/cnat_annu/base_2005/donnees/xls/t_3203.xls,t_1101.xls</a:t>
          </a: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0.11932</cdr:x>
      <cdr:y>0.15047</cdr:y>
    </cdr:from>
    <cdr:to>
      <cdr:x>0.96834</cdr:x>
      <cdr:y>0.63116</cdr:y>
    </cdr:to>
    <cdr:sp macro="" textlink="">
      <cdr:nvSpPr>
        <cdr:cNvPr id="25" name="Connecteur droit 24"/>
        <cdr:cNvSpPr/>
      </cdr:nvSpPr>
      <cdr:spPr>
        <a:xfrm xmlns:a="http://schemas.openxmlformats.org/drawingml/2006/main">
          <a:off x="1098193" y="844199"/>
          <a:ext cx="7814219" cy="2696860"/>
        </a:xfrm>
        <a:prstGeom xmlns:a="http://schemas.openxmlformats.org/drawingml/2006/main" prst="line">
          <a:avLst/>
        </a:prstGeom>
        <a:ln xmlns:a="http://schemas.openxmlformats.org/drawingml/2006/main" w="76200">
          <a:solidFill>
            <a:srgbClr val="008000"/>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0.88636</cdr:x>
      <cdr:y>0.4727</cdr:y>
    </cdr:from>
    <cdr:to>
      <cdr:x>0.98052</cdr:x>
      <cdr:y>0.82423</cdr:y>
    </cdr:to>
    <cdr:sp macro="" textlink="">
      <cdr:nvSpPr>
        <cdr:cNvPr id="12" name="Rectangle 11"/>
        <cdr:cNvSpPr/>
      </cdr:nvSpPr>
      <cdr:spPr>
        <a:xfrm xmlns:a="http://schemas.openxmlformats.org/drawingml/2006/main">
          <a:off x="8157883" y="2652060"/>
          <a:ext cx="866588" cy="1972236"/>
        </a:xfrm>
        <a:prstGeom xmlns:a="http://schemas.openxmlformats.org/drawingml/2006/main" prst="rect">
          <a:avLst/>
        </a:prstGeom>
        <a:noFill xmlns:a="http://schemas.openxmlformats.org/drawingml/2006/main"/>
        <a:ln xmlns:a="http://schemas.openxmlformats.org/drawingml/2006/main" w="63500">
          <a:solidFill>
            <a:srgbClr val="FF0000"/>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181.xml><?xml version="1.0" encoding="utf-8"?>
<xdr:wsDr xmlns:xdr="http://schemas.openxmlformats.org/drawingml/2006/spreadsheetDrawing" xmlns:a="http://schemas.openxmlformats.org/drawingml/2006/main">
  <xdr:absoluteAnchor>
    <xdr:pos x="29882" y="-7471"/>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2.xml><?xml version="1.0" encoding="utf-8"?>
<c:userShapes xmlns:c="http://schemas.openxmlformats.org/drawingml/2006/chart">
  <cdr:relSizeAnchor xmlns:cdr="http://schemas.openxmlformats.org/drawingml/2006/chartDrawing">
    <cdr:from>
      <cdr:x>0.04383</cdr:x>
      <cdr:y>0.82024</cdr:y>
    </cdr:from>
    <cdr:to>
      <cdr:x>0.96916</cdr:x>
      <cdr:y>0.90812</cdr:y>
    </cdr:to>
    <cdr:sp macro="" textlink="">
      <cdr:nvSpPr>
        <cdr:cNvPr id="2" name="ZoneTexte 1"/>
        <cdr:cNvSpPr txBox="1"/>
      </cdr:nvSpPr>
      <cdr:spPr>
        <a:xfrm xmlns:a="http://schemas.openxmlformats.org/drawingml/2006/main">
          <a:off x="403401" y="4601882"/>
          <a:ext cx="8516481" cy="493045"/>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0.1984</cdr:y>
    </cdr:to>
    <cdr:sp macro="" textlink="">
      <cdr:nvSpPr>
        <cdr:cNvPr id="3" name="ZoneTexte 2"/>
        <cdr:cNvSpPr txBox="1"/>
      </cdr:nvSpPr>
      <cdr:spPr>
        <a:xfrm xmlns:a="http://schemas.openxmlformats.org/drawingml/2006/main">
          <a:off x="14910" y="246522"/>
          <a:ext cx="336214" cy="86659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0.04708</cdr:x>
      <cdr:y>0.03063</cdr:y>
    </cdr:from>
    <cdr:to>
      <cdr:x>0.96591</cdr:x>
      <cdr:y>0.11851</cdr:y>
    </cdr:to>
    <cdr:sp macro="" textlink="">
      <cdr:nvSpPr>
        <cdr:cNvPr id="4" name="ZoneTexte 3"/>
        <cdr:cNvSpPr txBox="1"/>
      </cdr:nvSpPr>
      <cdr:spPr>
        <a:xfrm xmlns:a="http://schemas.openxmlformats.org/drawingml/2006/main">
          <a:off x="433295" y="171824"/>
          <a:ext cx="8456706" cy="49305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www.insee.fr/fr/indicateur/cnat_annu/base_2005/donnees/xls/t_3203.xls,t_1101.xls</a:t>
          </a: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0.11932</cdr:x>
      <cdr:y>0.15047</cdr:y>
    </cdr:from>
    <cdr:to>
      <cdr:x>0.96834</cdr:x>
      <cdr:y>0.63116</cdr:y>
    </cdr:to>
    <cdr:sp macro="" textlink="">
      <cdr:nvSpPr>
        <cdr:cNvPr id="25" name="Connecteur droit 24"/>
        <cdr:cNvSpPr/>
      </cdr:nvSpPr>
      <cdr:spPr>
        <a:xfrm xmlns:a="http://schemas.openxmlformats.org/drawingml/2006/main">
          <a:off x="1098193" y="844199"/>
          <a:ext cx="7814219" cy="2696860"/>
        </a:xfrm>
        <a:prstGeom xmlns:a="http://schemas.openxmlformats.org/drawingml/2006/main" prst="line">
          <a:avLst/>
        </a:prstGeom>
        <a:ln xmlns:a="http://schemas.openxmlformats.org/drawingml/2006/main" w="76200">
          <a:solidFill>
            <a:srgbClr val="008000">
              <a:alpha val="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83.xml><?xml version="1.0" encoding="utf-8"?>
<xdr:wsDr xmlns:xdr="http://schemas.openxmlformats.org/drawingml/2006/spreadsheetDrawing" xmlns:a="http://schemas.openxmlformats.org/drawingml/2006/main">
  <xdr:absoluteAnchor>
    <xdr:pos x="29882" y="-7471"/>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4.xml><?xml version="1.0" encoding="utf-8"?>
<c:userShapes xmlns:c="http://schemas.openxmlformats.org/drawingml/2006/chart">
  <cdr:relSizeAnchor xmlns:cdr="http://schemas.openxmlformats.org/drawingml/2006/chartDrawing">
    <cdr:from>
      <cdr:x>0.04383</cdr:x>
      <cdr:y>0.82024</cdr:y>
    </cdr:from>
    <cdr:to>
      <cdr:x>0.96916</cdr:x>
      <cdr:y>0.90812</cdr:y>
    </cdr:to>
    <cdr:sp macro="" textlink="">
      <cdr:nvSpPr>
        <cdr:cNvPr id="2" name="ZoneTexte 1"/>
        <cdr:cNvSpPr txBox="1"/>
      </cdr:nvSpPr>
      <cdr:spPr>
        <a:xfrm xmlns:a="http://schemas.openxmlformats.org/drawingml/2006/main">
          <a:off x="403401" y="4601882"/>
          <a:ext cx="8516481" cy="493045"/>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0.1984</cdr:y>
    </cdr:to>
    <cdr:sp macro="" textlink="">
      <cdr:nvSpPr>
        <cdr:cNvPr id="3" name="ZoneTexte 2"/>
        <cdr:cNvSpPr txBox="1"/>
      </cdr:nvSpPr>
      <cdr:spPr>
        <a:xfrm xmlns:a="http://schemas.openxmlformats.org/drawingml/2006/main">
          <a:off x="14910" y="246522"/>
          <a:ext cx="336214" cy="86659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0.04708</cdr:x>
      <cdr:y>0.03063</cdr:y>
    </cdr:from>
    <cdr:to>
      <cdr:x>0.96591</cdr:x>
      <cdr:y>0.11851</cdr:y>
    </cdr:to>
    <cdr:sp macro="" textlink="">
      <cdr:nvSpPr>
        <cdr:cNvPr id="4" name="ZoneTexte 3"/>
        <cdr:cNvSpPr txBox="1"/>
      </cdr:nvSpPr>
      <cdr:spPr>
        <a:xfrm xmlns:a="http://schemas.openxmlformats.org/drawingml/2006/main">
          <a:off x="433295" y="171824"/>
          <a:ext cx="8456706" cy="49305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www.insee.fr/fr/indicateur/cnat_annu/base_2005/donnees/xls/t_3203.xls,t_1101.xls</a:t>
          </a: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0.11932</cdr:x>
      <cdr:y>0.15047</cdr:y>
    </cdr:from>
    <cdr:to>
      <cdr:x>0.96834</cdr:x>
      <cdr:y>0.63116</cdr:y>
    </cdr:to>
    <cdr:sp macro="" textlink="">
      <cdr:nvSpPr>
        <cdr:cNvPr id="25" name="Connecteur droit 24"/>
        <cdr:cNvSpPr/>
      </cdr:nvSpPr>
      <cdr:spPr>
        <a:xfrm xmlns:a="http://schemas.openxmlformats.org/drawingml/2006/main">
          <a:off x="1098193" y="844199"/>
          <a:ext cx="7814219" cy="2696860"/>
        </a:xfrm>
        <a:prstGeom xmlns:a="http://schemas.openxmlformats.org/drawingml/2006/main" prst="line">
          <a:avLst/>
        </a:prstGeom>
        <a:ln xmlns:a="http://schemas.openxmlformats.org/drawingml/2006/main" w="76200">
          <a:solidFill>
            <a:srgbClr val="008000">
              <a:alpha val="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85.xml><?xml version="1.0" encoding="utf-8"?>
<xdr:wsDr xmlns:xdr="http://schemas.openxmlformats.org/drawingml/2006/spreadsheetDrawing" xmlns:a="http://schemas.openxmlformats.org/drawingml/2006/main">
  <xdr:absoluteAnchor>
    <xdr:pos x="29882" y="-7471"/>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6.xml><?xml version="1.0" encoding="utf-8"?>
<c:userShapes xmlns:c="http://schemas.openxmlformats.org/drawingml/2006/chart">
  <cdr:relSizeAnchor xmlns:cdr="http://schemas.openxmlformats.org/drawingml/2006/chartDrawing">
    <cdr:from>
      <cdr:x>0.04383</cdr:x>
      <cdr:y>0.82024</cdr:y>
    </cdr:from>
    <cdr:to>
      <cdr:x>0.96916</cdr:x>
      <cdr:y>0.90812</cdr:y>
    </cdr:to>
    <cdr:sp macro="" textlink="">
      <cdr:nvSpPr>
        <cdr:cNvPr id="2" name="ZoneTexte 1"/>
        <cdr:cNvSpPr txBox="1"/>
      </cdr:nvSpPr>
      <cdr:spPr>
        <a:xfrm xmlns:a="http://schemas.openxmlformats.org/drawingml/2006/main">
          <a:off x="403401" y="4601882"/>
          <a:ext cx="8516481" cy="493045"/>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Recettes </a:t>
          </a:r>
          <a:r>
            <a:rPr lang="fr-FR" sz="1900" b="1">
              <a:solidFill>
                <a:sysClr val="window" lastClr="FFFFFF">
                  <a:lumMod val="50000"/>
                </a:sysClr>
              </a:solidFill>
              <a:latin typeface="Calibri"/>
            </a:rPr>
            <a:t>de l'État</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0.1984</cdr:y>
    </cdr:to>
    <cdr:sp macro="" textlink="">
      <cdr:nvSpPr>
        <cdr:cNvPr id="3" name="ZoneTexte 2"/>
        <cdr:cNvSpPr txBox="1"/>
      </cdr:nvSpPr>
      <cdr:spPr>
        <a:xfrm xmlns:a="http://schemas.openxmlformats.org/drawingml/2006/main">
          <a:off x="14910" y="246522"/>
          <a:ext cx="336214" cy="86659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0.04708</cdr:x>
      <cdr:y>0.03063</cdr:y>
    </cdr:from>
    <cdr:to>
      <cdr:x>0.96591</cdr:x>
      <cdr:y>0.11851</cdr:y>
    </cdr:to>
    <cdr:sp macro="" textlink="">
      <cdr:nvSpPr>
        <cdr:cNvPr id="4" name="ZoneTexte 3"/>
        <cdr:cNvSpPr txBox="1"/>
      </cdr:nvSpPr>
      <cdr:spPr>
        <a:xfrm xmlns:a="http://schemas.openxmlformats.org/drawingml/2006/main">
          <a:off x="433295" y="171824"/>
          <a:ext cx="8456706" cy="493058"/>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www.insee.fr/fr/indicateur/cnat_annu/base_2005/donnees/xls/t_3203.xls,t_1101.xls</a:t>
          </a: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0.11932</cdr:x>
      <cdr:y>0.15047</cdr:y>
    </cdr:from>
    <cdr:to>
      <cdr:x>0.96834</cdr:x>
      <cdr:y>0.63116</cdr:y>
    </cdr:to>
    <cdr:sp macro="" textlink="">
      <cdr:nvSpPr>
        <cdr:cNvPr id="25" name="Connecteur droit 24"/>
        <cdr:cNvSpPr/>
      </cdr:nvSpPr>
      <cdr:spPr>
        <a:xfrm xmlns:a="http://schemas.openxmlformats.org/drawingml/2006/main">
          <a:off x="1098193" y="844199"/>
          <a:ext cx="7814219" cy="2696860"/>
        </a:xfrm>
        <a:prstGeom xmlns:a="http://schemas.openxmlformats.org/drawingml/2006/main" prst="line">
          <a:avLst/>
        </a:prstGeom>
        <a:ln xmlns:a="http://schemas.openxmlformats.org/drawingml/2006/main" w="76200">
          <a:solidFill>
            <a:srgbClr val="008000">
              <a:alpha val="0"/>
            </a:srgbClr>
          </a:solidFill>
          <a:prstDash val="sysDash"/>
          <a:tailEnd type="arrow"/>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87.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8.xml><?xml version="1.0" encoding="utf-8"?>
<c:userShapes xmlns:c="http://schemas.openxmlformats.org/drawingml/2006/chart">
  <cdr:relSizeAnchor xmlns:cdr="http://schemas.openxmlformats.org/drawingml/2006/chartDrawing">
    <cdr:from>
      <cdr:x>0.04464</cdr:x>
      <cdr:y>0.83489</cdr:y>
    </cdr:from>
    <cdr:to>
      <cdr:x>0.96429</cdr:x>
      <cdr:y>0.90413</cdr:y>
    </cdr:to>
    <cdr:sp macro="" textlink="">
      <cdr:nvSpPr>
        <cdr:cNvPr id="2" name="ZoneTexte 1"/>
        <cdr:cNvSpPr txBox="1"/>
      </cdr:nvSpPr>
      <cdr:spPr>
        <a:xfrm xmlns:a="http://schemas.openxmlformats.org/drawingml/2006/main">
          <a:off x="410883" y="4684059"/>
          <a:ext cx="8464176" cy="388469"/>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 </a:t>
          </a:r>
          <a:r>
            <a:rPr lang="fr-FR" sz="1900" b="1">
              <a:solidFill>
                <a:sysClr val="window" lastClr="FFFFFF">
                  <a:lumMod val="50000"/>
                </a:sysClr>
              </a:solidFill>
              <a:latin typeface="Calibri"/>
            </a:rPr>
            <a:t>publique</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0.16911</cdr:y>
    </cdr:to>
    <cdr:sp macro="" textlink="">
      <cdr:nvSpPr>
        <cdr:cNvPr id="3" name="ZoneTexte 2"/>
        <cdr:cNvSpPr txBox="1"/>
      </cdr:nvSpPr>
      <cdr:spPr>
        <a:xfrm xmlns:a="http://schemas.openxmlformats.org/drawingml/2006/main">
          <a:off x="14910" y="246522"/>
          <a:ext cx="336214" cy="7022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a:t>
          </a:r>
          <a:r>
            <a:rPr lang="fr-FR" sz="1000" b="0" i="0">
              <a:solidFill>
                <a:schemeClr val="bg1">
                  <a:lumMod val="65000"/>
                </a:schemeClr>
              </a:solidFill>
              <a:latin typeface="Calibri"/>
              <a:ea typeface="+mn-ea"/>
              <a:cs typeface="+mn-cs"/>
            </a:rPr>
            <a:t>t_3201.xls,</a:t>
          </a:r>
          <a:r>
            <a:rPr lang="fr-FR" sz="900">
              <a:solidFill>
                <a:schemeClr val="bg1">
                  <a:lumMod val="65000"/>
                </a:schemeClr>
              </a:solidFill>
            </a:rPr>
            <a:t> </a:t>
          </a:r>
          <a:r>
            <a:rPr lang="fr-FR" sz="900" b="0" i="0" strike="noStrike">
              <a:solidFill>
                <a:schemeClr val="bg1">
                  <a:lumMod val="65000"/>
                </a:schemeClr>
              </a:solidFill>
              <a:latin typeface="Arial"/>
              <a:ea typeface="Calibri"/>
              <a:cs typeface="Arial"/>
            </a:rPr>
            <a:t>t_3203.xls, </a:t>
          </a:r>
          <a:r>
            <a:rPr lang="fr-FR" sz="1000" b="0" i="0">
              <a:solidFill>
                <a:schemeClr val="bg1">
                  <a:lumMod val="65000"/>
                </a:schemeClr>
              </a:solidFill>
              <a:latin typeface="Calibri"/>
              <a:ea typeface="+mn-ea"/>
              <a:cs typeface="+mn-cs"/>
            </a:rPr>
            <a:t>t_3205.xls,</a:t>
          </a:r>
          <a:r>
            <a:rPr lang="fr-FR" sz="900">
              <a:solidFill>
                <a:schemeClr val="bg1">
                  <a:lumMod val="65000"/>
                </a:schemeClr>
              </a:solidFill>
            </a:rPr>
            <a:t> </a:t>
          </a:r>
          <a:r>
            <a:rPr lang="fr-FR" sz="1000" b="0" i="0">
              <a:solidFill>
                <a:schemeClr val="bg1">
                  <a:lumMod val="65000"/>
                </a:schemeClr>
              </a:solidFill>
              <a:latin typeface="Calibri"/>
              <a:ea typeface="+mn-ea"/>
              <a:cs typeface="+mn-cs"/>
            </a:rPr>
            <a:t>t_3208.xls,</a:t>
          </a:r>
          <a:r>
            <a:rPr lang="fr-FR" sz="900">
              <a:solidFill>
                <a:schemeClr val="bg1">
                  <a:lumMod val="65000"/>
                </a:schemeClr>
              </a:solidFill>
            </a:rPr>
            <a:t> </a:t>
          </a:r>
          <a:r>
            <a:rPr lang="fr-FR" sz="900" b="0" i="0" strike="noStrike">
              <a:solidFill>
                <a:schemeClr val="bg1">
                  <a:lumMod val="65000"/>
                </a:schemeClr>
              </a:solidFill>
              <a:latin typeface="Arial"/>
              <a:ea typeface="Calibri"/>
              <a:cs typeface="Arial"/>
            </a:rPr>
            <a:t>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0.03328</cdr:x>
      <cdr:y>0.49401</cdr:y>
    </cdr:from>
    <cdr:to>
      <cdr:x>0.1112</cdr:x>
      <cdr:y>0.60985</cdr:y>
    </cdr:to>
    <cdr:sp macro="" textlink="">
      <cdr:nvSpPr>
        <cdr:cNvPr id="15" name="ZoneTexte 14"/>
        <cdr:cNvSpPr txBox="1"/>
      </cdr:nvSpPr>
      <cdr:spPr>
        <a:xfrm xmlns:a="http://schemas.openxmlformats.org/drawingml/2006/main">
          <a:off x="306294" y="2771592"/>
          <a:ext cx="717177" cy="649937"/>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bg1">
                  <a:lumMod val="75000"/>
                </a:schemeClr>
              </a:solidFill>
            </a:rPr>
            <a:t>État</a:t>
          </a:r>
        </a:p>
      </cdr:txBody>
    </cdr:sp>
  </cdr:relSizeAnchor>
  <cdr:relSizeAnchor xmlns:cdr="http://schemas.openxmlformats.org/drawingml/2006/chartDrawing">
    <cdr:from>
      <cdr:x>0.11435</cdr:x>
      <cdr:y>0.49667</cdr:y>
    </cdr:from>
    <cdr:to>
      <cdr:x>0.11932</cdr:x>
      <cdr:y>0.60719</cdr:y>
    </cdr:to>
    <cdr:sp macro="" textlink="">
      <cdr:nvSpPr>
        <cdr:cNvPr id="17" name="Parenthèse ouvrante 16"/>
        <cdr:cNvSpPr/>
      </cdr:nvSpPr>
      <cdr:spPr>
        <a:xfrm xmlns:a="http://schemas.openxmlformats.org/drawingml/2006/main">
          <a:off x="1052457" y="2786529"/>
          <a:ext cx="45719" cy="620059"/>
        </a:xfrm>
        <a:prstGeom xmlns:a="http://schemas.openxmlformats.org/drawingml/2006/main" prst="leftBracket">
          <a:avLst/>
        </a:prstGeom>
        <a:ln xmlns:a="http://schemas.openxmlformats.org/drawingml/2006/main">
          <a:solidFill>
            <a:schemeClr val="tx1">
              <a:alpha val="2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0.04789</cdr:x>
      <cdr:y>0.74434</cdr:y>
    </cdr:from>
    <cdr:to>
      <cdr:x>0.1112</cdr:x>
      <cdr:y>0.81491</cdr:y>
    </cdr:to>
    <cdr:sp macro="" textlink="">
      <cdr:nvSpPr>
        <cdr:cNvPr id="20" name="ZoneTexte 19"/>
        <cdr:cNvSpPr txBox="1"/>
      </cdr:nvSpPr>
      <cdr:spPr>
        <a:xfrm xmlns:a="http://schemas.openxmlformats.org/drawingml/2006/main">
          <a:off x="440765" y="4176059"/>
          <a:ext cx="582688" cy="395941"/>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bg1">
                  <a:lumMod val="65000"/>
                </a:schemeClr>
              </a:solidFill>
            </a:rPr>
            <a:t>C. L. </a:t>
          </a:r>
        </a:p>
      </cdr:txBody>
    </cdr:sp>
  </cdr:relSizeAnchor>
  <cdr:relSizeAnchor xmlns:cdr="http://schemas.openxmlformats.org/drawingml/2006/chartDrawing">
    <cdr:from>
      <cdr:x>0.11435</cdr:x>
      <cdr:y>0.747</cdr:y>
    </cdr:from>
    <cdr:to>
      <cdr:x>0.11932</cdr:x>
      <cdr:y>0.81092</cdr:y>
    </cdr:to>
    <cdr:sp macro="" textlink="">
      <cdr:nvSpPr>
        <cdr:cNvPr id="22" name="Parenthèse ouvrante 21"/>
        <cdr:cNvSpPr/>
      </cdr:nvSpPr>
      <cdr:spPr>
        <a:xfrm xmlns:a="http://schemas.openxmlformats.org/drawingml/2006/main">
          <a:off x="1052440" y="4191000"/>
          <a:ext cx="45736" cy="358584"/>
        </a:xfrm>
        <a:prstGeom xmlns:a="http://schemas.openxmlformats.org/drawingml/2006/main" prst="leftBracket">
          <a:avLst/>
        </a:prstGeom>
        <a:ln xmlns:a="http://schemas.openxmlformats.org/drawingml/2006/main">
          <a:solidFill>
            <a:schemeClr val="tx1">
              <a:alpha val="4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0.11364</cdr:x>
      <cdr:y>0.61252</cdr:y>
    </cdr:from>
    <cdr:to>
      <cdr:x>0.1186</cdr:x>
      <cdr:y>0.64181</cdr:y>
    </cdr:to>
    <cdr:sp macro="" textlink="">
      <cdr:nvSpPr>
        <cdr:cNvPr id="23" name="Parenthèse ouvrante 22"/>
        <cdr:cNvSpPr/>
      </cdr:nvSpPr>
      <cdr:spPr>
        <a:xfrm xmlns:a="http://schemas.openxmlformats.org/drawingml/2006/main">
          <a:off x="1045882" y="3436471"/>
          <a:ext cx="45719" cy="164353"/>
        </a:xfrm>
        <a:prstGeom xmlns:a="http://schemas.openxmlformats.org/drawingml/2006/main" prst="leftBracket">
          <a:avLst/>
        </a:prstGeom>
        <a:ln xmlns:a="http://schemas.openxmlformats.org/drawingml/2006/main">
          <a:solidFill>
            <a:schemeClr val="tx1">
              <a:alpha val="6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0.0487</cdr:x>
      <cdr:y>0.60453</cdr:y>
    </cdr:from>
    <cdr:to>
      <cdr:x>0.1112</cdr:x>
      <cdr:y>0.64847</cdr:y>
    </cdr:to>
    <cdr:sp macro="" textlink="">
      <cdr:nvSpPr>
        <cdr:cNvPr id="24" name="ZoneTexte 23"/>
        <cdr:cNvSpPr txBox="1"/>
      </cdr:nvSpPr>
      <cdr:spPr>
        <a:xfrm xmlns:a="http://schemas.openxmlformats.org/drawingml/2006/main">
          <a:off x="448235" y="3391647"/>
          <a:ext cx="575236" cy="246529"/>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bg1">
                  <a:lumMod val="50000"/>
                </a:schemeClr>
              </a:solidFill>
            </a:rPr>
            <a:t>S. S.</a:t>
          </a:r>
        </a:p>
      </cdr:txBody>
    </cdr:sp>
  </cdr:relSizeAnchor>
  <cdr:relSizeAnchor xmlns:cdr="http://schemas.openxmlformats.org/drawingml/2006/chartDrawing">
    <cdr:from>
      <cdr:x>0.11607</cdr:x>
      <cdr:y>0.11052</cdr:y>
    </cdr:from>
    <cdr:to>
      <cdr:x>0.12581</cdr:x>
      <cdr:y>0.28229</cdr:y>
    </cdr:to>
    <cdr:sp macro="" textlink="">
      <cdr:nvSpPr>
        <cdr:cNvPr id="25" name="Parenthèse ouvrante 24"/>
        <cdr:cNvSpPr/>
      </cdr:nvSpPr>
      <cdr:spPr>
        <a:xfrm xmlns:a="http://schemas.openxmlformats.org/drawingml/2006/main">
          <a:off x="1068294" y="620059"/>
          <a:ext cx="89647" cy="963705"/>
        </a:xfrm>
        <a:prstGeom xmlns:a="http://schemas.openxmlformats.org/drawingml/2006/main" prst="leftBracket">
          <a:avLst/>
        </a:prstGeom>
        <a:ln xmlns:a="http://schemas.openxmlformats.org/drawingml/2006/main">
          <a:solidFill>
            <a:schemeClr val="tx1">
              <a:alpha val="8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0.05276</cdr:x>
      <cdr:y>0.10786</cdr:y>
    </cdr:from>
    <cdr:to>
      <cdr:x>0.11282</cdr:x>
      <cdr:y>0.28229</cdr:y>
    </cdr:to>
    <cdr:sp macro="" textlink="">
      <cdr:nvSpPr>
        <cdr:cNvPr id="28" name="ZoneTexte 27"/>
        <cdr:cNvSpPr txBox="1"/>
      </cdr:nvSpPr>
      <cdr:spPr>
        <a:xfrm xmlns:a="http://schemas.openxmlformats.org/drawingml/2006/main">
          <a:off x="485588" y="605118"/>
          <a:ext cx="552824" cy="978643"/>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tx1">
                  <a:lumMod val="65000"/>
                  <a:lumOff val="35000"/>
                </a:schemeClr>
              </a:solidFill>
            </a:rPr>
            <a:t>adm.</a:t>
          </a:r>
        </a:p>
        <a:p xmlns:a="http://schemas.openxmlformats.org/drawingml/2006/main">
          <a:pPr algn="r"/>
          <a:r>
            <a:rPr lang="fr-FR" sz="2000" b="1">
              <a:solidFill>
                <a:schemeClr val="tx1">
                  <a:lumMod val="65000"/>
                  <a:lumOff val="35000"/>
                </a:schemeClr>
              </a:solidFill>
            </a:rPr>
            <a:t>pub.</a:t>
          </a:r>
        </a:p>
      </cdr:txBody>
    </cdr:sp>
  </cdr:relSizeAnchor>
</c:userShapes>
</file>

<file path=xl/drawings/drawing189.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0.xml><?xml version="1.0" encoding="utf-8"?>
<c:userShapes xmlns:c="http://schemas.openxmlformats.org/drawingml/2006/chart">
  <cdr:relSizeAnchor xmlns:cdr="http://schemas.openxmlformats.org/drawingml/2006/chartDrawing">
    <cdr:from>
      <cdr:x>0.04464</cdr:x>
      <cdr:y>0.83489</cdr:y>
    </cdr:from>
    <cdr:to>
      <cdr:x>0.96429</cdr:x>
      <cdr:y>0.90413</cdr:y>
    </cdr:to>
    <cdr:sp macro="" textlink="">
      <cdr:nvSpPr>
        <cdr:cNvPr id="2" name="ZoneTexte 1"/>
        <cdr:cNvSpPr txBox="1"/>
      </cdr:nvSpPr>
      <cdr:spPr>
        <a:xfrm xmlns:a="http://schemas.openxmlformats.org/drawingml/2006/main">
          <a:off x="410883" y="4684059"/>
          <a:ext cx="8464176" cy="388469"/>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 </a:t>
          </a:r>
          <a:r>
            <a:rPr lang="fr-FR" sz="1900" b="1">
              <a:solidFill>
                <a:sysClr val="window" lastClr="FFFFFF">
                  <a:lumMod val="50000"/>
                </a:sysClr>
              </a:solidFill>
              <a:latin typeface="Calibri"/>
            </a:rPr>
            <a:t>publique</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0.16911</cdr:y>
    </cdr:to>
    <cdr:sp macro="" textlink="">
      <cdr:nvSpPr>
        <cdr:cNvPr id="3" name="ZoneTexte 2"/>
        <cdr:cNvSpPr txBox="1"/>
      </cdr:nvSpPr>
      <cdr:spPr>
        <a:xfrm xmlns:a="http://schemas.openxmlformats.org/drawingml/2006/main">
          <a:off x="14910" y="246522"/>
          <a:ext cx="336214" cy="7022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a:t>
          </a:r>
          <a:r>
            <a:rPr lang="fr-FR" sz="1000" b="0" i="0">
              <a:solidFill>
                <a:schemeClr val="bg1">
                  <a:lumMod val="65000"/>
                </a:schemeClr>
              </a:solidFill>
              <a:latin typeface="Calibri"/>
              <a:ea typeface="+mn-ea"/>
              <a:cs typeface="+mn-cs"/>
            </a:rPr>
            <a:t>t_3201.xls,</a:t>
          </a:r>
          <a:r>
            <a:rPr lang="fr-FR" sz="900">
              <a:solidFill>
                <a:schemeClr val="bg1">
                  <a:lumMod val="65000"/>
                </a:schemeClr>
              </a:solidFill>
            </a:rPr>
            <a:t> </a:t>
          </a:r>
          <a:r>
            <a:rPr lang="fr-FR" sz="900" b="0" i="0" strike="noStrike">
              <a:solidFill>
                <a:schemeClr val="bg1">
                  <a:lumMod val="65000"/>
                </a:schemeClr>
              </a:solidFill>
              <a:latin typeface="Arial"/>
              <a:ea typeface="Calibri"/>
              <a:cs typeface="Arial"/>
            </a:rPr>
            <a:t>t_3203.xls, </a:t>
          </a:r>
          <a:r>
            <a:rPr lang="fr-FR" sz="1000" b="0" i="0">
              <a:solidFill>
                <a:schemeClr val="bg1">
                  <a:lumMod val="65000"/>
                </a:schemeClr>
              </a:solidFill>
              <a:latin typeface="Calibri"/>
              <a:ea typeface="+mn-ea"/>
              <a:cs typeface="+mn-cs"/>
            </a:rPr>
            <a:t>t_3205.xls,</a:t>
          </a:r>
          <a:r>
            <a:rPr lang="fr-FR" sz="900">
              <a:solidFill>
                <a:schemeClr val="bg1">
                  <a:lumMod val="65000"/>
                </a:schemeClr>
              </a:solidFill>
            </a:rPr>
            <a:t> </a:t>
          </a:r>
          <a:r>
            <a:rPr lang="fr-FR" sz="1000" b="0" i="0">
              <a:solidFill>
                <a:schemeClr val="bg1">
                  <a:lumMod val="65000"/>
                </a:schemeClr>
              </a:solidFill>
              <a:latin typeface="Calibri"/>
              <a:ea typeface="+mn-ea"/>
              <a:cs typeface="+mn-cs"/>
            </a:rPr>
            <a:t>t_3208.xls,</a:t>
          </a:r>
          <a:r>
            <a:rPr lang="fr-FR" sz="900">
              <a:solidFill>
                <a:schemeClr val="bg1">
                  <a:lumMod val="65000"/>
                </a:schemeClr>
              </a:solidFill>
            </a:rPr>
            <a:t> </a:t>
          </a:r>
          <a:r>
            <a:rPr lang="fr-FR" sz="900" b="0" i="0" strike="noStrike">
              <a:solidFill>
                <a:schemeClr val="bg1">
                  <a:lumMod val="65000"/>
                </a:schemeClr>
              </a:solidFill>
              <a:latin typeface="Arial"/>
              <a:ea typeface="Calibri"/>
              <a:cs typeface="Arial"/>
            </a:rPr>
            <a:t>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0.03328</cdr:x>
      <cdr:y>0.49401</cdr:y>
    </cdr:from>
    <cdr:to>
      <cdr:x>0.1112</cdr:x>
      <cdr:y>0.60985</cdr:y>
    </cdr:to>
    <cdr:sp macro="" textlink="">
      <cdr:nvSpPr>
        <cdr:cNvPr id="15" name="ZoneTexte 14"/>
        <cdr:cNvSpPr txBox="1"/>
      </cdr:nvSpPr>
      <cdr:spPr>
        <a:xfrm xmlns:a="http://schemas.openxmlformats.org/drawingml/2006/main">
          <a:off x="306294" y="2771592"/>
          <a:ext cx="717177" cy="649937"/>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tx1"/>
              </a:solidFill>
            </a:rPr>
            <a:t>État</a:t>
          </a:r>
        </a:p>
      </cdr:txBody>
    </cdr:sp>
  </cdr:relSizeAnchor>
  <cdr:relSizeAnchor xmlns:cdr="http://schemas.openxmlformats.org/drawingml/2006/chartDrawing">
    <cdr:from>
      <cdr:x>0.11435</cdr:x>
      <cdr:y>0.49667</cdr:y>
    </cdr:from>
    <cdr:to>
      <cdr:x>0.11932</cdr:x>
      <cdr:y>0.60719</cdr:y>
    </cdr:to>
    <cdr:sp macro="" textlink="">
      <cdr:nvSpPr>
        <cdr:cNvPr id="17" name="Parenthèse ouvrante 16"/>
        <cdr:cNvSpPr/>
      </cdr:nvSpPr>
      <cdr:spPr>
        <a:xfrm xmlns:a="http://schemas.openxmlformats.org/drawingml/2006/main">
          <a:off x="1052457" y="2786529"/>
          <a:ext cx="45719" cy="620059"/>
        </a:xfrm>
        <a:prstGeom xmlns:a="http://schemas.openxmlformats.org/drawingml/2006/main" prst="leftBracket">
          <a:avLst/>
        </a:prstGeom>
        <a:ln xmlns:a="http://schemas.openxmlformats.org/drawingml/2006/main">
          <a:solidFill>
            <a:schemeClr val="tx1">
              <a:alpha val="97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0.04789</cdr:x>
      <cdr:y>0.74434</cdr:y>
    </cdr:from>
    <cdr:to>
      <cdr:x>0.1112</cdr:x>
      <cdr:y>0.81491</cdr:y>
    </cdr:to>
    <cdr:sp macro="" textlink="">
      <cdr:nvSpPr>
        <cdr:cNvPr id="20" name="ZoneTexte 19"/>
        <cdr:cNvSpPr txBox="1"/>
      </cdr:nvSpPr>
      <cdr:spPr>
        <a:xfrm xmlns:a="http://schemas.openxmlformats.org/drawingml/2006/main">
          <a:off x="440765" y="4176059"/>
          <a:ext cx="582688" cy="395941"/>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bg1">
                  <a:lumMod val="65000"/>
                </a:schemeClr>
              </a:solidFill>
            </a:rPr>
            <a:t>C. L. </a:t>
          </a:r>
        </a:p>
      </cdr:txBody>
    </cdr:sp>
  </cdr:relSizeAnchor>
  <cdr:relSizeAnchor xmlns:cdr="http://schemas.openxmlformats.org/drawingml/2006/chartDrawing">
    <cdr:from>
      <cdr:x>0.11435</cdr:x>
      <cdr:y>0.747</cdr:y>
    </cdr:from>
    <cdr:to>
      <cdr:x>0.11932</cdr:x>
      <cdr:y>0.81092</cdr:y>
    </cdr:to>
    <cdr:sp macro="" textlink="">
      <cdr:nvSpPr>
        <cdr:cNvPr id="22" name="Parenthèse ouvrante 21"/>
        <cdr:cNvSpPr/>
      </cdr:nvSpPr>
      <cdr:spPr>
        <a:xfrm xmlns:a="http://schemas.openxmlformats.org/drawingml/2006/main">
          <a:off x="1052440" y="4191000"/>
          <a:ext cx="45736" cy="358584"/>
        </a:xfrm>
        <a:prstGeom xmlns:a="http://schemas.openxmlformats.org/drawingml/2006/main" prst="leftBracket">
          <a:avLst/>
        </a:prstGeom>
        <a:ln xmlns:a="http://schemas.openxmlformats.org/drawingml/2006/main">
          <a:solidFill>
            <a:schemeClr val="tx1">
              <a:alpha val="4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91.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2.xml><?xml version="1.0" encoding="utf-8"?>
<c:userShapes xmlns:c="http://schemas.openxmlformats.org/drawingml/2006/chart">
  <cdr:relSizeAnchor xmlns:cdr="http://schemas.openxmlformats.org/drawingml/2006/chartDrawing">
    <cdr:from>
      <cdr:x>0.00368</cdr:x>
      <cdr:y>0.12075</cdr:y>
    </cdr:from>
    <cdr:to>
      <cdr:x>0.04509</cdr:x>
      <cdr:y>0.22491</cdr:y>
    </cdr:to>
    <cdr:sp macro="" textlink="">
      <cdr:nvSpPr>
        <cdr:cNvPr id="2" name="ZoneTexte 1"/>
        <cdr:cNvSpPr txBox="1"/>
      </cdr:nvSpPr>
      <cdr:spPr>
        <a:xfrm xmlns:a="http://schemas.openxmlformats.org/drawingml/2006/main">
          <a:off x="33856" y="677333"/>
          <a:ext cx="380969" cy="5842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0.06258</cdr:x>
      <cdr:y>0.09962</cdr:y>
    </cdr:from>
    <cdr:to>
      <cdr:x>0.94751</cdr:x>
      <cdr:y>0.23245</cdr:y>
    </cdr:to>
    <cdr:sp macro="" textlink="">
      <cdr:nvSpPr>
        <cdr:cNvPr id="3" name="ZoneTexte 2"/>
        <cdr:cNvSpPr txBox="1"/>
      </cdr:nvSpPr>
      <cdr:spPr>
        <a:xfrm xmlns:a="http://schemas.openxmlformats.org/drawingml/2006/main">
          <a:off x="575732" y="558800"/>
          <a:ext cx="8141303" cy="7450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a:r>
            <a:rPr lang="fr-FR" sz="1900" b="1">
              <a:solidFill>
                <a:srgbClr val="7F7F7F"/>
              </a:solidFill>
              <a:latin typeface="+mn-lt"/>
            </a:rPr>
            <a:t>Taux d'endettement des différents </a:t>
          </a:r>
          <a:r>
            <a:rPr lang="fr-FR" sz="1900" b="1" baseline="0">
              <a:solidFill>
                <a:srgbClr val="7F7F7F"/>
              </a:solidFill>
              <a:latin typeface="+mn-lt"/>
            </a:rPr>
            <a:t>types d'</a:t>
          </a:r>
          <a:r>
            <a:rPr lang="fr-FR" sz="1900" b="1">
              <a:solidFill>
                <a:srgbClr val="7F7F7F"/>
              </a:solidFill>
              <a:latin typeface="+mn-lt"/>
            </a:rPr>
            <a:t>administration publique, </a:t>
          </a:r>
        </a:p>
        <a:p xmlns:a="http://schemas.openxmlformats.org/drawingml/2006/main">
          <a:pPr algn="l"/>
          <a:r>
            <a:rPr lang="fr-FR" sz="1900" b="1">
              <a:solidFill>
                <a:srgbClr val="7F7F7F"/>
              </a:solidFill>
              <a:latin typeface="+mn-lt"/>
            </a:rPr>
            <a:t>en %</a:t>
          </a:r>
          <a:r>
            <a:rPr lang="fr-FR" sz="1900" b="1" baseline="0">
              <a:solidFill>
                <a:srgbClr val="7F7F7F"/>
              </a:solidFill>
              <a:latin typeface="+mn-lt"/>
            </a:rPr>
            <a:t> des dépenses</a:t>
          </a:r>
          <a:endParaRPr lang="fr-FR" sz="1900" b="1">
            <a:solidFill>
              <a:srgbClr val="7F7F7F"/>
            </a:solidFill>
            <a:latin typeface="+mn-lt"/>
          </a:endParaRPr>
        </a:p>
      </cdr:txBody>
    </cdr:sp>
  </cdr:relSizeAnchor>
  <cdr:relSizeAnchor xmlns:cdr="http://schemas.openxmlformats.org/drawingml/2006/chartDrawing">
    <cdr:from>
      <cdr:x>0.0635</cdr:x>
      <cdr:y>0.05283</cdr:y>
    </cdr:from>
    <cdr:to>
      <cdr:x>0.93154</cdr:x>
      <cdr:y>0.0966</cdr:y>
    </cdr:to>
    <cdr:sp macro="" textlink="">
      <cdr:nvSpPr>
        <cdr:cNvPr id="4" name="ZoneTexte 3"/>
        <cdr:cNvSpPr txBox="1"/>
      </cdr:nvSpPr>
      <cdr:spPr>
        <a:xfrm xmlns:a="http://schemas.openxmlformats.org/drawingml/2006/main">
          <a:off x="584194" y="296334"/>
          <a:ext cx="7985916" cy="24553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a:t>
          </a:r>
          <a:r>
            <a:rPr lang="fr-FR" sz="900" b="0" i="0" strike="noStrike">
              <a:solidFill>
                <a:srgbClr val="7F7F7F"/>
              </a:solidFill>
              <a:latin typeface="Arial"/>
              <a:ea typeface="Calibri"/>
              <a:cs typeface="Arial"/>
            </a:rPr>
            <a:t>xls/</a:t>
          </a:r>
          <a:r>
            <a:rPr lang="fr-FR" sz="1000" b="0" i="0">
              <a:solidFill>
                <a:srgbClr val="7F7F7F"/>
              </a:solidFill>
              <a:latin typeface="Calibri"/>
              <a:ea typeface="+mn-ea"/>
              <a:cs typeface="+mn-cs"/>
            </a:rPr>
            <a:t>t_3201.xls,</a:t>
          </a:r>
          <a:r>
            <a:rPr lang="fr-FR" sz="1000" b="0" i="0" baseline="0">
              <a:solidFill>
                <a:srgbClr val="7F7F7F"/>
              </a:solidFill>
              <a:latin typeface="Calibri"/>
              <a:ea typeface="+mn-ea"/>
              <a:cs typeface="+mn-cs"/>
            </a:rPr>
            <a:t> </a:t>
          </a:r>
          <a:r>
            <a:rPr lang="fr-FR" sz="900" b="0" i="0" strike="noStrike">
              <a:solidFill>
                <a:srgbClr val="7F7F7F"/>
              </a:solidFill>
              <a:latin typeface="Arial"/>
              <a:ea typeface="Calibri"/>
              <a:cs typeface="Arial"/>
            </a:rPr>
            <a:t>t_3202</a:t>
          </a:r>
          <a:r>
            <a:rPr lang="fr-FR" sz="900" b="0" i="0" strike="noStrike">
              <a:solidFill>
                <a:sysClr val="window" lastClr="FFFFFF">
                  <a:lumMod val="50000"/>
                </a:sysClr>
              </a:solidFill>
              <a:latin typeface="Arial"/>
              <a:ea typeface="Calibri"/>
              <a:cs typeface="Arial"/>
            </a:rPr>
            <a:t>.xls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a:solidFill>
                <a:sysClr val="window" lastClr="FFFFFF">
                  <a:lumMod val="50000"/>
                </a:sysClr>
              </a:solidFill>
              <a:latin typeface="Arial"/>
              <a:cs typeface="Arial"/>
            </a:rPr>
            <a:t>t_3205.xls</a:t>
          </a:r>
          <a:r>
            <a:rPr lang="fr-FR" sz="900" b="0" i="0" baseline="0">
              <a:solidFill>
                <a:sysClr val="window" lastClr="FFFFFF">
                  <a:lumMod val="50000"/>
                </a:sysClr>
              </a:solidFill>
              <a:latin typeface="Arial"/>
              <a:cs typeface="Arial"/>
            </a:rPr>
            <a:t> et t_3208.xls</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93.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4.xml><?xml version="1.0" encoding="utf-8"?>
<c:userShapes xmlns:c="http://schemas.openxmlformats.org/drawingml/2006/chart">
  <cdr:relSizeAnchor xmlns:cdr="http://schemas.openxmlformats.org/drawingml/2006/chartDrawing">
    <cdr:from>
      <cdr:x>0.00368</cdr:x>
      <cdr:y>0.04313</cdr:y>
    </cdr:from>
    <cdr:to>
      <cdr:x>0.04509</cdr:x>
      <cdr:y>0.12679</cdr:y>
    </cdr:to>
    <cdr:sp macro="" textlink="">
      <cdr:nvSpPr>
        <cdr:cNvPr id="2" name="ZoneTexte 1"/>
        <cdr:cNvSpPr txBox="1"/>
      </cdr:nvSpPr>
      <cdr:spPr>
        <a:xfrm xmlns:a="http://schemas.openxmlformats.org/drawingml/2006/main">
          <a:off x="33856" y="241923"/>
          <a:ext cx="380969" cy="46927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0.05246</cdr:x>
      <cdr:y>0.07175</cdr:y>
    </cdr:from>
    <cdr:to>
      <cdr:x>0.94606</cdr:x>
      <cdr:y>0.18566</cdr:y>
    </cdr:to>
    <cdr:sp macro="" textlink="">
      <cdr:nvSpPr>
        <cdr:cNvPr id="3" name="ZoneTexte 2"/>
        <cdr:cNvSpPr txBox="1"/>
      </cdr:nvSpPr>
      <cdr:spPr>
        <a:xfrm xmlns:a="http://schemas.openxmlformats.org/drawingml/2006/main">
          <a:off x="482599" y="402485"/>
          <a:ext cx="8221133" cy="63891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a:r>
            <a:rPr lang="fr-FR" sz="1900" b="1" baseline="0">
              <a:solidFill>
                <a:schemeClr val="bg1">
                  <a:lumMod val="50000"/>
                </a:schemeClr>
              </a:solidFill>
              <a:latin typeface="+mn-lt"/>
            </a:rPr>
            <a:t>Intérêts de la dette</a:t>
          </a:r>
          <a:r>
            <a:rPr lang="fr-FR" sz="1900" b="1">
              <a:solidFill>
                <a:schemeClr val="bg1">
                  <a:lumMod val="50000"/>
                </a:schemeClr>
              </a:solidFill>
              <a:latin typeface="+mn-lt"/>
            </a:rPr>
            <a:t> payés par les différents </a:t>
          </a:r>
          <a:r>
            <a:rPr lang="fr-FR" sz="1900" b="1" baseline="0">
              <a:solidFill>
                <a:schemeClr val="bg1">
                  <a:lumMod val="50000"/>
                </a:schemeClr>
              </a:solidFill>
              <a:latin typeface="+mn-lt"/>
            </a:rPr>
            <a:t>types d'</a:t>
          </a:r>
          <a:r>
            <a:rPr lang="fr-FR" sz="1900" b="1">
              <a:solidFill>
                <a:schemeClr val="bg1">
                  <a:lumMod val="50000"/>
                </a:schemeClr>
              </a:solidFill>
              <a:latin typeface="+mn-lt"/>
            </a:rPr>
            <a:t>administration publique, </a:t>
          </a:r>
        </a:p>
        <a:p xmlns:a="http://schemas.openxmlformats.org/drawingml/2006/main">
          <a:pPr algn="l"/>
          <a:r>
            <a:rPr lang="fr-FR" sz="1900" b="1">
              <a:solidFill>
                <a:schemeClr val="bg1">
                  <a:lumMod val="50000"/>
                </a:schemeClr>
              </a:solidFill>
              <a:latin typeface="+mn-lt"/>
            </a:rPr>
            <a:t>en %</a:t>
          </a:r>
          <a:r>
            <a:rPr lang="fr-FR" sz="1900" b="1" baseline="0">
              <a:solidFill>
                <a:schemeClr val="bg1">
                  <a:lumMod val="50000"/>
                </a:schemeClr>
              </a:solidFill>
              <a:latin typeface="+mn-lt"/>
            </a:rPr>
            <a:t> de leurs recettes</a:t>
          </a:r>
          <a:endParaRPr lang="fr-FR" sz="1900" b="1">
            <a:solidFill>
              <a:schemeClr val="bg1">
                <a:lumMod val="50000"/>
              </a:schemeClr>
            </a:solidFill>
            <a:latin typeface="+mn-lt"/>
          </a:endParaRPr>
        </a:p>
      </cdr:txBody>
    </cdr:sp>
  </cdr:relSizeAnchor>
  <cdr:relSizeAnchor xmlns:cdr="http://schemas.openxmlformats.org/drawingml/2006/chartDrawing">
    <cdr:from>
      <cdr:x>0.05338</cdr:x>
      <cdr:y>0.02415</cdr:y>
    </cdr:from>
    <cdr:to>
      <cdr:x>0.92141</cdr:x>
      <cdr:y>0.06792</cdr:y>
    </cdr:to>
    <cdr:sp macro="" textlink="">
      <cdr:nvSpPr>
        <cdr:cNvPr id="4" name="ZoneTexte 3"/>
        <cdr:cNvSpPr txBox="1"/>
      </cdr:nvSpPr>
      <cdr:spPr>
        <a:xfrm xmlns:a="http://schemas.openxmlformats.org/drawingml/2006/main">
          <a:off x="491067" y="135467"/>
          <a:ext cx="7985868" cy="24553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www.insee.fr/fr/indicateur/cnat_annu/base_2005/donnees/xls/t_3202.xls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a:solidFill>
                <a:sysClr val="window" lastClr="FFFFFF">
                  <a:lumMod val="50000"/>
                </a:sysClr>
              </a:solidFill>
              <a:latin typeface="Arial"/>
              <a:cs typeface="Arial"/>
            </a:rPr>
            <a:t>t_3205.xls</a:t>
          </a:r>
          <a:r>
            <a:rPr lang="fr-FR" sz="900" b="0" i="0" baseline="0">
              <a:solidFill>
                <a:sysClr val="window" lastClr="FFFFFF">
                  <a:lumMod val="50000"/>
                </a:sysClr>
              </a:solidFill>
              <a:latin typeface="Arial"/>
              <a:cs typeface="Arial"/>
            </a:rPr>
            <a:t> et t_3208.xls</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95.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6.xml><?xml version="1.0" encoding="utf-8"?>
<c:userShapes xmlns:c="http://schemas.openxmlformats.org/drawingml/2006/chart">
  <cdr:relSizeAnchor xmlns:cdr="http://schemas.openxmlformats.org/drawingml/2006/chartDrawing">
    <cdr:from>
      <cdr:x>0.00368</cdr:x>
      <cdr:y>0.04313</cdr:y>
    </cdr:from>
    <cdr:to>
      <cdr:x>0.04509</cdr:x>
      <cdr:y>0.12679</cdr:y>
    </cdr:to>
    <cdr:sp macro="" textlink="">
      <cdr:nvSpPr>
        <cdr:cNvPr id="2" name="ZoneTexte 1"/>
        <cdr:cNvSpPr txBox="1"/>
      </cdr:nvSpPr>
      <cdr:spPr>
        <a:xfrm xmlns:a="http://schemas.openxmlformats.org/drawingml/2006/main">
          <a:off x="33856" y="241923"/>
          <a:ext cx="380969" cy="46927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0.05246</cdr:x>
      <cdr:y>0.07175</cdr:y>
    </cdr:from>
    <cdr:to>
      <cdr:x>0.94606</cdr:x>
      <cdr:y>0.18566</cdr:y>
    </cdr:to>
    <cdr:sp macro="" textlink="">
      <cdr:nvSpPr>
        <cdr:cNvPr id="3" name="ZoneTexte 2"/>
        <cdr:cNvSpPr txBox="1"/>
      </cdr:nvSpPr>
      <cdr:spPr>
        <a:xfrm xmlns:a="http://schemas.openxmlformats.org/drawingml/2006/main">
          <a:off x="482599" y="402485"/>
          <a:ext cx="8221133" cy="63891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a:r>
            <a:rPr lang="fr-FR" sz="1900" b="1" baseline="0">
              <a:solidFill>
                <a:schemeClr val="bg1">
                  <a:lumMod val="50000"/>
                </a:schemeClr>
              </a:solidFill>
              <a:latin typeface="+mn-lt"/>
            </a:rPr>
            <a:t>Intérêts de la dette</a:t>
          </a:r>
          <a:r>
            <a:rPr lang="fr-FR" sz="1900" b="1">
              <a:solidFill>
                <a:schemeClr val="bg1">
                  <a:lumMod val="50000"/>
                </a:schemeClr>
              </a:solidFill>
              <a:latin typeface="+mn-lt"/>
            </a:rPr>
            <a:t> payés par les différents </a:t>
          </a:r>
          <a:r>
            <a:rPr lang="fr-FR" sz="1900" b="1" baseline="0">
              <a:solidFill>
                <a:schemeClr val="bg1">
                  <a:lumMod val="50000"/>
                </a:schemeClr>
              </a:solidFill>
              <a:latin typeface="+mn-lt"/>
            </a:rPr>
            <a:t>types d'</a:t>
          </a:r>
          <a:r>
            <a:rPr lang="fr-FR" sz="1900" b="1">
              <a:solidFill>
                <a:schemeClr val="bg1">
                  <a:lumMod val="50000"/>
                </a:schemeClr>
              </a:solidFill>
              <a:latin typeface="+mn-lt"/>
            </a:rPr>
            <a:t>administration publique, </a:t>
          </a:r>
        </a:p>
        <a:p xmlns:a="http://schemas.openxmlformats.org/drawingml/2006/main">
          <a:pPr algn="l"/>
          <a:r>
            <a:rPr lang="fr-FR" sz="1900" b="1">
              <a:solidFill>
                <a:schemeClr val="bg1">
                  <a:lumMod val="50000"/>
                </a:schemeClr>
              </a:solidFill>
              <a:latin typeface="+mn-lt"/>
            </a:rPr>
            <a:t>en %</a:t>
          </a:r>
          <a:r>
            <a:rPr lang="fr-FR" sz="1900" b="1" baseline="0">
              <a:solidFill>
                <a:schemeClr val="bg1">
                  <a:lumMod val="50000"/>
                </a:schemeClr>
              </a:solidFill>
              <a:latin typeface="+mn-lt"/>
            </a:rPr>
            <a:t> de leurs recettes</a:t>
          </a:r>
          <a:endParaRPr lang="fr-FR" sz="1900" b="1">
            <a:solidFill>
              <a:schemeClr val="bg1">
                <a:lumMod val="50000"/>
              </a:schemeClr>
            </a:solidFill>
            <a:latin typeface="+mn-lt"/>
          </a:endParaRPr>
        </a:p>
      </cdr:txBody>
    </cdr:sp>
  </cdr:relSizeAnchor>
  <cdr:relSizeAnchor xmlns:cdr="http://schemas.openxmlformats.org/drawingml/2006/chartDrawing">
    <cdr:from>
      <cdr:x>0.05338</cdr:x>
      <cdr:y>0.02415</cdr:y>
    </cdr:from>
    <cdr:to>
      <cdr:x>0.92141</cdr:x>
      <cdr:y>0.06792</cdr:y>
    </cdr:to>
    <cdr:sp macro="" textlink="">
      <cdr:nvSpPr>
        <cdr:cNvPr id="4" name="ZoneTexte 3"/>
        <cdr:cNvSpPr txBox="1"/>
      </cdr:nvSpPr>
      <cdr:spPr>
        <a:xfrm xmlns:a="http://schemas.openxmlformats.org/drawingml/2006/main">
          <a:off x="491067" y="135467"/>
          <a:ext cx="7985868" cy="24553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www.insee.fr/fr/indicateur/cnat_annu/base_2005/donnees/xls/t_3202.xls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a:solidFill>
                <a:sysClr val="window" lastClr="FFFFFF">
                  <a:lumMod val="50000"/>
                </a:sysClr>
              </a:solidFill>
              <a:latin typeface="Arial"/>
              <a:cs typeface="Arial"/>
            </a:rPr>
            <a:t>t_3205.xls</a:t>
          </a:r>
          <a:r>
            <a:rPr lang="fr-FR" sz="900" b="0" i="0" baseline="0">
              <a:solidFill>
                <a:sysClr val="window" lastClr="FFFFFF">
                  <a:lumMod val="50000"/>
                </a:sysClr>
              </a:solidFill>
              <a:latin typeface="Arial"/>
              <a:cs typeface="Arial"/>
            </a:rPr>
            <a:t> et t_3208.xls</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97.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8.xml><?xml version="1.0" encoding="utf-8"?>
<c:userShapes xmlns:c="http://schemas.openxmlformats.org/drawingml/2006/chart">
  <cdr:relSizeAnchor xmlns:cdr="http://schemas.openxmlformats.org/drawingml/2006/chartDrawing">
    <cdr:from>
      <cdr:x>0.04708</cdr:x>
      <cdr:y>0.78828</cdr:y>
    </cdr:from>
    <cdr:to>
      <cdr:x>0.94924</cdr:x>
      <cdr:y>0.90217</cdr:y>
    </cdr:to>
    <cdr:sp macro="" textlink="">
      <cdr:nvSpPr>
        <cdr:cNvPr id="2" name="ZoneTexte 1"/>
        <cdr:cNvSpPr txBox="1"/>
      </cdr:nvSpPr>
      <cdr:spPr>
        <a:xfrm xmlns:a="http://schemas.openxmlformats.org/drawingml/2006/main">
          <a:off x="433295" y="4422588"/>
          <a:ext cx="8303242" cy="63894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baseline="0">
              <a:solidFill>
                <a:sysClr val="window" lastClr="FFFFFF">
                  <a:lumMod val="50000"/>
                </a:sysClr>
              </a:solidFill>
              <a:latin typeface="Calibri"/>
            </a:rPr>
            <a:t>Intérêts de la dette</a:t>
          </a:r>
          <a:r>
            <a:rPr lang="fr-FR" sz="1900" b="1">
              <a:solidFill>
                <a:sysClr val="window" lastClr="FFFFFF">
                  <a:lumMod val="50000"/>
                </a:sysClr>
              </a:solidFill>
              <a:latin typeface="Calibri"/>
            </a:rPr>
            <a:t> payés par les différents </a:t>
          </a:r>
          <a:r>
            <a:rPr lang="fr-FR" sz="1900" b="1" baseline="0">
              <a:solidFill>
                <a:sysClr val="window" lastClr="FFFFFF">
                  <a:lumMod val="50000"/>
                </a:sysClr>
              </a:solidFill>
              <a:latin typeface="Calibri"/>
            </a:rPr>
            <a:t>types d'</a:t>
          </a:r>
          <a:r>
            <a:rPr lang="fr-FR" sz="1900" b="1">
              <a:solidFill>
                <a:sysClr val="window" lastClr="FFFFFF">
                  <a:lumMod val="50000"/>
                </a:sysClr>
              </a:solidFill>
              <a:latin typeface="Calibri"/>
            </a:rPr>
            <a:t>administration publique, </a:t>
          </a:r>
        </a:p>
        <a:p xmlns:a="http://schemas.openxmlformats.org/drawingml/2006/main">
          <a:pPr algn="l"/>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des recettes publiques</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0.00081</cdr:x>
      <cdr:y>0.04527</cdr:y>
    </cdr:from>
    <cdr:to>
      <cdr:x>0.0422</cdr:x>
      <cdr:y>0.1478</cdr:y>
    </cdr:to>
    <cdr:sp macro="" textlink="">
      <cdr:nvSpPr>
        <cdr:cNvPr id="3" name="ZoneTexte 2"/>
        <cdr:cNvSpPr txBox="1"/>
      </cdr:nvSpPr>
      <cdr:spPr>
        <a:xfrm xmlns:a="http://schemas.openxmlformats.org/drawingml/2006/main">
          <a:off x="7471" y="254000"/>
          <a:ext cx="380969" cy="57523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0.04464</cdr:x>
      <cdr:y>0.03196</cdr:y>
    </cdr:from>
    <cdr:to>
      <cdr:x>0.91231</cdr:x>
      <cdr:y>0.07572</cdr:y>
    </cdr:to>
    <cdr:sp macro="" textlink="">
      <cdr:nvSpPr>
        <cdr:cNvPr id="4" name="ZoneTexte 3"/>
        <cdr:cNvSpPr txBox="1"/>
      </cdr:nvSpPr>
      <cdr:spPr>
        <a:xfrm xmlns:a="http://schemas.openxmlformats.org/drawingml/2006/main">
          <a:off x="410882" y="179295"/>
          <a:ext cx="7985824" cy="24551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www.insee.fr/fr/indicateur/cnat_annu/base_2005/donnees/xls/t_3201.xls, t_3202.xls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a:solidFill>
                <a:sysClr val="window" lastClr="FFFFFF">
                  <a:lumMod val="50000"/>
                </a:sysClr>
              </a:solidFill>
              <a:latin typeface="Arial"/>
              <a:cs typeface="Arial"/>
            </a:rPr>
            <a:t>t_3205.xls</a:t>
          </a:r>
          <a:r>
            <a:rPr lang="fr-FR" sz="900" b="0" i="0" baseline="0">
              <a:solidFill>
                <a:sysClr val="window" lastClr="FFFFFF">
                  <a:lumMod val="50000"/>
                </a:sysClr>
              </a:solidFill>
              <a:latin typeface="Arial"/>
              <a:cs typeface="Arial"/>
            </a:rPr>
            <a:t> et t_3208.xls</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199.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0.76059</cdr:x>
      <cdr:y>0.07861</cdr:y>
    </cdr:to>
    <cdr:sp macro="" textlink="">
      <cdr:nvSpPr>
        <cdr:cNvPr id="6" name="ZoneTexte 5"/>
        <cdr:cNvSpPr txBox="1"/>
      </cdr:nvSpPr>
      <cdr:spPr>
        <a:xfrm xmlns:a="http://schemas.openxmlformats.org/drawingml/2006/main">
          <a:off x="676738" y="101373"/>
          <a:ext cx="6316730" cy="33889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et t_1102.xls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0.05114</cdr:y>
    </cdr:from>
    <cdr:to>
      <cdr:x>0.67956</cdr:x>
      <cdr:y>0.13454</cdr:y>
    </cdr:to>
    <cdr:sp macro="" textlink="">
      <cdr:nvSpPr>
        <cdr:cNvPr id="7" name="ZoneTexte 6"/>
        <cdr:cNvSpPr txBox="1"/>
      </cdr:nvSpPr>
      <cdr:spPr>
        <a:xfrm xmlns:a="http://schemas.openxmlformats.org/drawingml/2006/main">
          <a:off x="685800" y="286425"/>
          <a:ext cx="5562600" cy="467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D9D9D9"/>
              </a:solidFill>
              <a:latin typeface="Calibri"/>
              <a:cs typeface="Arial"/>
            </a:rPr>
            <a:t>Évolution</a:t>
          </a:r>
          <a:r>
            <a:rPr lang="fr-FR" sz="2400" b="1" baseline="0">
              <a:solidFill>
                <a:srgbClr val="D9D9D9"/>
              </a:solidFill>
              <a:latin typeface="Calibri"/>
              <a:cs typeface="Arial"/>
            </a:rPr>
            <a:t> de la d</a:t>
          </a:r>
          <a:r>
            <a:rPr lang="fr-FR" sz="2400" b="1">
              <a:solidFill>
                <a:srgbClr val="D9D9D9"/>
              </a:solidFill>
              <a:latin typeface="Calibri"/>
              <a:cs typeface="Arial"/>
            </a:rPr>
            <a:t>ette publique selon l'unité</a:t>
          </a:r>
        </a:p>
      </cdr:txBody>
    </cdr:sp>
  </cdr:relSizeAnchor>
  <cdr:relSizeAnchor xmlns:cdr="http://schemas.openxmlformats.org/drawingml/2006/chartDrawing">
    <cdr:from>
      <cdr:x>0.9558</cdr:x>
      <cdr:y>0.06652</cdr:y>
    </cdr:from>
    <cdr:to>
      <cdr:x>0.99448</cdr:x>
      <cdr:y>0.21315</cdr:y>
    </cdr:to>
    <cdr:sp macro="" textlink="">
      <cdr:nvSpPr>
        <cdr:cNvPr id="8" name="ZoneTexte 7"/>
        <cdr:cNvSpPr txBox="1"/>
      </cdr:nvSpPr>
      <cdr:spPr>
        <a:xfrm xmlns:a="http://schemas.openxmlformats.org/drawingml/2006/main">
          <a:off x="8788400" y="372534"/>
          <a:ext cx="355600" cy="821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0.64088</cdr:x>
      <cdr:y>0.55329</cdr:y>
    </cdr:from>
    <cdr:to>
      <cdr:x>0.92357</cdr:x>
      <cdr:y>0.65759</cdr:y>
    </cdr:to>
    <cdr:sp macro="" textlink="">
      <cdr:nvSpPr>
        <cdr:cNvPr id="12" name="ZoneTexte 11"/>
        <cdr:cNvSpPr txBox="1"/>
      </cdr:nvSpPr>
      <cdr:spPr>
        <a:xfrm xmlns:a="http://schemas.openxmlformats.org/drawingml/2006/main">
          <a:off x="5892788" y="3098820"/>
          <a:ext cx="2599278" cy="58415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FF"/>
              </a:solidFill>
            </a:rPr>
            <a:t>en € courants (échelle de gauche)</a:t>
          </a:r>
          <a:r>
            <a:rPr lang="fr-FR" sz="1400" b="1" baseline="0">
              <a:solidFill>
                <a:srgbClr val="0000FF"/>
              </a:solidFill>
            </a:rPr>
            <a:t> </a:t>
          </a:r>
          <a:r>
            <a:rPr lang="fr-FR" sz="1400" b="1">
              <a:solidFill>
                <a:srgbClr val="0000FF"/>
              </a:solidFill>
              <a:latin typeface="+mn-lt"/>
              <a:ea typeface="+mn-ea"/>
              <a:cs typeface="+mn-cs"/>
            </a:rPr>
            <a:t>: </a:t>
          </a:r>
          <a:br>
            <a:rPr lang="fr-FR" sz="1400" b="1">
              <a:solidFill>
                <a:srgbClr val="0000FF"/>
              </a:solidFill>
              <a:latin typeface="+mn-lt"/>
              <a:ea typeface="+mn-ea"/>
              <a:cs typeface="+mn-cs"/>
            </a:rPr>
          </a:br>
          <a:r>
            <a:rPr lang="fr-FR" sz="1400" b="1">
              <a:solidFill>
                <a:srgbClr val="0000FF"/>
              </a:solidFill>
              <a:latin typeface="+mn-lt"/>
              <a:ea typeface="+mn-ea"/>
              <a:cs typeface="+mn-cs"/>
            </a:rPr>
            <a:t>multiplié par </a:t>
          </a:r>
          <a:r>
            <a:rPr lang="fr-FR" sz="2000" b="1">
              <a:solidFill>
                <a:srgbClr val="0000FF"/>
              </a:solidFill>
              <a:latin typeface="+mn-lt"/>
              <a:ea typeface="+mn-ea"/>
              <a:cs typeface="+mn-cs"/>
            </a:rPr>
            <a:t>22</a:t>
          </a:r>
          <a:r>
            <a:rPr lang="fr-FR" sz="1400" b="1">
              <a:solidFill>
                <a:srgbClr val="0000FF"/>
              </a:solidFill>
              <a:latin typeface="+mn-lt"/>
              <a:ea typeface="+mn-ea"/>
              <a:cs typeface="+mn-cs"/>
            </a:rPr>
            <a:t> en</a:t>
          </a:r>
          <a:r>
            <a:rPr lang="fr-FR" sz="1400" b="1" baseline="0">
              <a:solidFill>
                <a:srgbClr val="0000FF"/>
              </a:solidFill>
              <a:latin typeface="+mn-lt"/>
              <a:ea typeface="+mn-ea"/>
              <a:cs typeface="+mn-cs"/>
            </a:rPr>
            <a:t> 34 ans</a:t>
          </a:r>
          <a:r>
            <a:rPr lang="fr-FR" sz="1400">
              <a:solidFill>
                <a:srgbClr val="0000FF"/>
              </a:solidFill>
            </a:rPr>
            <a:t> </a:t>
          </a:r>
          <a:endParaRPr lang="fr-FR" sz="1400" b="1">
            <a:solidFill>
              <a:srgbClr val="0000FF"/>
            </a:solidFill>
          </a:endParaRPr>
        </a:p>
      </cdr:txBody>
    </cdr:sp>
  </cdr:relSizeAnchor>
  <cdr:relSizeAnchor xmlns:cdr="http://schemas.openxmlformats.org/drawingml/2006/chartDrawing">
    <cdr:from>
      <cdr:x>0.58379</cdr:x>
      <cdr:y>0.57747</cdr:y>
    </cdr:from>
    <cdr:to>
      <cdr:x>0.63444</cdr:x>
      <cdr:y>0.5941</cdr:y>
    </cdr:to>
    <cdr:sp macro="" textlink="">
      <cdr:nvSpPr>
        <cdr:cNvPr id="13" name="Connecteur droit 12"/>
        <cdr:cNvSpPr/>
      </cdr:nvSpPr>
      <cdr:spPr>
        <a:xfrm xmlns:a="http://schemas.openxmlformats.org/drawingml/2006/main" flipH="1" flipV="1">
          <a:off x="5367857" y="3234245"/>
          <a:ext cx="465717" cy="93140"/>
        </a:xfrm>
        <a:prstGeom xmlns:a="http://schemas.openxmlformats.org/drawingml/2006/main" prst="line">
          <a:avLst/>
        </a:prstGeom>
        <a:ln xmlns:a="http://schemas.openxmlformats.org/drawingml/2006/main" w="50800">
          <a:solidFill>
            <a:srgbClr val="0000FF"/>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0.00829</cdr:x>
      <cdr:y>0.06803</cdr:y>
    </cdr:from>
    <cdr:to>
      <cdr:x>0.06261</cdr:x>
      <cdr:y>0.21466</cdr:y>
    </cdr:to>
    <cdr:sp macro="" textlink="">
      <cdr:nvSpPr>
        <cdr:cNvPr id="16" name="ZoneTexte 15"/>
        <cdr:cNvSpPr txBox="1"/>
      </cdr:nvSpPr>
      <cdr:spPr>
        <a:xfrm xmlns:a="http://schemas.openxmlformats.org/drawingml/2006/main">
          <a:off x="76200" y="381000"/>
          <a:ext cx="499532" cy="8212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Md</a:t>
          </a:r>
          <a:r>
            <a:rPr lang="fr-FR" sz="1800" b="1" baseline="0"/>
            <a:t> €</a:t>
          </a:r>
          <a:endParaRPr lang="fr-FR" sz="1800" b="1"/>
        </a:p>
      </cdr:txBody>
    </cdr:sp>
  </cdr:relSizeAnchor>
  <cdr:relSizeAnchor xmlns:cdr="http://schemas.openxmlformats.org/drawingml/2006/chartDrawing">
    <cdr:from>
      <cdr:x>0.77072</cdr:x>
      <cdr:y>0.5941</cdr:y>
    </cdr:from>
    <cdr:to>
      <cdr:x>0.81768</cdr:x>
      <cdr:y>0.6712</cdr:y>
    </cdr:to>
    <cdr:sp macro="" textlink="">
      <cdr:nvSpPr>
        <cdr:cNvPr id="18" name="Ellipse 17"/>
        <cdr:cNvSpPr/>
      </cdr:nvSpPr>
      <cdr:spPr>
        <a:xfrm xmlns:a="http://schemas.openxmlformats.org/drawingml/2006/main">
          <a:off x="7086641" y="3327385"/>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0.13459</cdr:x>
      <cdr:y>0.28118</cdr:y>
    </cdr:from>
    <cdr:to>
      <cdr:x>0.44023</cdr:x>
      <cdr:y>0.40514</cdr:y>
    </cdr:to>
    <cdr:sp macro="" textlink="">
      <cdr:nvSpPr>
        <cdr:cNvPr id="5" name="ZoneTexte 4"/>
        <cdr:cNvSpPr txBox="1"/>
      </cdr:nvSpPr>
      <cdr:spPr>
        <a:xfrm xmlns:a="http://schemas.openxmlformats.org/drawingml/2006/main">
          <a:off x="1237521" y="1574820"/>
          <a:ext cx="2810299" cy="69424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l" rtl="0">
            <a:defRPr sz="1000"/>
          </a:pPr>
          <a:r>
            <a:rPr lang="fr-FR" sz="1800" b="1" i="0" strike="noStrike">
              <a:solidFill>
                <a:srgbClr val="558ED5"/>
              </a:solidFill>
              <a:latin typeface="Calibri"/>
              <a:ea typeface="Calibri"/>
              <a:cs typeface="Calibri"/>
            </a:rPr>
            <a:t>gouvernement de droite</a:t>
          </a:r>
        </a:p>
        <a:p xmlns:a="http://schemas.openxmlformats.org/drawingml/2006/main">
          <a:pPr algn="l" rtl="0">
            <a:defRPr sz="1000"/>
          </a:pPr>
          <a:r>
            <a:rPr lang="fr-FR" sz="1800" b="1" i="0" strike="noStrike">
              <a:solidFill>
                <a:srgbClr val="F20884"/>
              </a:solidFill>
              <a:latin typeface="Calibri"/>
              <a:ea typeface="Calibri"/>
              <a:cs typeface="Calibri"/>
            </a:rPr>
            <a:t>gouvernement de gauche</a:t>
          </a:r>
        </a:p>
      </cdr:txBody>
    </cdr:sp>
  </cdr:relSizeAnchor>
  <cdr:relSizeAnchor xmlns:cdr="http://schemas.openxmlformats.org/drawingml/2006/chartDrawing">
    <cdr:from>
      <cdr:x>0.0736</cdr:x>
      <cdr:y>0.0181</cdr:y>
    </cdr:from>
    <cdr:to>
      <cdr:x>0.9197</cdr:x>
      <cdr:y>0.06349</cdr:y>
    </cdr:to>
    <cdr:sp macro="" textlink="">
      <cdr:nvSpPr>
        <cdr:cNvPr id="6" name="ZoneTexte 5"/>
        <cdr:cNvSpPr txBox="1"/>
      </cdr:nvSpPr>
      <cdr:spPr>
        <a:xfrm xmlns:a="http://schemas.openxmlformats.org/drawingml/2006/main">
          <a:off x="676737" y="101373"/>
          <a:ext cx="7779721" cy="2542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a:t>
          </a:r>
        </a:p>
        <a:p xmlns:a="http://schemas.openxmlformats.org/drawingml/2006/main">
          <a:pPr algn="l" rtl="0">
            <a:defRPr sz="1000"/>
          </a:pPr>
          <a:r>
            <a:rPr lang="fr-FR" sz="900" b="0" i="0" strike="noStrike">
              <a:solidFill>
                <a:srgbClr val="7F7F7F"/>
              </a:solidFill>
              <a:latin typeface="Arial"/>
              <a:ea typeface="Calibri"/>
              <a:cs typeface="Arial"/>
            </a:rPr>
            <a:t>Source : www.insee.fr/fr/indicateur/cnat_annu/base_2005/donnees/xls/t_3101.xls </a:t>
          </a:r>
        </a:p>
      </cdr:txBody>
    </cdr:sp>
  </cdr:relSizeAnchor>
  <cdr:relSizeAnchor xmlns:cdr="http://schemas.openxmlformats.org/drawingml/2006/chartDrawing">
    <cdr:from>
      <cdr:x>0.14078</cdr:x>
      <cdr:y>0.06954</cdr:y>
    </cdr:from>
    <cdr:to>
      <cdr:x>0.69924</cdr:x>
      <cdr:y>0.16175</cdr:y>
    </cdr:to>
    <cdr:sp macro="" textlink="">
      <cdr:nvSpPr>
        <cdr:cNvPr id="7" name="ZoneTexte 6"/>
        <cdr:cNvSpPr txBox="1"/>
      </cdr:nvSpPr>
      <cdr:spPr>
        <a:xfrm xmlns:a="http://schemas.openxmlformats.org/drawingml/2006/main">
          <a:off x="1294404" y="389483"/>
          <a:ext cx="5134928" cy="5164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7F7F7F"/>
              </a:solidFill>
              <a:latin typeface="Calibri"/>
              <a:cs typeface="Arial"/>
            </a:rPr>
            <a:t>Dette publique à prix courants (Md €)</a:t>
          </a:r>
        </a:p>
      </cdr:txBody>
    </cdr:sp>
  </cdr:relSizeAnchor>
</c:userShapes>
</file>

<file path=xl/drawings/drawing200.xml><?xml version="1.0" encoding="utf-8"?>
<c:userShapes xmlns:c="http://schemas.openxmlformats.org/drawingml/2006/chart">
  <cdr:relSizeAnchor xmlns:cdr="http://schemas.openxmlformats.org/drawingml/2006/chartDrawing">
    <cdr:from>
      <cdr:x>0.04789</cdr:x>
      <cdr:y>0.09321</cdr:y>
    </cdr:from>
    <cdr:to>
      <cdr:x>0.95005</cdr:x>
      <cdr:y>0.2071</cdr:y>
    </cdr:to>
    <cdr:sp macro="" textlink="">
      <cdr:nvSpPr>
        <cdr:cNvPr id="2" name="ZoneTexte 1"/>
        <cdr:cNvSpPr txBox="1"/>
      </cdr:nvSpPr>
      <cdr:spPr>
        <a:xfrm xmlns:a="http://schemas.openxmlformats.org/drawingml/2006/main">
          <a:off x="440784" y="522930"/>
          <a:ext cx="8303269" cy="63896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baseline="0">
              <a:solidFill>
                <a:sysClr val="window" lastClr="FFFFFF">
                  <a:lumMod val="50000"/>
                </a:sysClr>
              </a:solidFill>
              <a:latin typeface="Calibri"/>
            </a:rPr>
            <a:t>Intérêts de la dette</a:t>
          </a:r>
          <a:r>
            <a:rPr lang="fr-FR" sz="1900" b="1">
              <a:solidFill>
                <a:sysClr val="window" lastClr="FFFFFF">
                  <a:lumMod val="50000"/>
                </a:sysClr>
              </a:solidFill>
              <a:latin typeface="Calibri"/>
            </a:rPr>
            <a:t> payés par les différents </a:t>
          </a:r>
          <a:r>
            <a:rPr lang="fr-FR" sz="1900" b="1" baseline="0">
              <a:solidFill>
                <a:sysClr val="window" lastClr="FFFFFF">
                  <a:lumMod val="50000"/>
                </a:sysClr>
              </a:solidFill>
              <a:latin typeface="Calibri"/>
            </a:rPr>
            <a:t>types d'</a:t>
          </a:r>
          <a:r>
            <a:rPr lang="fr-FR" sz="1900" b="1">
              <a:solidFill>
                <a:sysClr val="window" lastClr="FFFFFF">
                  <a:lumMod val="50000"/>
                </a:sysClr>
              </a:solidFill>
              <a:latin typeface="Calibri"/>
            </a:rPr>
            <a:t>administration publique, </a:t>
          </a:r>
        </a:p>
        <a:p xmlns:a="http://schemas.openxmlformats.org/drawingml/2006/main">
          <a:pPr algn="l"/>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de leurs dépenses</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0.00081</cdr:x>
      <cdr:y>0.04527</cdr:y>
    </cdr:from>
    <cdr:to>
      <cdr:x>0.0422</cdr:x>
      <cdr:y>0.1478</cdr:y>
    </cdr:to>
    <cdr:sp macro="" textlink="">
      <cdr:nvSpPr>
        <cdr:cNvPr id="3" name="ZoneTexte 2"/>
        <cdr:cNvSpPr txBox="1"/>
      </cdr:nvSpPr>
      <cdr:spPr>
        <a:xfrm xmlns:a="http://schemas.openxmlformats.org/drawingml/2006/main">
          <a:off x="7471" y="254000"/>
          <a:ext cx="380969" cy="57523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0.04464</cdr:x>
      <cdr:y>0.03196</cdr:y>
    </cdr:from>
    <cdr:to>
      <cdr:x>0.91231</cdr:x>
      <cdr:y>0.07057</cdr:y>
    </cdr:to>
    <cdr:sp macro="" textlink="">
      <cdr:nvSpPr>
        <cdr:cNvPr id="4" name="ZoneTexte 3"/>
        <cdr:cNvSpPr txBox="1"/>
      </cdr:nvSpPr>
      <cdr:spPr>
        <a:xfrm xmlns:a="http://schemas.openxmlformats.org/drawingml/2006/main">
          <a:off x="410856" y="179310"/>
          <a:ext cx="7985831" cy="21663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www.insee.fr/fr/indicateur/cnat_annu/base_2005/donnees/xls/t_3201.xls, t_3203.xls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a:solidFill>
                <a:sysClr val="window" lastClr="FFFFFF">
                  <a:lumMod val="50000"/>
                </a:sysClr>
              </a:solidFill>
              <a:latin typeface="Arial"/>
              <a:cs typeface="Arial"/>
            </a:rPr>
            <a:t>t_3205.xls</a:t>
          </a:r>
          <a:r>
            <a:rPr lang="fr-FR" sz="900" b="0" i="0" baseline="0">
              <a:solidFill>
                <a:sysClr val="window" lastClr="FFFFFF">
                  <a:lumMod val="50000"/>
                </a:sysClr>
              </a:solidFill>
              <a:latin typeface="Arial"/>
              <a:cs typeface="Arial"/>
            </a:rPr>
            <a:t> et t_3208.xls</a:t>
          </a:r>
          <a:endParaRPr lang="fr-FR" sz="900" b="0" i="0" strike="noStrike">
            <a:solidFill>
              <a:sysClr val="window" lastClr="FFFFFF">
                <a:lumMod val="50000"/>
              </a:sysClr>
            </a:solidFill>
            <a:latin typeface="Arial"/>
            <a:ea typeface="Calibri"/>
            <a:cs typeface="Arial"/>
          </a:endParaRPr>
        </a:p>
      </cdr:txBody>
    </cdr:sp>
  </cdr:relSizeAnchor>
</c:userShapes>
</file>

<file path=xl/drawings/drawing201.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2.xml><?xml version="1.0" encoding="utf-8"?>
<c:userShapes xmlns:c="http://schemas.openxmlformats.org/drawingml/2006/chart">
  <cdr:relSizeAnchor xmlns:cdr="http://schemas.openxmlformats.org/drawingml/2006/chartDrawing">
    <cdr:from>
      <cdr:x>0.07549</cdr:x>
      <cdr:y>0.08522</cdr:y>
    </cdr:from>
    <cdr:to>
      <cdr:x>0.17484</cdr:x>
      <cdr:y>0.2482</cdr:y>
    </cdr:to>
    <cdr:sp macro="" textlink="">
      <cdr:nvSpPr>
        <cdr:cNvPr id="2" name="ZoneTexte 1"/>
        <cdr:cNvSpPr txBox="1"/>
      </cdr:nvSpPr>
      <cdr:spPr>
        <a:xfrm xmlns:a="http://schemas.openxmlformats.org/drawingml/2006/main">
          <a:off x="694765" y="47811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0.05519</cdr:x>
      <cdr:y>0.0253</cdr:y>
    </cdr:from>
    <cdr:to>
      <cdr:x>0.84903</cdr:x>
      <cdr:y>0.08522</cdr:y>
    </cdr:to>
    <cdr:sp macro="" textlink="">
      <cdr:nvSpPr>
        <cdr:cNvPr id="4" name="ZoneTexte 3"/>
        <cdr:cNvSpPr txBox="1"/>
      </cdr:nvSpPr>
      <cdr:spPr>
        <a:xfrm xmlns:a="http://schemas.openxmlformats.org/drawingml/2006/main">
          <a:off x="507955" y="141943"/>
          <a:ext cx="7306279" cy="33617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900">
              <a:solidFill>
                <a:schemeClr val="bg1">
                  <a:lumMod val="50000"/>
                </a:schemeClr>
              </a:solidFill>
              <a:latin typeface="Arial"/>
              <a:ea typeface="+mn-ea"/>
              <a:cs typeface="Arial"/>
            </a:rPr>
            <a:t>Intérêts des emprunts versés par</a:t>
          </a:r>
          <a:r>
            <a:rPr lang="fr-FR" sz="900" baseline="0">
              <a:solidFill>
                <a:schemeClr val="bg1">
                  <a:lumMod val="50000"/>
                </a:schemeClr>
              </a:solidFill>
              <a:latin typeface="Arial"/>
              <a:ea typeface="+mn-ea"/>
              <a:cs typeface="Arial"/>
            </a:rPr>
            <a:t> l</a:t>
          </a:r>
          <a:r>
            <a:rPr lang="fr-FR" sz="900">
              <a:solidFill>
                <a:schemeClr val="bg1">
                  <a:lumMod val="50000"/>
                </a:schemeClr>
              </a:solidFill>
              <a:latin typeface="Arial"/>
              <a:ea typeface="+mn-ea"/>
              <a:cs typeface="Arial"/>
            </a:rPr>
            <a:t>es administrations publiques en % du PIB</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 : www.insee.fr/fr/indicateurs/cnat_annu/base_2005/donnees/xls/t_1101.xls,</a:t>
          </a:r>
          <a:r>
            <a:rPr lang="fr-FR" sz="900" b="0" i="0" strike="noStrike" baseline="0">
              <a:solidFill>
                <a:sysClr val="window" lastClr="FFFFFF">
                  <a:lumMod val="50000"/>
                </a:sysClr>
              </a:solidFill>
              <a:latin typeface="Arial"/>
              <a:ea typeface="Calibri"/>
              <a:cs typeface="Arial"/>
            </a:rPr>
            <a:t> </a:t>
          </a:r>
          <a:r>
            <a:rPr lang="fr-FR" sz="900" b="0" i="0">
              <a:solidFill>
                <a:sysClr val="window" lastClr="FFFFFF">
                  <a:lumMod val="50000"/>
                </a:sysClr>
              </a:solidFill>
              <a:latin typeface="Arial"/>
              <a:cs typeface="Arial"/>
            </a:rPr>
            <a:t>t_3201.</a:t>
          </a:r>
          <a:r>
            <a:rPr lang="fr-FR" sz="900" b="0" i="0">
              <a:solidFill>
                <a:schemeClr val="bg1">
                  <a:lumMod val="50000"/>
                </a:schemeClr>
              </a:solidFill>
              <a:latin typeface="Arial"/>
              <a:cs typeface="Arial"/>
            </a:rPr>
            <a:t>xls, </a:t>
          </a:r>
          <a:r>
            <a:rPr lang="fr-FR" sz="900" b="0" i="0">
              <a:solidFill>
                <a:schemeClr val="bg1">
                  <a:lumMod val="50000"/>
                </a:schemeClr>
              </a:solidFill>
              <a:latin typeface="Arial"/>
              <a:ea typeface="+mn-ea"/>
              <a:cs typeface="Arial"/>
            </a:rPr>
            <a:t>t_3203.xls, t_3204.xls, t_3205.xls, t_3208.xls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cdr:x>
      <cdr:y>0.03862</cdr:y>
    </cdr:from>
    <cdr:to>
      <cdr:x>0.05601</cdr:x>
      <cdr:y>0.23435</cdr:y>
    </cdr:to>
    <cdr:sp macro="" textlink="">
      <cdr:nvSpPr>
        <cdr:cNvPr id="5" name="ZoneTexte 4"/>
        <cdr:cNvSpPr txBox="1"/>
      </cdr:nvSpPr>
      <cdr:spPr>
        <a:xfrm xmlns:a="http://schemas.openxmlformats.org/drawingml/2006/main">
          <a:off x="0" y="216674"/>
          <a:ext cx="515503" cy="1098150"/>
        </a:xfrm>
        <a:prstGeom xmlns:a="http://schemas.openxmlformats.org/drawingml/2006/main" prst="rect">
          <a:avLst/>
        </a:prstGeom>
      </cdr:spPr>
      <cdr:txBody>
        <a:bodyPr xmlns:a="http://schemas.openxmlformats.org/drawingml/2006/main" wrap="none" rtlCol="0" anchor="ctr" anchorCtr="0"/>
        <a:lstStyle xmlns:a="http://schemas.openxmlformats.org/drawingml/2006/main"/>
        <a:p xmlns:a="http://schemas.openxmlformats.org/drawingml/2006/main">
          <a:pPr algn="ctr"/>
          <a:r>
            <a:rPr lang="fr-FR" sz="1400" b="1"/>
            <a:t>%</a:t>
          </a:r>
        </a:p>
      </cdr:txBody>
    </cdr:sp>
  </cdr:relSizeAnchor>
  <cdr:relSizeAnchor xmlns:cdr="http://schemas.openxmlformats.org/drawingml/2006/chartDrawing">
    <cdr:from>
      <cdr:x>0.05438</cdr:x>
      <cdr:y>0.09188</cdr:y>
    </cdr:from>
    <cdr:to>
      <cdr:x>0.95654</cdr:x>
      <cdr:y>0.20577</cdr:y>
    </cdr:to>
    <cdr:sp macro="" textlink="">
      <cdr:nvSpPr>
        <cdr:cNvPr id="6" name="ZoneTexte 5"/>
        <cdr:cNvSpPr txBox="1"/>
      </cdr:nvSpPr>
      <cdr:spPr>
        <a:xfrm xmlns:a="http://schemas.openxmlformats.org/drawingml/2006/main">
          <a:off x="500529" y="515471"/>
          <a:ext cx="8303269" cy="63896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baseline="0">
              <a:solidFill>
                <a:sysClr val="window" lastClr="FFFFFF">
                  <a:lumMod val="50000"/>
                </a:sysClr>
              </a:solidFill>
              <a:latin typeface="Calibri"/>
            </a:rPr>
            <a:t>Intérêts de la dette</a:t>
          </a:r>
          <a:r>
            <a:rPr lang="fr-FR" sz="1900" b="1">
              <a:solidFill>
                <a:sysClr val="window" lastClr="FFFFFF">
                  <a:lumMod val="50000"/>
                </a:sysClr>
              </a:solidFill>
              <a:latin typeface="Calibri"/>
            </a:rPr>
            <a:t> payés par les différents </a:t>
          </a:r>
          <a:r>
            <a:rPr lang="fr-FR" sz="1900" b="1" baseline="0">
              <a:solidFill>
                <a:sysClr val="window" lastClr="FFFFFF">
                  <a:lumMod val="50000"/>
                </a:sysClr>
              </a:solidFill>
              <a:latin typeface="Calibri"/>
            </a:rPr>
            <a:t>types </a:t>
          </a:r>
        </a:p>
        <a:p xmlns:a="http://schemas.openxmlformats.org/drawingml/2006/main">
          <a:pPr algn="l"/>
          <a:r>
            <a:rPr lang="fr-FR" sz="1900" b="1" baseline="0">
              <a:solidFill>
                <a:sysClr val="window" lastClr="FFFFFF">
                  <a:lumMod val="50000"/>
                </a:sysClr>
              </a:solidFill>
              <a:latin typeface="Calibri"/>
            </a:rPr>
            <a:t>d'</a:t>
          </a:r>
          <a:r>
            <a:rPr lang="fr-FR" sz="1900" b="1">
              <a:solidFill>
                <a:sysClr val="window" lastClr="FFFFFF">
                  <a:lumMod val="50000"/>
                </a:sysClr>
              </a:solidFill>
              <a:latin typeface="Calibri"/>
            </a:rPr>
            <a:t>administration publique, 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userShapes>
</file>

<file path=xl/drawings/drawing203.xml><?xml version="1.0" encoding="utf-8"?>
<xdr:wsDr xmlns:xdr="http://schemas.openxmlformats.org/drawingml/2006/spreadsheetDrawing" xmlns:a="http://schemas.openxmlformats.org/drawingml/2006/main">
  <xdr:absoluteAnchor>
    <xdr:pos x="-45629" y="45629"/>
    <xdr:ext cx="9201796" cy="561233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4.xml><?xml version="1.0" encoding="utf-8"?>
<c:userShapes xmlns:c="http://schemas.openxmlformats.org/drawingml/2006/chart">
  <cdr:relSizeAnchor xmlns:cdr="http://schemas.openxmlformats.org/drawingml/2006/chartDrawing">
    <cdr:from>
      <cdr:x>0.00661</cdr:x>
      <cdr:y>0.04336</cdr:y>
    </cdr:from>
    <cdr:to>
      <cdr:x>0.0438</cdr:x>
      <cdr:y>0.12513</cdr:y>
    </cdr:to>
    <cdr:sp macro="" textlink="">
      <cdr:nvSpPr>
        <cdr:cNvPr id="2" name="ZoneTexte 1"/>
        <cdr:cNvSpPr txBox="1"/>
      </cdr:nvSpPr>
      <cdr:spPr>
        <a:xfrm xmlns:a="http://schemas.openxmlformats.org/drawingml/2006/main">
          <a:off x="60838" y="243353"/>
          <a:ext cx="342216" cy="45890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0.05372</cdr:x>
      <cdr:y>0.03252</cdr:y>
    </cdr:from>
    <cdr:to>
      <cdr:x>0.84772</cdr:x>
      <cdr:y>0.09242</cdr:y>
    </cdr:to>
    <cdr:sp macro="" textlink="">
      <cdr:nvSpPr>
        <cdr:cNvPr id="3" name="ZoneTexte 2"/>
        <cdr:cNvSpPr txBox="1"/>
      </cdr:nvSpPr>
      <cdr:spPr>
        <a:xfrm xmlns:a="http://schemas.openxmlformats.org/drawingml/2006/main">
          <a:off x="494311" y="182515"/>
          <a:ext cx="7306279" cy="33617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900">
              <a:solidFill>
                <a:sysClr val="window" lastClr="FFFFFF">
                  <a:lumMod val="50000"/>
                </a:sysClr>
              </a:solidFill>
              <a:latin typeface="Arial"/>
              <a:cs typeface="Arial"/>
            </a:rPr>
            <a:t>Intérêts des emprunts versés par</a:t>
          </a:r>
          <a:r>
            <a:rPr lang="fr-FR" sz="900" baseline="0">
              <a:solidFill>
                <a:sysClr val="window" lastClr="FFFFFF">
                  <a:lumMod val="50000"/>
                </a:sysClr>
              </a:solidFill>
              <a:latin typeface="Arial"/>
              <a:cs typeface="Arial"/>
            </a:rPr>
            <a:t> l'État en % de ceux versés par l'ensemble d</a:t>
          </a:r>
          <a:r>
            <a:rPr lang="fr-FR" sz="900">
              <a:solidFill>
                <a:sysClr val="window" lastClr="FFFFFF">
                  <a:lumMod val="50000"/>
                </a:sysClr>
              </a:solidFill>
              <a:latin typeface="Arial"/>
              <a:cs typeface="Arial"/>
            </a:rPr>
            <a:t>es administrations publiques</a:t>
          </a:r>
          <a:endParaRPr lang="fr-FR" sz="900" b="0" i="0" strike="noStrike" baseline="0">
            <a:solidFill>
              <a:sysClr val="window" lastClr="FFFFFF">
                <a:lumMod val="50000"/>
              </a:sys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 : www.insee.fr/fr/indicateurs/cnat_annu/base_2005/donnees/xls/</a:t>
          </a:r>
          <a:r>
            <a:rPr lang="fr-FR" sz="900" b="0" i="0">
              <a:solidFill>
                <a:sysClr val="window" lastClr="FFFFFF">
                  <a:lumMod val="50000"/>
                </a:sysClr>
              </a:solidFill>
              <a:latin typeface="Arial"/>
              <a:cs typeface="Arial"/>
            </a:rPr>
            <a:t>t_3201.xls, t_3203.xls</a:t>
          </a:r>
          <a:endParaRPr lang="fr-FR" sz="900" b="0" i="0" strike="noStrike">
            <a:solidFill>
              <a:sysClr val="window" lastClr="FFFFFF">
                <a:lumMod val="50000"/>
              </a:sysClr>
            </a:solidFill>
            <a:latin typeface="Arial"/>
            <a:ea typeface="Calibri"/>
            <a:cs typeface="Arial"/>
          </a:endParaRPr>
        </a:p>
      </cdr:txBody>
    </cdr:sp>
  </cdr:relSizeAnchor>
  <cdr:relSizeAnchor xmlns:cdr="http://schemas.openxmlformats.org/drawingml/2006/chartDrawing">
    <cdr:from>
      <cdr:x>0.18017</cdr:x>
      <cdr:y>0.68699</cdr:y>
    </cdr:from>
    <cdr:to>
      <cdr:x>0.96446</cdr:x>
      <cdr:y>0.80084</cdr:y>
    </cdr:to>
    <cdr:sp macro="" textlink="">
      <cdr:nvSpPr>
        <cdr:cNvPr id="4" name="ZoneTexte 3"/>
        <cdr:cNvSpPr txBox="1"/>
      </cdr:nvSpPr>
      <cdr:spPr>
        <a:xfrm xmlns:a="http://schemas.openxmlformats.org/drawingml/2006/main">
          <a:off x="1657846" y="3855628"/>
          <a:ext cx="7216946" cy="63896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900" b="1" baseline="0">
              <a:solidFill>
                <a:sysClr val="window" lastClr="FFFFFF">
                  <a:lumMod val="50000"/>
                </a:sysClr>
              </a:solidFill>
              <a:latin typeface="Calibri"/>
            </a:rPr>
            <a:t>Part des intérêts de la dette</a:t>
          </a:r>
          <a:r>
            <a:rPr lang="fr-FR" sz="1900" b="1">
              <a:solidFill>
                <a:sysClr val="window" lastClr="FFFFFF">
                  <a:lumMod val="50000"/>
                </a:sysClr>
              </a:solidFill>
              <a:latin typeface="Calibri"/>
            </a:rPr>
            <a:t> publique payés par l'État</a:t>
          </a:r>
        </a:p>
      </cdr:txBody>
    </cdr:sp>
  </cdr:relSizeAnchor>
</c:userShapes>
</file>

<file path=xl/drawings/drawing205.xml><?xml version="1.0" encoding="utf-8"?>
<xdr:wsDr xmlns:xdr="http://schemas.openxmlformats.org/drawingml/2006/spreadsheetDrawing" xmlns:a="http://schemas.openxmlformats.org/drawingml/2006/main">
  <xdr:absoluteAnchor>
    <xdr:pos x="-5080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0.00756</cdr:y>
    </cdr:from>
    <cdr:to>
      <cdr:x>0.9412</cdr:x>
      <cdr:y>0.09524</cdr:y>
    </cdr:to>
    <cdr:sp macro="" textlink="">
      <cdr:nvSpPr>
        <cdr:cNvPr id="4" name="ZoneTexte 3"/>
        <cdr:cNvSpPr txBox="1"/>
      </cdr:nvSpPr>
      <cdr:spPr>
        <a:xfrm xmlns:a="http://schemas.openxmlformats.org/drawingml/2006/main">
          <a:off x="668278" y="42333"/>
          <a:ext cx="7985868" cy="49106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PIB, dette, besoins de financement, intérêt (D41) et cumul de ces intérêts des administrations publiques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en volume, en milliards € 2012</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www.insee.fr/fr/indicateur/cnat_annu/base_2005/donnees/xls/t_1102.xls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900" b="0" i="0">
              <a:solidFill>
                <a:schemeClr val="bg1">
                  <a:lumMod val="50000"/>
                </a:schemeClr>
              </a:solidFill>
              <a:latin typeface="Arial"/>
              <a:ea typeface="+mn-ea"/>
              <a:cs typeface="Arial"/>
            </a:rPr>
            <a:t>t_3101.xls,</a:t>
          </a:r>
          <a:r>
            <a:rPr lang="fr-FR" sz="900" b="0" i="0" baseline="0">
              <a:solidFill>
                <a:schemeClr val="bg1">
                  <a:lumMod val="50000"/>
                </a:schemeClr>
              </a:solidFill>
              <a:latin typeface="Arial"/>
              <a:ea typeface="+mn-ea"/>
              <a:cs typeface="Arial"/>
            </a:rPr>
            <a:t> t_1113.xls, t_3201.xls, </a:t>
          </a:r>
        </a:p>
        <a:p xmlns:a="http://schemas.openxmlformats.org/drawingml/2006/main">
          <a:pPr algn="l" rtl="0">
            <a:defRPr sz="1000"/>
          </a:pPr>
          <a:r>
            <a:rPr lang="fr-FR" sz="900" b="0" i="0" baseline="0">
              <a:solidFill>
                <a:schemeClr val="bg1">
                  <a:lumMod val="50000"/>
                </a:schemeClr>
              </a:solidFill>
              <a:latin typeface="Arial"/>
              <a:ea typeface="+mn-ea"/>
              <a:cs typeface="Arial"/>
            </a:rPr>
            <a:t>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0.07459</cdr:x>
      <cdr:y>0.13001</cdr:y>
    </cdr:from>
    <cdr:to>
      <cdr:x>0.58564</cdr:x>
      <cdr:y>0.24792</cdr:y>
    </cdr:to>
    <cdr:sp macro="" textlink="">
      <cdr:nvSpPr>
        <cdr:cNvPr id="5" name="ZoneTexte 4"/>
        <cdr:cNvSpPr txBox="1"/>
      </cdr:nvSpPr>
      <cdr:spPr>
        <a:xfrm xmlns:a="http://schemas.openxmlformats.org/drawingml/2006/main">
          <a:off x="685840" y="728134"/>
          <a:ext cx="4699003" cy="66040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a:solidFill>
                <a:schemeClr val="tx1"/>
              </a:solidFill>
              <a:latin typeface="Calibri"/>
              <a:cs typeface="Arial"/>
            </a:rPr>
            <a:t>Dette publique </a:t>
          </a:r>
        </a:p>
        <a:p xmlns:a="http://schemas.openxmlformats.org/drawingml/2006/main">
          <a:pPr algn="l"/>
          <a:r>
            <a:rPr lang="fr-FR" sz="1900" b="1">
              <a:solidFill>
                <a:schemeClr val="tx1"/>
              </a:solidFill>
              <a:latin typeface="Calibri"/>
              <a:cs typeface="Arial"/>
            </a:rPr>
            <a:t>et cumul des intérêts versés depuis 1978,  </a:t>
          </a:r>
        </a:p>
        <a:p xmlns:a="http://schemas.openxmlformats.org/drawingml/2006/main">
          <a:pPr algn="l"/>
          <a:r>
            <a:rPr lang="fr-FR" sz="1900" b="1">
              <a:solidFill>
                <a:schemeClr val="tx1"/>
              </a:solidFill>
              <a:latin typeface="Calibri"/>
              <a:cs typeface="Arial"/>
            </a:rPr>
            <a:t>en volume (Md € 2012)</a:t>
          </a:r>
        </a:p>
      </cdr:txBody>
    </cdr:sp>
  </cdr:relSizeAnchor>
</c:userShapes>
</file>

<file path=xl/drawings/drawing20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0.07176</cdr:x>
      <cdr:y>0.03628</cdr:y>
    </cdr:from>
    <cdr:to>
      <cdr:x>0.94028</cdr:x>
      <cdr:y>0.08768</cdr:y>
    </cdr:to>
    <cdr:sp macro="" textlink="">
      <cdr:nvSpPr>
        <cdr:cNvPr id="4" name="ZoneTexte 3"/>
        <cdr:cNvSpPr txBox="1"/>
      </cdr:nvSpPr>
      <cdr:spPr>
        <a:xfrm xmlns:a="http://schemas.openxmlformats.org/drawingml/2006/main">
          <a:off x="659811" y="203197"/>
          <a:ext cx="7985868" cy="28787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Dette, besoins de financement, intérêt (D41) et cumul de ces intérêts des administrations publiques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en volume, en milliards € 2012</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t_3101.xls,</a:t>
          </a:r>
          <a:r>
            <a:rPr lang="fr-FR" sz="900" b="0" i="0" baseline="0">
              <a:solidFill>
                <a:schemeClr val="bg1">
                  <a:lumMod val="50000"/>
                </a:schemeClr>
              </a:solidFill>
              <a:latin typeface="Arial"/>
              <a:ea typeface="+mn-ea"/>
              <a:cs typeface="Arial"/>
            </a:rPr>
            <a:t> t_1113.xls, t_3201.xls, et secondairement t_1101.xls et t_1102.xls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0.07183</cdr:x>
      <cdr:y>0.09373</cdr:y>
    </cdr:from>
    <cdr:to>
      <cdr:x>0.85175</cdr:x>
      <cdr:y>0.20711</cdr:y>
    </cdr:to>
    <cdr:sp macro="" textlink="">
      <cdr:nvSpPr>
        <cdr:cNvPr id="5" name="ZoneTexte 4"/>
        <cdr:cNvSpPr txBox="1"/>
      </cdr:nvSpPr>
      <cdr:spPr>
        <a:xfrm xmlns:a="http://schemas.openxmlformats.org/drawingml/2006/main">
          <a:off x="660440" y="524934"/>
          <a:ext cx="7171209" cy="634999"/>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a:solidFill>
                <a:schemeClr val="tx1"/>
              </a:solidFill>
              <a:latin typeface="Calibri"/>
              <a:cs typeface="Arial"/>
            </a:rPr>
            <a:t>Dette publique et cumul des intérêts versés depuis 1978, </a:t>
          </a:r>
        </a:p>
        <a:p xmlns:a="http://schemas.openxmlformats.org/drawingml/2006/main">
          <a:pPr algn="l"/>
          <a:r>
            <a:rPr lang="fr-FR" sz="1900" b="1">
              <a:solidFill>
                <a:schemeClr val="tx1"/>
              </a:solidFill>
              <a:latin typeface="Calibri"/>
              <a:cs typeface="Arial"/>
            </a:rPr>
            <a:t>en volume (Md € 2012)</a:t>
          </a:r>
        </a:p>
      </cdr:txBody>
    </cdr:sp>
  </cdr:relSizeAnchor>
</c:userShapes>
</file>

<file path=xl/drawings/drawing20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0.03175</cdr:y>
    </cdr:from>
    <cdr:to>
      <cdr:x>0.9412</cdr:x>
      <cdr:y>0.10733</cdr:y>
    </cdr:to>
    <cdr:sp macro="" textlink="">
      <cdr:nvSpPr>
        <cdr:cNvPr id="4" name="ZoneTexte 3"/>
        <cdr:cNvSpPr txBox="1"/>
      </cdr:nvSpPr>
      <cdr:spPr>
        <a:xfrm xmlns:a="http://schemas.openxmlformats.org/drawingml/2006/main">
          <a:off x="668278" y="177800"/>
          <a:ext cx="7985868" cy="42333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PIB, dette, besoins de financement, intérêt (D41) et cumul de ces intérêts des administrations publiques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en volume, en milliards € 2012</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www.insee.fr/fr/indicateur/cnat_annu/base_2005/donnees/xls/t_1102.xls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900" b="0" i="0">
              <a:solidFill>
                <a:schemeClr val="bg1">
                  <a:lumMod val="50000"/>
                </a:schemeClr>
              </a:solidFill>
              <a:latin typeface="Arial"/>
              <a:ea typeface="+mn-ea"/>
              <a:cs typeface="Arial"/>
            </a:rPr>
            <a:t>t_3101.xls,</a:t>
          </a:r>
          <a:r>
            <a:rPr lang="fr-FR" sz="900" b="0" i="0" baseline="0">
              <a:solidFill>
                <a:schemeClr val="bg1">
                  <a:lumMod val="50000"/>
                </a:schemeClr>
              </a:solidFill>
              <a:latin typeface="Arial"/>
              <a:ea typeface="+mn-ea"/>
              <a:cs typeface="Arial"/>
            </a:rPr>
            <a:t> t_1113.xls, t_3201.xls, </a:t>
          </a:r>
        </a:p>
        <a:p xmlns:a="http://schemas.openxmlformats.org/drawingml/2006/main">
          <a:pPr algn="l" rtl="0">
            <a:defRPr sz="1000"/>
          </a:pPr>
          <a:r>
            <a:rPr lang="fr-FR" sz="900" b="0" i="0" baseline="0">
              <a:solidFill>
                <a:schemeClr val="bg1">
                  <a:lumMod val="50000"/>
                </a:schemeClr>
              </a:solidFill>
              <a:latin typeface="Arial"/>
              <a:ea typeface="+mn-ea"/>
              <a:cs typeface="Arial"/>
            </a:rPr>
            <a:t>et secondairement t_1101.xls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0.07459</cdr:x>
      <cdr:y>0.11036</cdr:y>
    </cdr:from>
    <cdr:to>
      <cdr:x>0.71087</cdr:x>
      <cdr:y>0.1935</cdr:y>
    </cdr:to>
    <cdr:sp macro="" textlink="">
      <cdr:nvSpPr>
        <cdr:cNvPr id="5" name="ZoneTexte 4"/>
        <cdr:cNvSpPr txBox="1"/>
      </cdr:nvSpPr>
      <cdr:spPr>
        <a:xfrm xmlns:a="http://schemas.openxmlformats.org/drawingml/2006/main">
          <a:off x="685840" y="618067"/>
          <a:ext cx="5850467" cy="46566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a:solidFill>
                <a:schemeClr val="tx1"/>
              </a:solidFill>
              <a:latin typeface="Calibri"/>
              <a:cs typeface="Arial"/>
            </a:rPr>
            <a:t>Dette publique et cumul des intérêts versés depuis</a:t>
          </a:r>
          <a:r>
            <a:rPr lang="fr-FR" sz="1900" b="1" baseline="0">
              <a:solidFill>
                <a:schemeClr val="tx1"/>
              </a:solidFill>
              <a:latin typeface="Calibri"/>
              <a:cs typeface="Arial"/>
            </a:rPr>
            <a:t> 1959</a:t>
          </a:r>
          <a:r>
            <a:rPr lang="fr-FR" sz="1900" b="1">
              <a:solidFill>
                <a:schemeClr val="tx1"/>
              </a:solidFill>
              <a:latin typeface="Calibri"/>
              <a:cs typeface="Arial"/>
            </a:rPr>
            <a:t>,  </a:t>
          </a:r>
        </a:p>
        <a:p xmlns:a="http://schemas.openxmlformats.org/drawingml/2006/main">
          <a:pPr algn="l"/>
          <a:r>
            <a:rPr lang="fr-FR" sz="1900" b="1">
              <a:solidFill>
                <a:schemeClr val="tx1"/>
              </a:solidFill>
              <a:latin typeface="Calibri"/>
              <a:cs typeface="Arial"/>
            </a:rPr>
            <a:t>en volume (Md € 2012)</a:t>
          </a:r>
        </a:p>
      </cdr:txBody>
    </cdr:sp>
  </cdr:relSizeAnchor>
  <cdr:relSizeAnchor xmlns:cdr="http://schemas.openxmlformats.org/drawingml/2006/chartDrawing">
    <cdr:from>
      <cdr:x>0.07827</cdr:x>
      <cdr:y>0.76492</cdr:y>
    </cdr:from>
    <cdr:to>
      <cdr:x>0.3849</cdr:x>
      <cdr:y>0.81481</cdr:y>
    </cdr:to>
    <cdr:sp macro="" textlink="">
      <cdr:nvSpPr>
        <cdr:cNvPr id="6" name="ZoneTexte 5"/>
        <cdr:cNvSpPr txBox="1"/>
      </cdr:nvSpPr>
      <cdr:spPr>
        <a:xfrm xmlns:a="http://schemas.openxmlformats.org/drawingml/2006/main">
          <a:off x="719684" y="4284115"/>
          <a:ext cx="2819401" cy="279419"/>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fr-FR" sz="1100" b="1">
              <a:solidFill>
                <a:srgbClr val="5599D5"/>
              </a:solidFill>
            </a:rPr>
            <a:t>dette</a:t>
          </a:r>
          <a:r>
            <a:rPr lang="fr-FR" sz="1100" b="1" baseline="0">
              <a:solidFill>
                <a:srgbClr val="5599D5"/>
              </a:solidFill>
            </a:rPr>
            <a:t> non disponible</a:t>
          </a:r>
          <a:endParaRPr lang="fr-FR" sz="1100" b="1">
            <a:solidFill>
              <a:srgbClr val="5599D5"/>
            </a:solidFill>
          </a:endParaRPr>
        </a:p>
      </cdr:txBody>
    </cdr:sp>
  </cdr:relSizeAnchor>
  <cdr:relSizeAnchor xmlns:cdr="http://schemas.openxmlformats.org/drawingml/2006/chartDrawing">
    <cdr:from>
      <cdr:x>0.07827</cdr:x>
      <cdr:y>0.81178</cdr:y>
    </cdr:from>
    <cdr:to>
      <cdr:x>0.37569</cdr:x>
      <cdr:y>0.8133</cdr:y>
    </cdr:to>
    <cdr:sp macro="" textlink="">
      <cdr:nvSpPr>
        <cdr:cNvPr id="8" name="Connecteur droit 7"/>
        <cdr:cNvSpPr/>
      </cdr:nvSpPr>
      <cdr:spPr>
        <a:xfrm xmlns:a="http://schemas.openxmlformats.org/drawingml/2006/main">
          <a:off x="719647" y="4546553"/>
          <a:ext cx="2734754" cy="8513"/>
        </a:xfrm>
        <a:prstGeom xmlns:a="http://schemas.openxmlformats.org/drawingml/2006/main" prst="line">
          <a:avLst/>
        </a:prstGeom>
        <a:ln xmlns:a="http://schemas.openxmlformats.org/drawingml/2006/main">
          <a:solidFill>
            <a:srgbClr val="5599D5"/>
          </a:solidFill>
          <a:headEnd type="stealth" w="lg" len="lg"/>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21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0.01814</cdr:y>
    </cdr:from>
    <cdr:to>
      <cdr:x>0.9412</cdr:x>
      <cdr:y>0.06954</cdr:y>
    </cdr:to>
    <cdr:sp macro="" textlink="">
      <cdr:nvSpPr>
        <cdr:cNvPr id="4" name="ZoneTexte 3"/>
        <cdr:cNvSpPr txBox="1"/>
      </cdr:nvSpPr>
      <cdr:spPr>
        <a:xfrm xmlns:a="http://schemas.openxmlformats.org/drawingml/2006/main">
          <a:off x="668278" y="101601"/>
          <a:ext cx="7985868" cy="2878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Dette, besoins de financement, intérêt (D41) et cumul de ces intérêts des administrations publiques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en volume</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t_3101.xls,</a:t>
          </a:r>
          <a:r>
            <a:rPr lang="fr-FR" sz="900" b="0" i="0" baseline="0">
              <a:solidFill>
                <a:schemeClr val="bg1">
                  <a:lumMod val="50000"/>
                </a:schemeClr>
              </a:solidFill>
              <a:latin typeface="Arial"/>
              <a:ea typeface="+mn-ea"/>
              <a:cs typeface="Arial"/>
            </a:rPr>
            <a:t> t_1113.xls, t_3201.xls, et secondairement t_1101.xls et t_1102.xls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0.07275</cdr:x>
      <cdr:y>0.08617</cdr:y>
    </cdr:from>
    <cdr:to>
      <cdr:x>0.85267</cdr:x>
      <cdr:y>0.19199</cdr:y>
    </cdr:to>
    <cdr:sp macro="" textlink="">
      <cdr:nvSpPr>
        <cdr:cNvPr id="5" name="ZoneTexte 4"/>
        <cdr:cNvSpPr txBox="1"/>
      </cdr:nvSpPr>
      <cdr:spPr>
        <a:xfrm xmlns:a="http://schemas.openxmlformats.org/drawingml/2006/main">
          <a:off x="668929" y="482595"/>
          <a:ext cx="7171209" cy="59266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a:solidFill>
                <a:schemeClr val="tx1"/>
              </a:solidFill>
              <a:latin typeface="Calibri"/>
              <a:cs typeface="Arial"/>
            </a:rPr>
            <a:t>Dette publique et cumul des intérêts versés depuis 1978 en volume,</a:t>
          </a:r>
          <a:r>
            <a:rPr lang="fr-FR" sz="1900" b="1" baseline="0">
              <a:solidFill>
                <a:schemeClr val="tx1"/>
              </a:solidFill>
              <a:latin typeface="Calibri"/>
              <a:cs typeface="Arial"/>
            </a:rPr>
            <a:t> </a:t>
          </a:r>
        </a:p>
        <a:p xmlns:a="http://schemas.openxmlformats.org/drawingml/2006/main">
          <a:pPr algn="l"/>
          <a:r>
            <a:rPr lang="fr-FR" sz="1900" b="1" baseline="0">
              <a:solidFill>
                <a:schemeClr val="tx1"/>
              </a:solidFill>
              <a:latin typeface="Calibri"/>
              <a:cs typeface="Arial"/>
            </a:rPr>
            <a:t>en </a:t>
          </a:r>
          <a:r>
            <a:rPr lang="fr-FR" sz="1900" b="1">
              <a:solidFill>
                <a:schemeClr val="tx1"/>
              </a:solidFill>
              <a:latin typeface="Calibri"/>
              <a:cs typeface="Arial"/>
            </a:rPr>
            <a:t>% du PIB</a:t>
          </a:r>
        </a:p>
      </cdr:txBody>
    </cdr:sp>
  </cdr:relSizeAnchor>
  <cdr:relSizeAnchor xmlns:cdr="http://schemas.openxmlformats.org/drawingml/2006/chartDrawing">
    <cdr:from>
      <cdr:x>0.01841</cdr:x>
      <cdr:y>0.07256</cdr:y>
    </cdr:from>
    <cdr:to>
      <cdr:x>0.07182</cdr:x>
      <cdr:y>0.13303</cdr:y>
    </cdr:to>
    <cdr:sp macro="" textlink="">
      <cdr:nvSpPr>
        <cdr:cNvPr id="6" name="ZoneTexte 5"/>
        <cdr:cNvSpPr txBox="1"/>
      </cdr:nvSpPr>
      <cdr:spPr>
        <a:xfrm xmlns:a="http://schemas.openxmlformats.org/drawingml/2006/main">
          <a:off x="169276" y="406400"/>
          <a:ext cx="491095" cy="3386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t>(%)</a:t>
          </a:r>
        </a:p>
      </cdr:txBody>
    </cdr:sp>
  </cdr:relSizeAnchor>
</c:userShapes>
</file>

<file path=xl/drawings/drawing21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0.03477</cdr:y>
    </cdr:from>
    <cdr:to>
      <cdr:x>0.94212</cdr:x>
      <cdr:y>0.08617</cdr:y>
    </cdr:to>
    <cdr:sp macro="" textlink="">
      <cdr:nvSpPr>
        <cdr:cNvPr id="4" name="ZoneTexte 3"/>
        <cdr:cNvSpPr txBox="1"/>
      </cdr:nvSpPr>
      <cdr:spPr>
        <a:xfrm xmlns:a="http://schemas.openxmlformats.org/drawingml/2006/main">
          <a:off x="676745" y="194731"/>
          <a:ext cx="7985868" cy="28787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Dette, besoins de financement, intérêt (D41) et cumul de ces intérêts des administrations publiques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en volume</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t_3101.xls,</a:t>
          </a:r>
          <a:r>
            <a:rPr lang="fr-FR" sz="900" b="0" i="0" baseline="0">
              <a:solidFill>
                <a:schemeClr val="bg1">
                  <a:lumMod val="50000"/>
                </a:schemeClr>
              </a:solidFill>
              <a:latin typeface="Arial"/>
              <a:ea typeface="+mn-ea"/>
              <a:cs typeface="Arial"/>
            </a:rPr>
            <a:t> t_1113.xls, t_3201.xls, et secondairement t_1101.xls et t_1102.xls</a:t>
          </a:r>
          <a:r>
            <a:rPr lang="fr-FR"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0.07275</cdr:x>
      <cdr:y>0.08465</cdr:y>
    </cdr:from>
    <cdr:to>
      <cdr:x>0.85267</cdr:x>
      <cdr:y>0.19047</cdr:y>
    </cdr:to>
    <cdr:sp macro="" textlink="">
      <cdr:nvSpPr>
        <cdr:cNvPr id="5" name="ZoneTexte 4"/>
        <cdr:cNvSpPr txBox="1"/>
      </cdr:nvSpPr>
      <cdr:spPr>
        <a:xfrm xmlns:a="http://schemas.openxmlformats.org/drawingml/2006/main">
          <a:off x="668922" y="474098"/>
          <a:ext cx="7171208" cy="59266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a:solidFill>
                <a:schemeClr val="tx1"/>
              </a:solidFill>
              <a:latin typeface="Calibri"/>
              <a:cs typeface="Arial"/>
            </a:rPr>
            <a:t>Dette publique et cumul des intérêts versés depuis 1959 en volume,</a:t>
          </a:r>
          <a:r>
            <a:rPr lang="fr-FR" sz="1900" b="1" baseline="0">
              <a:solidFill>
                <a:schemeClr val="tx1"/>
              </a:solidFill>
              <a:latin typeface="Calibri"/>
              <a:cs typeface="Arial"/>
            </a:rPr>
            <a:t> </a:t>
          </a:r>
        </a:p>
        <a:p xmlns:a="http://schemas.openxmlformats.org/drawingml/2006/main">
          <a:pPr algn="l"/>
          <a:r>
            <a:rPr lang="fr-FR" sz="1900" b="1" baseline="0">
              <a:solidFill>
                <a:schemeClr val="tx1"/>
              </a:solidFill>
              <a:latin typeface="Calibri"/>
              <a:cs typeface="Arial"/>
            </a:rPr>
            <a:t>en </a:t>
          </a:r>
          <a:r>
            <a:rPr lang="fr-FR" sz="1900" b="1">
              <a:solidFill>
                <a:schemeClr val="tx1"/>
              </a:solidFill>
              <a:latin typeface="Calibri"/>
              <a:cs typeface="Arial"/>
            </a:rPr>
            <a:t>% du PIB</a:t>
          </a:r>
        </a:p>
      </cdr:txBody>
    </cdr:sp>
  </cdr:relSizeAnchor>
  <cdr:relSizeAnchor xmlns:cdr="http://schemas.openxmlformats.org/drawingml/2006/chartDrawing">
    <cdr:from>
      <cdr:x>0.07551</cdr:x>
      <cdr:y>0.63189</cdr:y>
    </cdr:from>
    <cdr:to>
      <cdr:x>0.38214</cdr:x>
      <cdr:y>0.68178</cdr:y>
    </cdr:to>
    <cdr:sp macro="" textlink="">
      <cdr:nvSpPr>
        <cdr:cNvPr id="6" name="ZoneTexte 5"/>
        <cdr:cNvSpPr txBox="1"/>
      </cdr:nvSpPr>
      <cdr:spPr>
        <a:xfrm xmlns:a="http://schemas.openxmlformats.org/drawingml/2006/main">
          <a:off x="694262" y="3539051"/>
          <a:ext cx="2819402" cy="2794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100" b="1">
              <a:solidFill>
                <a:srgbClr val="5599D5"/>
              </a:solidFill>
            </a:rPr>
            <a:t>dette</a:t>
          </a:r>
          <a:r>
            <a:rPr lang="fr-FR" sz="1100" b="1" baseline="0">
              <a:solidFill>
                <a:srgbClr val="5599D5"/>
              </a:solidFill>
            </a:rPr>
            <a:t> non disponible</a:t>
          </a:r>
          <a:endParaRPr lang="fr-FR" sz="1100" b="1">
            <a:solidFill>
              <a:srgbClr val="5599D5"/>
            </a:solidFill>
          </a:endParaRPr>
        </a:p>
      </cdr:txBody>
    </cdr:sp>
  </cdr:relSizeAnchor>
  <cdr:relSizeAnchor xmlns:cdr="http://schemas.openxmlformats.org/drawingml/2006/chartDrawing">
    <cdr:from>
      <cdr:x>0.07551</cdr:x>
      <cdr:y>0.69236</cdr:y>
    </cdr:from>
    <cdr:to>
      <cdr:x>0.37845</cdr:x>
      <cdr:y>0.69388</cdr:y>
    </cdr:to>
    <cdr:sp macro="" textlink="">
      <cdr:nvSpPr>
        <cdr:cNvPr id="7" name="Connecteur droit 6"/>
        <cdr:cNvSpPr/>
      </cdr:nvSpPr>
      <cdr:spPr>
        <a:xfrm xmlns:a="http://schemas.openxmlformats.org/drawingml/2006/main">
          <a:off x="694299" y="3877700"/>
          <a:ext cx="2785501" cy="8499"/>
        </a:xfrm>
        <a:prstGeom xmlns:a="http://schemas.openxmlformats.org/drawingml/2006/main" prst="line">
          <a:avLst/>
        </a:prstGeom>
        <a:noFill xmlns:a="http://schemas.openxmlformats.org/drawingml/2006/main"/>
        <a:ln xmlns:a="http://schemas.openxmlformats.org/drawingml/2006/main" w="25400" cap="flat" cmpd="sng" algn="ctr">
          <a:solidFill>
            <a:srgbClr val="5599D5"/>
          </a:solidFill>
          <a:prstDash val="solid"/>
          <a:headEnd type="stealth" w="lg" len="lg"/>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0.01657</cdr:x>
      <cdr:y>0.03477</cdr:y>
    </cdr:from>
    <cdr:to>
      <cdr:x>0.0709</cdr:x>
      <cdr:y>0.0907</cdr:y>
    </cdr:to>
    <cdr:sp macro="" textlink="">
      <cdr:nvSpPr>
        <cdr:cNvPr id="8" name="ZoneTexte 7"/>
        <cdr:cNvSpPr txBox="1"/>
      </cdr:nvSpPr>
      <cdr:spPr>
        <a:xfrm xmlns:a="http://schemas.openxmlformats.org/drawingml/2006/main">
          <a:off x="152358" y="194733"/>
          <a:ext cx="499553" cy="3132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t>(%)</a:t>
          </a:r>
        </a:p>
      </cdr:txBody>
    </cdr:sp>
  </cdr:relSizeAnchor>
</c:userShapes>
</file>

<file path=xl/drawings/drawing21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PIB</a:t>
          </a:r>
          <a:r>
            <a:rPr lang="fr-FR" sz="900" b="0" i="0" strike="noStrike" baseline="0">
              <a:solidFill>
                <a:schemeClr val="bg1">
                  <a:lumMod val="50000"/>
                </a:schemeClr>
              </a:solidFill>
              <a:latin typeface="Arial"/>
              <a:ea typeface="Calibri"/>
              <a:cs typeface="Arial"/>
            </a:rPr>
            <a:t> à prix courant et en volume</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t_1101.xls,</a:t>
          </a:r>
          <a:r>
            <a:rPr lang="fr-FR" sz="900" b="0" i="0" baseline="0">
              <a:solidFill>
                <a:schemeClr val="bg1">
                  <a:lumMod val="50000"/>
                </a:schemeClr>
              </a:solidFill>
              <a:latin typeface="Arial"/>
              <a:ea typeface="+mn-ea"/>
              <a:cs typeface="Arial"/>
            </a:rPr>
            <a:t> t_1102.xls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0.08379</cdr:x>
      <cdr:y>0.08466</cdr:y>
    </cdr:from>
    <cdr:to>
      <cdr:x>0.67864</cdr:x>
      <cdr:y>0.13757</cdr:y>
    </cdr:to>
    <cdr:sp macro="" textlink="">
      <cdr:nvSpPr>
        <cdr:cNvPr id="5" name="ZoneTexte 4"/>
        <cdr:cNvSpPr txBox="1"/>
      </cdr:nvSpPr>
      <cdr:spPr>
        <a:xfrm xmlns:a="http://schemas.openxmlformats.org/drawingml/2006/main">
          <a:off x="770467" y="474148"/>
          <a:ext cx="5469454" cy="29632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solidFill>
              <a:latin typeface="Calibri"/>
              <a:cs typeface="Arial"/>
            </a:rPr>
            <a:t>Évolution du PIB avec et sans correction de l'inflation</a:t>
          </a:r>
        </a:p>
      </cdr:txBody>
    </cdr:sp>
  </cdr:relSizeAnchor>
</c:userShapes>
</file>

<file path=xl/drawings/drawing21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Valeur ajoutée brute par secteur institutionnel et PIB</a:t>
          </a:r>
          <a:r>
            <a:rPr lang="fr-FR" sz="900" b="0" i="0" strike="noStrike" baseline="0">
              <a:solidFill>
                <a:schemeClr val="bg1">
                  <a:lumMod val="50000"/>
                </a:schemeClr>
              </a:solidFill>
              <a:latin typeface="Arial"/>
              <a:ea typeface="Calibri"/>
              <a:cs typeface="Arial"/>
            </a:rPr>
            <a:t> (approche production)</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t_1105.xls,</a:t>
          </a:r>
          <a:r>
            <a:rPr lang="fr-FR" sz="900" b="0" i="0" baseline="0">
              <a:solidFill>
                <a:schemeClr val="bg1">
                  <a:lumMod val="50000"/>
                </a:schemeClr>
              </a:solidFill>
              <a:latin typeface="Arial"/>
              <a:ea typeface="+mn-ea"/>
              <a:cs typeface="Arial"/>
            </a:rPr>
            <a:t> t_1106.xls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0.07182</cdr:x>
      <cdr:y>0.08315</cdr:y>
    </cdr:from>
    <cdr:to>
      <cdr:x>0.56538</cdr:x>
      <cdr:y>0.13606</cdr:y>
    </cdr:to>
    <cdr:sp macro="" textlink="">
      <cdr:nvSpPr>
        <cdr:cNvPr id="5" name="ZoneTexte 4"/>
        <cdr:cNvSpPr txBox="1"/>
      </cdr:nvSpPr>
      <cdr:spPr>
        <a:xfrm xmlns:a="http://schemas.openxmlformats.org/drawingml/2006/main">
          <a:off x="660372" y="465698"/>
          <a:ext cx="4538162" cy="2963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lumMod val="50000"/>
                  <a:lumOff val="50000"/>
                </a:schemeClr>
              </a:solidFill>
              <a:latin typeface="Calibri"/>
              <a:cs typeface="Arial"/>
            </a:rPr>
            <a:t>Composantes du PIB (€ 2012)</a:t>
          </a:r>
        </a:p>
      </cdr:txBody>
    </cdr:sp>
  </cdr:relSizeAnchor>
  <cdr:relSizeAnchor xmlns:cdr="http://schemas.openxmlformats.org/drawingml/2006/chartDrawing">
    <cdr:from>
      <cdr:x>0.00276</cdr:x>
      <cdr:y>0.07256</cdr:y>
    </cdr:from>
    <cdr:to>
      <cdr:x>0.0663</cdr:x>
      <cdr:y>0.13454</cdr:y>
    </cdr:to>
    <cdr:sp macro="" textlink="">
      <cdr:nvSpPr>
        <cdr:cNvPr id="6" name="ZoneTexte 5"/>
        <cdr:cNvSpPr txBox="1"/>
      </cdr:nvSpPr>
      <cdr:spPr>
        <a:xfrm xmlns:a="http://schemas.openxmlformats.org/drawingml/2006/main">
          <a:off x="25400" y="406400"/>
          <a:ext cx="584199" cy="3471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a:solidFill>
                <a:sysClr val="windowText" lastClr="000000"/>
              </a:solidFill>
            </a:rPr>
            <a:t>(Md</a:t>
          </a:r>
          <a:r>
            <a:rPr lang="fr-FR" sz="1400" baseline="0">
              <a:solidFill>
                <a:sysClr val="windowText" lastClr="000000"/>
              </a:solidFill>
            </a:rPr>
            <a:t> €</a:t>
          </a:r>
          <a:r>
            <a:rPr lang="fr-FR" sz="1400">
              <a:solidFill>
                <a:sysClr val="windowText" lastClr="000000"/>
              </a:solidFill>
            </a:rPr>
            <a:t>)</a:t>
          </a:r>
        </a:p>
      </cdr:txBody>
    </cdr:sp>
  </cdr:relSizeAnchor>
</c:userShapes>
</file>

<file path=xl/drawings/drawing21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0.12907</cdr:x>
      <cdr:y>0.27665</cdr:y>
    </cdr:from>
    <cdr:to>
      <cdr:x>0.43471</cdr:x>
      <cdr:y>0.39305</cdr:y>
    </cdr:to>
    <cdr:sp macro="" textlink="">
      <cdr:nvSpPr>
        <cdr:cNvPr id="5" name="ZoneTexte 4"/>
        <cdr:cNvSpPr txBox="1"/>
      </cdr:nvSpPr>
      <cdr:spPr>
        <a:xfrm xmlns:a="http://schemas.openxmlformats.org/drawingml/2006/main">
          <a:off x="1186758" y="1549411"/>
          <a:ext cx="2810299" cy="6519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l" rtl="0">
            <a:defRPr sz="1000"/>
          </a:pPr>
          <a:r>
            <a:rPr lang="fr-FR" sz="1800" b="1" i="0" strike="noStrike">
              <a:solidFill>
                <a:srgbClr val="558ED5"/>
              </a:solidFill>
              <a:latin typeface="Calibri"/>
              <a:ea typeface="Calibri"/>
              <a:cs typeface="Calibri"/>
            </a:rPr>
            <a:t>gouvernement de droite</a:t>
          </a:r>
        </a:p>
        <a:p xmlns:a="http://schemas.openxmlformats.org/drawingml/2006/main">
          <a:pPr algn="l" rtl="0">
            <a:defRPr sz="1000"/>
          </a:pPr>
          <a:r>
            <a:rPr lang="fr-FR" sz="1800" b="1" i="0" strike="noStrike">
              <a:solidFill>
                <a:srgbClr val="F20884"/>
              </a:solidFill>
              <a:latin typeface="Calibri"/>
              <a:ea typeface="Calibri"/>
              <a:cs typeface="Calibri"/>
            </a:rPr>
            <a:t>gouvernement de gauche</a:t>
          </a:r>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€ 2011</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0.14537</cdr:x>
      <cdr:y>0.065</cdr:y>
    </cdr:from>
    <cdr:to>
      <cdr:x>0.71454</cdr:x>
      <cdr:y>0.16175</cdr:y>
    </cdr:to>
    <cdr:sp macro="" textlink="">
      <cdr:nvSpPr>
        <cdr:cNvPr id="7" name="ZoneTexte 6"/>
        <cdr:cNvSpPr txBox="1"/>
      </cdr:nvSpPr>
      <cdr:spPr>
        <a:xfrm xmlns:a="http://schemas.openxmlformats.org/drawingml/2006/main">
          <a:off x="1336685" y="364045"/>
          <a:ext cx="5233404" cy="54186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fr-FR" sz="2400" b="1">
              <a:solidFill>
                <a:schemeClr val="tx1">
                  <a:lumMod val="50000"/>
                  <a:lumOff val="50000"/>
                </a:schemeClr>
              </a:solidFill>
              <a:latin typeface="+mn-lt"/>
              <a:cs typeface="Arial"/>
            </a:rPr>
            <a:t>Dette publique en volume (Md € 2012)</a:t>
          </a:r>
        </a:p>
      </cdr:txBody>
    </cdr:sp>
  </cdr:relSizeAnchor>
</c:userShapes>
</file>

<file path=xl/drawings/drawing22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Valeur ajoutée brute par secteur institutionnel et PIB</a:t>
          </a:r>
          <a:r>
            <a:rPr lang="fr-FR" sz="900" b="0" i="0" strike="noStrike" baseline="0">
              <a:solidFill>
                <a:schemeClr val="bg1">
                  <a:lumMod val="50000"/>
                </a:schemeClr>
              </a:solidFill>
              <a:latin typeface="Arial"/>
              <a:ea typeface="Calibri"/>
              <a:cs typeface="Arial"/>
            </a:rPr>
            <a:t> (approche production)</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t_1105.xls,</a:t>
          </a:r>
          <a:r>
            <a:rPr lang="fr-FR" sz="900" b="0" i="0" baseline="0">
              <a:solidFill>
                <a:schemeClr val="bg1">
                  <a:lumMod val="50000"/>
                </a:schemeClr>
              </a:solidFill>
              <a:latin typeface="Arial"/>
              <a:ea typeface="+mn-ea"/>
              <a:cs typeface="Arial"/>
            </a:rPr>
            <a:t> t_1106.xls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0.07182</cdr:x>
      <cdr:y>0.08315</cdr:y>
    </cdr:from>
    <cdr:to>
      <cdr:x>0.56538</cdr:x>
      <cdr:y>0.13606</cdr:y>
    </cdr:to>
    <cdr:sp macro="" textlink="">
      <cdr:nvSpPr>
        <cdr:cNvPr id="5" name="ZoneTexte 4"/>
        <cdr:cNvSpPr txBox="1"/>
      </cdr:nvSpPr>
      <cdr:spPr>
        <a:xfrm xmlns:a="http://schemas.openxmlformats.org/drawingml/2006/main">
          <a:off x="660372" y="465698"/>
          <a:ext cx="4538162" cy="2963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lumMod val="50000"/>
                  <a:lumOff val="50000"/>
                </a:schemeClr>
              </a:solidFill>
              <a:latin typeface="Calibri"/>
              <a:cs typeface="Arial"/>
            </a:rPr>
            <a:t>Composantes du PIB (€ 2012)</a:t>
          </a:r>
        </a:p>
      </cdr:txBody>
    </cdr:sp>
  </cdr:relSizeAnchor>
  <cdr:relSizeAnchor xmlns:cdr="http://schemas.openxmlformats.org/drawingml/2006/chartDrawing">
    <cdr:from>
      <cdr:x>0.00276</cdr:x>
      <cdr:y>0.07256</cdr:y>
    </cdr:from>
    <cdr:to>
      <cdr:x>0.0663</cdr:x>
      <cdr:y>0.13454</cdr:y>
    </cdr:to>
    <cdr:sp macro="" textlink="">
      <cdr:nvSpPr>
        <cdr:cNvPr id="6" name="ZoneTexte 5"/>
        <cdr:cNvSpPr txBox="1"/>
      </cdr:nvSpPr>
      <cdr:spPr>
        <a:xfrm xmlns:a="http://schemas.openxmlformats.org/drawingml/2006/main">
          <a:off x="25400" y="406400"/>
          <a:ext cx="584199" cy="3471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a:solidFill>
                <a:sysClr val="windowText" lastClr="000000"/>
              </a:solidFill>
            </a:rPr>
            <a:t>(Md</a:t>
          </a:r>
          <a:r>
            <a:rPr lang="fr-FR" sz="1400" baseline="0">
              <a:solidFill>
                <a:sysClr val="windowText" lastClr="000000"/>
              </a:solidFill>
            </a:rPr>
            <a:t> €</a:t>
          </a:r>
          <a:r>
            <a:rPr lang="fr-FR" sz="1400">
              <a:solidFill>
                <a:sysClr val="windowText" lastClr="000000"/>
              </a:solidFill>
            </a:rPr>
            <a:t>)</a:t>
          </a:r>
        </a:p>
      </cdr:txBody>
    </cdr:sp>
  </cdr:relSizeAnchor>
</c:userShapes>
</file>

<file path=xl/drawings/drawing22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Valeur ajoutée brute par secteur institutionnel et PIB</a:t>
          </a:r>
          <a:r>
            <a:rPr lang="fr-FR" sz="900" b="0" i="0" strike="noStrike" baseline="0">
              <a:solidFill>
                <a:schemeClr val="bg1">
                  <a:lumMod val="50000"/>
                </a:schemeClr>
              </a:solidFill>
              <a:latin typeface="Arial"/>
              <a:ea typeface="Calibri"/>
              <a:cs typeface="Arial"/>
            </a:rPr>
            <a:t> (approche production)</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t_1105.xls,</a:t>
          </a:r>
          <a:r>
            <a:rPr lang="fr-FR" sz="900" b="0" i="0" baseline="0">
              <a:solidFill>
                <a:schemeClr val="bg1">
                  <a:lumMod val="50000"/>
                </a:schemeClr>
              </a:solidFill>
              <a:latin typeface="Arial"/>
              <a:ea typeface="+mn-ea"/>
              <a:cs typeface="Arial"/>
            </a:rPr>
            <a:t> t_1106.xls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0.07182</cdr:x>
      <cdr:y>0.08315</cdr:y>
    </cdr:from>
    <cdr:to>
      <cdr:x>0.56538</cdr:x>
      <cdr:y>0.13606</cdr:y>
    </cdr:to>
    <cdr:sp macro="" textlink="">
      <cdr:nvSpPr>
        <cdr:cNvPr id="5" name="ZoneTexte 4"/>
        <cdr:cNvSpPr txBox="1"/>
      </cdr:nvSpPr>
      <cdr:spPr>
        <a:xfrm xmlns:a="http://schemas.openxmlformats.org/drawingml/2006/main">
          <a:off x="660372" y="465698"/>
          <a:ext cx="4538162" cy="2963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lumMod val="50000"/>
                  <a:lumOff val="50000"/>
                </a:schemeClr>
              </a:solidFill>
              <a:latin typeface="Calibri"/>
              <a:cs typeface="Arial"/>
            </a:rPr>
            <a:t>Composantes du PIB (€ 2012)</a:t>
          </a:r>
        </a:p>
      </cdr:txBody>
    </cdr:sp>
  </cdr:relSizeAnchor>
  <cdr:relSizeAnchor xmlns:cdr="http://schemas.openxmlformats.org/drawingml/2006/chartDrawing">
    <cdr:from>
      <cdr:x>0.00276</cdr:x>
      <cdr:y>0.07256</cdr:y>
    </cdr:from>
    <cdr:to>
      <cdr:x>0.0663</cdr:x>
      <cdr:y>0.13454</cdr:y>
    </cdr:to>
    <cdr:sp macro="" textlink="">
      <cdr:nvSpPr>
        <cdr:cNvPr id="6" name="ZoneTexte 5"/>
        <cdr:cNvSpPr txBox="1"/>
      </cdr:nvSpPr>
      <cdr:spPr>
        <a:xfrm xmlns:a="http://schemas.openxmlformats.org/drawingml/2006/main">
          <a:off x="25400" y="406400"/>
          <a:ext cx="584199" cy="3471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a:solidFill>
                <a:sysClr val="windowText" lastClr="000000"/>
              </a:solidFill>
            </a:rPr>
            <a:t>(Md</a:t>
          </a:r>
          <a:r>
            <a:rPr lang="fr-FR" sz="1400" baseline="0">
              <a:solidFill>
                <a:sysClr val="windowText" lastClr="000000"/>
              </a:solidFill>
            </a:rPr>
            <a:t> €</a:t>
          </a:r>
          <a:r>
            <a:rPr lang="fr-FR" sz="1400">
              <a:solidFill>
                <a:sysClr val="windowText" lastClr="000000"/>
              </a:solidFill>
            </a:rPr>
            <a:t>)</a:t>
          </a:r>
        </a:p>
      </cdr:txBody>
    </cdr:sp>
  </cdr:relSizeAnchor>
</c:userShapes>
</file>

<file path=xl/drawings/drawing22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Valeur ajoutée brute par secteur institutionnel et PIB</a:t>
          </a:r>
          <a:r>
            <a:rPr lang="fr-FR" sz="900" b="0" i="0" strike="noStrike" baseline="0">
              <a:solidFill>
                <a:schemeClr val="bg1">
                  <a:lumMod val="50000"/>
                </a:schemeClr>
              </a:solidFill>
              <a:latin typeface="Arial"/>
              <a:ea typeface="Calibri"/>
              <a:cs typeface="Arial"/>
            </a:rPr>
            <a:t> (approche production)</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t_1105.xls,</a:t>
          </a:r>
          <a:r>
            <a:rPr lang="fr-FR" sz="900" b="0" i="0" baseline="0">
              <a:solidFill>
                <a:schemeClr val="bg1">
                  <a:lumMod val="50000"/>
                </a:schemeClr>
              </a:solidFill>
              <a:latin typeface="Arial"/>
              <a:ea typeface="+mn-ea"/>
              <a:cs typeface="Arial"/>
            </a:rPr>
            <a:t> t_1106.xls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0.07182</cdr:x>
      <cdr:y>0.08315</cdr:y>
    </cdr:from>
    <cdr:to>
      <cdr:x>0.56354</cdr:x>
      <cdr:y>0.13606</cdr:y>
    </cdr:to>
    <cdr:sp macro="" textlink="">
      <cdr:nvSpPr>
        <cdr:cNvPr id="5" name="ZoneTexte 4"/>
        <cdr:cNvSpPr txBox="1"/>
      </cdr:nvSpPr>
      <cdr:spPr>
        <a:xfrm xmlns:a="http://schemas.openxmlformats.org/drawingml/2006/main">
          <a:off x="660371" y="465698"/>
          <a:ext cx="4521229" cy="2963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rgbClr val="7F7F7F"/>
              </a:solidFill>
              <a:latin typeface="Calibri"/>
              <a:cs typeface="Arial"/>
            </a:rPr>
            <a:t>Composantes du PIB (€ 2012)</a:t>
          </a:r>
        </a:p>
      </cdr:txBody>
    </cdr:sp>
  </cdr:relSizeAnchor>
  <cdr:relSizeAnchor xmlns:cdr="http://schemas.openxmlformats.org/drawingml/2006/chartDrawing">
    <cdr:from>
      <cdr:x>0.94567</cdr:x>
      <cdr:y>0.07559</cdr:y>
    </cdr:from>
    <cdr:to>
      <cdr:x>1</cdr:x>
      <cdr:y>0.13757</cdr:y>
    </cdr:to>
    <cdr:sp macro="" textlink="">
      <cdr:nvSpPr>
        <cdr:cNvPr id="6" name="ZoneTexte 5"/>
        <cdr:cNvSpPr txBox="1"/>
      </cdr:nvSpPr>
      <cdr:spPr>
        <a:xfrm xmlns:a="http://schemas.openxmlformats.org/drawingml/2006/main">
          <a:off x="8695266" y="423333"/>
          <a:ext cx="499533" cy="34713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fr-FR" sz="1400">
              <a:solidFill>
                <a:srgbClr val="953735"/>
              </a:solidFill>
            </a:rPr>
            <a:t>(%)</a:t>
          </a:r>
        </a:p>
      </cdr:txBody>
    </cdr:sp>
  </cdr:relSizeAnchor>
  <cdr:relSizeAnchor xmlns:cdr="http://schemas.openxmlformats.org/drawingml/2006/chartDrawing">
    <cdr:from>
      <cdr:x>0.0046</cdr:x>
      <cdr:y>0.07256</cdr:y>
    </cdr:from>
    <cdr:to>
      <cdr:x>0.06814</cdr:x>
      <cdr:y>0.13454</cdr:y>
    </cdr:to>
    <cdr:sp macro="" textlink="">
      <cdr:nvSpPr>
        <cdr:cNvPr id="7" name="ZoneTexte 6"/>
        <cdr:cNvSpPr txBox="1"/>
      </cdr:nvSpPr>
      <cdr:spPr>
        <a:xfrm xmlns:a="http://schemas.openxmlformats.org/drawingml/2006/main">
          <a:off x="42333" y="406400"/>
          <a:ext cx="584199" cy="3471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a:solidFill>
                <a:sysClr val="windowText" lastClr="000000"/>
              </a:solidFill>
            </a:rPr>
            <a:t>(Md</a:t>
          </a:r>
          <a:r>
            <a:rPr lang="fr-FR" sz="1400" baseline="0">
              <a:solidFill>
                <a:sysClr val="windowText" lastClr="000000"/>
              </a:solidFill>
            </a:rPr>
            <a:t> €</a:t>
          </a:r>
          <a:r>
            <a:rPr lang="fr-FR" sz="1400">
              <a:solidFill>
                <a:sysClr val="windowText" lastClr="000000"/>
              </a:solidFill>
            </a:rPr>
            <a:t>)</a:t>
          </a:r>
        </a:p>
      </cdr:txBody>
    </cdr:sp>
  </cdr:relSizeAnchor>
</c:userShapes>
</file>

<file path=xl/drawings/drawing22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Valeur ajoutée brute par secteur institutionnel et PIB</a:t>
          </a:r>
          <a:r>
            <a:rPr lang="fr-FR" sz="900" b="0" i="0" strike="noStrike" baseline="0">
              <a:solidFill>
                <a:schemeClr val="bg1">
                  <a:lumMod val="50000"/>
                </a:schemeClr>
              </a:solidFill>
              <a:latin typeface="Arial"/>
              <a:ea typeface="Calibri"/>
              <a:cs typeface="Arial"/>
            </a:rPr>
            <a:t> (approche production)</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t_1105.xls,</a:t>
          </a:r>
          <a:r>
            <a:rPr lang="fr-FR" sz="900" b="0" i="0" baseline="0">
              <a:solidFill>
                <a:schemeClr val="bg1">
                  <a:lumMod val="50000"/>
                </a:schemeClr>
              </a:solidFill>
              <a:latin typeface="Arial"/>
              <a:ea typeface="+mn-ea"/>
              <a:cs typeface="Arial"/>
            </a:rPr>
            <a:t> t_1106.xls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0.07182</cdr:x>
      <cdr:y>0.08315</cdr:y>
    </cdr:from>
    <cdr:to>
      <cdr:x>0.56354</cdr:x>
      <cdr:y>0.13606</cdr:y>
    </cdr:to>
    <cdr:sp macro="" textlink="">
      <cdr:nvSpPr>
        <cdr:cNvPr id="5" name="ZoneTexte 4"/>
        <cdr:cNvSpPr txBox="1"/>
      </cdr:nvSpPr>
      <cdr:spPr>
        <a:xfrm xmlns:a="http://schemas.openxmlformats.org/drawingml/2006/main">
          <a:off x="660371" y="465698"/>
          <a:ext cx="4521229" cy="2963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lumMod val="50000"/>
                  <a:lumOff val="50000"/>
                </a:schemeClr>
              </a:solidFill>
              <a:latin typeface="Calibri"/>
              <a:cs typeface="Arial"/>
            </a:rPr>
            <a:t>Composantes du PIB (€ 2012)</a:t>
          </a:r>
        </a:p>
      </cdr:txBody>
    </cdr:sp>
  </cdr:relSizeAnchor>
  <cdr:relSizeAnchor xmlns:cdr="http://schemas.openxmlformats.org/drawingml/2006/chartDrawing">
    <cdr:from>
      <cdr:x>0.94567</cdr:x>
      <cdr:y>0.07559</cdr:y>
    </cdr:from>
    <cdr:to>
      <cdr:x>1</cdr:x>
      <cdr:y>0.13757</cdr:y>
    </cdr:to>
    <cdr:sp macro="" textlink="">
      <cdr:nvSpPr>
        <cdr:cNvPr id="6" name="ZoneTexte 5"/>
        <cdr:cNvSpPr txBox="1"/>
      </cdr:nvSpPr>
      <cdr:spPr>
        <a:xfrm xmlns:a="http://schemas.openxmlformats.org/drawingml/2006/main">
          <a:off x="8695266" y="423333"/>
          <a:ext cx="499533" cy="34713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fr-FR" sz="1400">
              <a:solidFill>
                <a:srgbClr val="953735"/>
              </a:solidFill>
            </a:rPr>
            <a:t>(%)</a:t>
          </a:r>
        </a:p>
      </cdr:txBody>
    </cdr:sp>
  </cdr:relSizeAnchor>
  <cdr:relSizeAnchor xmlns:cdr="http://schemas.openxmlformats.org/drawingml/2006/chartDrawing">
    <cdr:from>
      <cdr:x>0.07366</cdr:x>
      <cdr:y>0.56841</cdr:y>
    </cdr:from>
    <cdr:to>
      <cdr:x>0.85359</cdr:x>
      <cdr:y>0.63794</cdr:y>
    </cdr:to>
    <cdr:sp macro="" textlink="">
      <cdr:nvSpPr>
        <cdr:cNvPr id="7" name="ZoneTexte 6"/>
        <cdr:cNvSpPr txBox="1"/>
      </cdr:nvSpPr>
      <cdr:spPr>
        <a:xfrm xmlns:a="http://schemas.openxmlformats.org/drawingml/2006/main">
          <a:off x="677334" y="3183468"/>
          <a:ext cx="7171266" cy="389466"/>
        </a:xfrm>
        <a:prstGeom xmlns:a="http://schemas.openxmlformats.org/drawingml/2006/main" prst="rect">
          <a:avLst/>
        </a:prstGeom>
        <a:solidFill xmlns:a="http://schemas.openxmlformats.org/drawingml/2006/main">
          <a:schemeClr val="bg1">
            <a:alpha val="90000"/>
          </a:schemeClr>
        </a:solidFill>
      </cdr:spPr>
      <cdr:txBody>
        <a:bodyPr xmlns:a="http://schemas.openxmlformats.org/drawingml/2006/main" wrap="none" rtlCol="0"/>
        <a:lstStyle xmlns:a="http://schemas.openxmlformats.org/drawingml/2006/main"/>
        <a:p xmlns:a="http://schemas.openxmlformats.org/drawingml/2006/main">
          <a:pPr algn="ctr"/>
          <a:r>
            <a:rPr lang="fr-FR" sz="1600" b="1">
              <a:solidFill>
                <a:srgbClr val="953735"/>
              </a:solidFill>
            </a:rPr>
            <a:t>Part des administration publique en % de la valeur ajoutée totale (échelle de droite)</a:t>
          </a:r>
        </a:p>
      </cdr:txBody>
    </cdr:sp>
  </cdr:relSizeAnchor>
  <cdr:relSizeAnchor xmlns:cdr="http://schemas.openxmlformats.org/drawingml/2006/chartDrawing">
    <cdr:from>
      <cdr:x>0.10405</cdr:x>
      <cdr:y>0.40363</cdr:y>
    </cdr:from>
    <cdr:to>
      <cdr:x>0.22192</cdr:x>
      <cdr:y>0.58806</cdr:y>
    </cdr:to>
    <cdr:sp macro="" textlink="">
      <cdr:nvSpPr>
        <cdr:cNvPr id="9" name="Connecteur droit 8"/>
        <cdr:cNvSpPr/>
      </cdr:nvSpPr>
      <cdr:spPr>
        <a:xfrm xmlns:a="http://schemas.openxmlformats.org/drawingml/2006/main" rot="10800000" flipH="1">
          <a:off x="956733" y="2260599"/>
          <a:ext cx="1083733" cy="1032933"/>
        </a:xfrm>
        <a:prstGeom xmlns:a="http://schemas.openxmlformats.org/drawingml/2006/main" prst="line">
          <a:avLst/>
        </a:prstGeom>
        <a:ln xmlns:a="http://schemas.openxmlformats.org/drawingml/2006/main" w="50800">
          <a:solidFill>
            <a:schemeClr val="accent2">
              <a:lumMod val="75000"/>
            </a:schemeClr>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0.0046</cdr:x>
      <cdr:y>0.07256</cdr:y>
    </cdr:from>
    <cdr:to>
      <cdr:x>0.06814</cdr:x>
      <cdr:y>0.13454</cdr:y>
    </cdr:to>
    <cdr:sp macro="" textlink="">
      <cdr:nvSpPr>
        <cdr:cNvPr id="10" name="ZoneTexte 9"/>
        <cdr:cNvSpPr txBox="1"/>
      </cdr:nvSpPr>
      <cdr:spPr>
        <a:xfrm xmlns:a="http://schemas.openxmlformats.org/drawingml/2006/main">
          <a:off x="42333" y="406400"/>
          <a:ext cx="584199" cy="3471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solidFill>
                <a:schemeClr val="tx1"/>
              </a:solidFill>
            </a:rPr>
            <a:t>(Md</a:t>
          </a:r>
          <a:r>
            <a:rPr lang="fr-FR" sz="1400" baseline="0">
              <a:solidFill>
                <a:schemeClr val="tx1"/>
              </a:solidFill>
            </a:rPr>
            <a:t> €</a:t>
          </a:r>
          <a:r>
            <a:rPr lang="fr-FR" sz="1400">
              <a:solidFill>
                <a:schemeClr val="tx1"/>
              </a:solidFill>
            </a:rPr>
            <a:t>)</a:t>
          </a:r>
        </a:p>
      </cdr:txBody>
    </cdr:sp>
  </cdr:relSizeAnchor>
</c:userShapes>
</file>

<file path=xl/drawings/drawing22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Valeur ajoutée brute par secteur institutionnel et PIB</a:t>
          </a:r>
          <a:r>
            <a:rPr lang="fr-FR" sz="900" b="0" i="0" strike="noStrike" baseline="0">
              <a:solidFill>
                <a:schemeClr val="bg1">
                  <a:lumMod val="50000"/>
                </a:schemeClr>
              </a:solidFill>
              <a:latin typeface="Arial"/>
              <a:ea typeface="Calibri"/>
              <a:cs typeface="Arial"/>
            </a:rPr>
            <a:t> (approche production)</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t_1105.xls,</a:t>
          </a:r>
          <a:r>
            <a:rPr lang="fr-FR" sz="900" b="0" i="0" baseline="0">
              <a:solidFill>
                <a:schemeClr val="bg1">
                  <a:lumMod val="50000"/>
                </a:schemeClr>
              </a:solidFill>
              <a:latin typeface="Arial"/>
              <a:ea typeface="+mn-ea"/>
              <a:cs typeface="Arial"/>
            </a:rPr>
            <a:t> t_1106.xls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0.07182</cdr:x>
      <cdr:y>0.08315</cdr:y>
    </cdr:from>
    <cdr:to>
      <cdr:x>0.56354</cdr:x>
      <cdr:y>0.13606</cdr:y>
    </cdr:to>
    <cdr:sp macro="" textlink="">
      <cdr:nvSpPr>
        <cdr:cNvPr id="5" name="ZoneTexte 4"/>
        <cdr:cNvSpPr txBox="1"/>
      </cdr:nvSpPr>
      <cdr:spPr>
        <a:xfrm xmlns:a="http://schemas.openxmlformats.org/drawingml/2006/main">
          <a:off x="660371" y="465698"/>
          <a:ext cx="4521229" cy="2963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lumMod val="50000"/>
                  <a:lumOff val="50000"/>
                </a:schemeClr>
              </a:solidFill>
              <a:latin typeface="Calibri"/>
              <a:cs typeface="Arial"/>
            </a:rPr>
            <a:t>Composantes du PIB (€ 2012)</a:t>
          </a:r>
        </a:p>
      </cdr:txBody>
    </cdr:sp>
  </cdr:relSizeAnchor>
  <cdr:relSizeAnchor xmlns:cdr="http://schemas.openxmlformats.org/drawingml/2006/chartDrawing">
    <cdr:from>
      <cdr:x>0.94567</cdr:x>
      <cdr:y>0.07559</cdr:y>
    </cdr:from>
    <cdr:to>
      <cdr:x>1</cdr:x>
      <cdr:y>0.13757</cdr:y>
    </cdr:to>
    <cdr:sp macro="" textlink="">
      <cdr:nvSpPr>
        <cdr:cNvPr id="6" name="ZoneTexte 5"/>
        <cdr:cNvSpPr txBox="1"/>
      </cdr:nvSpPr>
      <cdr:spPr>
        <a:xfrm xmlns:a="http://schemas.openxmlformats.org/drawingml/2006/main">
          <a:off x="8695266" y="423333"/>
          <a:ext cx="499533" cy="34713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fr-FR" sz="1400">
              <a:solidFill>
                <a:srgbClr val="953735"/>
              </a:solidFill>
            </a:rPr>
            <a:t>(%)</a:t>
          </a:r>
        </a:p>
      </cdr:txBody>
    </cdr:sp>
  </cdr:relSizeAnchor>
  <cdr:relSizeAnchor xmlns:cdr="http://schemas.openxmlformats.org/drawingml/2006/chartDrawing">
    <cdr:from>
      <cdr:x>0.07366</cdr:x>
      <cdr:y>0.56841</cdr:y>
    </cdr:from>
    <cdr:to>
      <cdr:x>0.87201</cdr:x>
      <cdr:y>0.63794</cdr:y>
    </cdr:to>
    <cdr:sp macro="" textlink="">
      <cdr:nvSpPr>
        <cdr:cNvPr id="7" name="ZoneTexte 6"/>
        <cdr:cNvSpPr txBox="1"/>
      </cdr:nvSpPr>
      <cdr:spPr>
        <a:xfrm xmlns:a="http://schemas.openxmlformats.org/drawingml/2006/main">
          <a:off x="677289" y="3183494"/>
          <a:ext cx="7340644" cy="389417"/>
        </a:xfrm>
        <a:prstGeom xmlns:a="http://schemas.openxmlformats.org/drawingml/2006/main" prst="rect">
          <a:avLst/>
        </a:prstGeom>
        <a:solidFill xmlns:a="http://schemas.openxmlformats.org/drawingml/2006/main">
          <a:schemeClr val="bg1">
            <a:alpha val="90000"/>
          </a:schemeClr>
        </a:solidFill>
      </cdr:spPr>
      <cdr:txBody>
        <a:bodyPr xmlns:a="http://schemas.openxmlformats.org/drawingml/2006/main" wrap="none" rtlCol="0"/>
        <a:lstStyle xmlns:a="http://schemas.openxmlformats.org/drawingml/2006/main"/>
        <a:p xmlns:a="http://schemas.openxmlformats.org/drawingml/2006/main">
          <a:pPr algn="ctr"/>
          <a:r>
            <a:rPr lang="fr-FR" sz="1600" b="1">
              <a:solidFill>
                <a:srgbClr val="953735"/>
              </a:solidFill>
            </a:rPr>
            <a:t>Part des administrations publiques en % de la valeur ajoutée totale (échelle de droite)</a:t>
          </a:r>
        </a:p>
      </cdr:txBody>
    </cdr:sp>
  </cdr:relSizeAnchor>
  <cdr:relSizeAnchor xmlns:cdr="http://schemas.openxmlformats.org/drawingml/2006/chartDrawing">
    <cdr:from>
      <cdr:x>0.10405</cdr:x>
      <cdr:y>0.40363</cdr:y>
    </cdr:from>
    <cdr:to>
      <cdr:x>0.22192</cdr:x>
      <cdr:y>0.58806</cdr:y>
    </cdr:to>
    <cdr:sp macro="" textlink="">
      <cdr:nvSpPr>
        <cdr:cNvPr id="9" name="Connecteur droit 8"/>
        <cdr:cNvSpPr/>
      </cdr:nvSpPr>
      <cdr:spPr>
        <a:xfrm xmlns:a="http://schemas.openxmlformats.org/drawingml/2006/main" rot="10800000" flipH="1">
          <a:off x="956733" y="2260599"/>
          <a:ext cx="1083733" cy="1032933"/>
        </a:xfrm>
        <a:prstGeom xmlns:a="http://schemas.openxmlformats.org/drawingml/2006/main" prst="line">
          <a:avLst/>
        </a:prstGeom>
        <a:ln xmlns:a="http://schemas.openxmlformats.org/drawingml/2006/main" w="50800">
          <a:solidFill>
            <a:schemeClr val="accent2">
              <a:lumMod val="75000"/>
            </a:schemeClr>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0.0046</cdr:x>
      <cdr:y>0.07105</cdr:y>
    </cdr:from>
    <cdr:to>
      <cdr:x>0.06814</cdr:x>
      <cdr:y>0.13303</cdr:y>
    </cdr:to>
    <cdr:sp macro="" textlink="">
      <cdr:nvSpPr>
        <cdr:cNvPr id="10" name="ZoneTexte 9"/>
        <cdr:cNvSpPr txBox="1"/>
      </cdr:nvSpPr>
      <cdr:spPr>
        <a:xfrm xmlns:a="http://schemas.openxmlformats.org/drawingml/2006/main">
          <a:off x="42334" y="397933"/>
          <a:ext cx="584199" cy="3471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a:solidFill>
                <a:sysClr val="windowText" lastClr="000000"/>
              </a:solidFill>
            </a:rPr>
            <a:t>(Md</a:t>
          </a:r>
          <a:r>
            <a:rPr lang="fr-FR" sz="1400" baseline="0">
              <a:solidFill>
                <a:sysClr val="windowText" lastClr="000000"/>
              </a:solidFill>
            </a:rPr>
            <a:t> €</a:t>
          </a:r>
          <a:r>
            <a:rPr lang="fr-FR" sz="1400">
              <a:solidFill>
                <a:sysClr val="windowText" lastClr="000000"/>
              </a:solidFill>
            </a:rPr>
            <a:t>)</a:t>
          </a:r>
        </a:p>
      </cdr:txBody>
    </cdr:sp>
  </cdr:relSizeAnchor>
</c:userShapes>
</file>

<file path=xl/drawings/drawing22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0.02721</cdr:y>
    </cdr:from>
    <cdr:to>
      <cdr:x>0.9412</cdr:x>
      <cdr:y>0.0907</cdr:y>
    </cdr:to>
    <cdr:sp macro="" textlink="">
      <cdr:nvSpPr>
        <cdr:cNvPr id="4" name="ZoneTexte 3"/>
        <cdr:cNvSpPr txBox="1"/>
      </cdr:nvSpPr>
      <cdr:spPr>
        <a:xfrm xmlns:a="http://schemas.openxmlformats.org/drawingml/2006/main">
          <a:off x="668278" y="152401"/>
          <a:ext cx="7985868" cy="3556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t_1106.xls</a:t>
          </a:r>
          <a:r>
            <a:rPr lang="fr-FR" sz="900" b="0" i="0" baseline="0">
              <a:solidFill>
                <a:schemeClr val="bg1">
                  <a:lumMod val="50000"/>
                </a:schemeClr>
              </a:solidFill>
              <a:latin typeface="Arial"/>
              <a:ea typeface="+mn-ea"/>
              <a:cs typeface="Arial"/>
            </a:rPr>
            <a:t> et t_3201.xls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0.00829</cdr:x>
      <cdr:y>0.11489</cdr:y>
    </cdr:from>
    <cdr:to>
      <cdr:x>0.0709</cdr:x>
      <cdr:y>0.24943</cdr:y>
    </cdr:to>
    <cdr:sp macro="" textlink="">
      <cdr:nvSpPr>
        <cdr:cNvPr id="6" name="ZoneTexte 5"/>
        <cdr:cNvSpPr txBox="1"/>
      </cdr:nvSpPr>
      <cdr:spPr>
        <a:xfrm xmlns:a="http://schemas.openxmlformats.org/drawingml/2006/main">
          <a:off x="76199" y="643491"/>
          <a:ext cx="575733" cy="753509"/>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tx1"/>
              </a:solidFill>
            </a:rPr>
            <a:t>(%)</a:t>
          </a:r>
        </a:p>
      </cdr:txBody>
    </cdr:sp>
  </cdr:relSizeAnchor>
  <cdr:relSizeAnchor xmlns:cdr="http://schemas.openxmlformats.org/drawingml/2006/chartDrawing">
    <cdr:from>
      <cdr:x>0.3582</cdr:x>
      <cdr:y>0.74225</cdr:y>
    </cdr:from>
    <cdr:to>
      <cdr:x>0.96409</cdr:x>
      <cdr:y>0.89191</cdr:y>
    </cdr:to>
    <cdr:sp macro="" textlink="">
      <cdr:nvSpPr>
        <cdr:cNvPr id="7" name="ZoneTexte 6"/>
        <cdr:cNvSpPr txBox="1"/>
      </cdr:nvSpPr>
      <cdr:spPr>
        <a:xfrm xmlns:a="http://schemas.openxmlformats.org/drawingml/2006/main">
          <a:off x="3293533" y="4157134"/>
          <a:ext cx="5571082" cy="83820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l"/>
          <a:r>
            <a:rPr lang="fr-FR" sz="1600" b="1">
              <a:solidFill>
                <a:srgbClr val="953735"/>
              </a:solidFill>
            </a:rPr>
            <a:t>Part des administrations publiques dans le PIB : </a:t>
          </a:r>
        </a:p>
        <a:p xmlns:a="http://schemas.openxmlformats.org/drawingml/2006/main">
          <a:pPr algn="l"/>
          <a:r>
            <a:rPr lang="fr-FR" sz="2400" b="1">
              <a:solidFill>
                <a:srgbClr val="008000"/>
              </a:solidFill>
            </a:rPr>
            <a:t>un vrai pourcentage</a:t>
          </a:r>
        </a:p>
        <a:p xmlns:a="http://schemas.openxmlformats.org/drawingml/2006/main">
          <a:pPr algn="l"/>
          <a:r>
            <a:rPr lang="fr-FR" sz="1600" b="1">
              <a:solidFill>
                <a:srgbClr val="953735"/>
              </a:solidFill>
            </a:rPr>
            <a:t>(part de la valeur ajoutée publique dans la valeur ajoutée totale)</a:t>
          </a:r>
        </a:p>
      </cdr:txBody>
    </cdr:sp>
  </cdr:relSizeAnchor>
  <cdr:relSizeAnchor xmlns:cdr="http://schemas.openxmlformats.org/drawingml/2006/chartDrawing">
    <cdr:from>
      <cdr:x>0.2256</cdr:x>
      <cdr:y>0.70295</cdr:y>
    </cdr:from>
    <cdr:to>
      <cdr:x>0.36524</cdr:x>
      <cdr:y>0.8254</cdr:y>
    </cdr:to>
    <cdr:sp macro="" textlink="">
      <cdr:nvSpPr>
        <cdr:cNvPr id="9" name="Connecteur droit 8"/>
        <cdr:cNvSpPr>
          <a:spLocks xmlns:a="http://schemas.openxmlformats.org/drawingml/2006/main"/>
        </cdr:cNvSpPr>
      </cdr:nvSpPr>
      <cdr:spPr>
        <a:xfrm xmlns:a="http://schemas.openxmlformats.org/drawingml/2006/main" rot="10800000">
          <a:off x="2074333" y="3936999"/>
          <a:ext cx="1283993" cy="685801"/>
        </a:xfrm>
        <a:prstGeom xmlns:a="http://schemas.openxmlformats.org/drawingml/2006/main" prst="line">
          <a:avLst/>
        </a:prstGeom>
        <a:ln xmlns:a="http://schemas.openxmlformats.org/drawingml/2006/main" w="50800">
          <a:solidFill>
            <a:schemeClr val="accent2">
              <a:lumMod val="75000"/>
            </a:schemeClr>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0.43923</cdr:x>
      <cdr:y>0.20862</cdr:y>
    </cdr:from>
    <cdr:to>
      <cdr:x>0.96685</cdr:x>
      <cdr:y>0.40363</cdr:y>
    </cdr:to>
    <cdr:sp macro="" textlink="">
      <cdr:nvSpPr>
        <cdr:cNvPr id="10" name="ZoneTexte 9"/>
        <cdr:cNvSpPr txBox="1"/>
      </cdr:nvSpPr>
      <cdr:spPr>
        <a:xfrm xmlns:a="http://schemas.openxmlformats.org/drawingml/2006/main">
          <a:off x="4038600" y="1168418"/>
          <a:ext cx="4851392" cy="109218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4574B0"/>
              </a:solidFill>
            </a:rPr>
            <a:t>Recettes des administrations publiques en % du PIB : </a:t>
          </a:r>
          <a:r>
            <a:rPr lang="fr-FR" sz="2400" b="1">
              <a:solidFill>
                <a:srgbClr val="4574B0"/>
              </a:solidFill>
            </a:rPr>
            <a:t> </a:t>
          </a:r>
          <a:r>
            <a:rPr lang="fr-FR" sz="2400" b="1" baseline="0">
              <a:solidFill>
                <a:srgbClr val="4574B0"/>
              </a:solidFill>
            </a:rPr>
            <a:t>   </a:t>
          </a:r>
          <a:r>
            <a:rPr lang="fr-FR" sz="2400" b="1">
              <a:solidFill>
                <a:srgbClr val="4574B0"/>
              </a:solidFill>
            </a:rPr>
            <a:t>        </a:t>
          </a:r>
          <a:r>
            <a:rPr lang="fr-FR" sz="2400" b="1" baseline="0">
              <a:solidFill>
                <a:srgbClr val="4574B0"/>
              </a:solidFill>
            </a:rPr>
            <a:t>      </a:t>
          </a:r>
        </a:p>
        <a:p xmlns:a="http://schemas.openxmlformats.org/drawingml/2006/main">
          <a:pPr algn="l"/>
          <a:r>
            <a:rPr lang="fr-FR" sz="2400" b="1">
              <a:solidFill>
                <a:srgbClr val="FF0000"/>
              </a:solidFill>
            </a:rPr>
            <a:t>un faux pourcentage</a:t>
          </a:r>
        </a:p>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fr-FR" sz="1600" b="1">
              <a:solidFill>
                <a:srgbClr val="4574B0"/>
              </a:solidFill>
              <a:latin typeface="+mn-lt"/>
              <a:ea typeface="+mn-ea"/>
              <a:cs typeface="+mn-cs"/>
            </a:rPr>
            <a:t>(un</a:t>
          </a:r>
          <a:r>
            <a:rPr lang="fr-FR" sz="1600" b="1" baseline="0">
              <a:solidFill>
                <a:srgbClr val="4574B0"/>
              </a:solidFill>
              <a:latin typeface="+mn-lt"/>
              <a:ea typeface="+mn-ea"/>
              <a:cs typeface="+mn-cs"/>
            </a:rPr>
            <a:t> b</a:t>
          </a:r>
          <a:r>
            <a:rPr lang="fr-FR" sz="1600" b="1">
              <a:solidFill>
                <a:srgbClr val="4574B0"/>
              </a:solidFill>
              <a:latin typeface="+mn-lt"/>
              <a:ea typeface="+mn-ea"/>
              <a:cs typeface="+mn-cs"/>
            </a:rPr>
            <a:t>udget, ou une recette, n'est pas une valeur ajoutée)</a:t>
          </a:r>
        </a:p>
        <a:p xmlns:a="http://schemas.openxmlformats.org/drawingml/2006/main">
          <a:pPr algn="r"/>
          <a:endParaRPr lang="fr-FR" sz="2400" b="1">
            <a:solidFill>
              <a:srgbClr val="4574B0"/>
            </a:solidFill>
          </a:endParaRPr>
        </a:p>
      </cdr:txBody>
    </cdr:sp>
  </cdr:relSizeAnchor>
  <cdr:relSizeAnchor xmlns:cdr="http://schemas.openxmlformats.org/drawingml/2006/chartDrawing">
    <cdr:from>
      <cdr:x>0.35635</cdr:x>
      <cdr:y>0.22373</cdr:y>
    </cdr:from>
    <cdr:to>
      <cdr:x>0.44199</cdr:x>
      <cdr:y>0.28702</cdr:y>
    </cdr:to>
    <cdr:sp macro="" textlink="">
      <cdr:nvSpPr>
        <cdr:cNvPr id="11" name="Connecteur droit 10"/>
        <cdr:cNvSpPr>
          <a:spLocks xmlns:a="http://schemas.openxmlformats.org/drawingml/2006/main"/>
        </cdr:cNvSpPr>
      </cdr:nvSpPr>
      <cdr:spPr>
        <a:xfrm xmlns:a="http://schemas.openxmlformats.org/drawingml/2006/main" rot="10800000">
          <a:off x="3276600" y="1253067"/>
          <a:ext cx="787370" cy="354467"/>
        </a:xfrm>
        <a:prstGeom xmlns:a="http://schemas.openxmlformats.org/drawingml/2006/main" prst="line">
          <a:avLst/>
        </a:prstGeom>
        <a:ln xmlns:a="http://schemas.openxmlformats.org/drawingml/2006/main" w="50800">
          <a:solidFill>
            <a:srgbClr val="4574B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231.xml><?xml version="1.0" encoding="utf-8"?>
<xdr:wsDr xmlns:xdr="http://schemas.openxmlformats.org/drawingml/2006/spreadsheetDrawing" xmlns:a="http://schemas.openxmlformats.org/drawingml/2006/main">
  <xdr:absoluteAnchor>
    <xdr:pos x="-16933" y="-2540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0.07268</cdr:x>
      <cdr:y>0.02419</cdr:y>
    </cdr:from>
    <cdr:to>
      <cdr:x>0.9412</cdr:x>
      <cdr:y>0.08012</cdr:y>
    </cdr:to>
    <cdr:sp macro="" textlink="">
      <cdr:nvSpPr>
        <cdr:cNvPr id="4" name="ZoneTexte 3"/>
        <cdr:cNvSpPr txBox="1"/>
      </cdr:nvSpPr>
      <cdr:spPr>
        <a:xfrm xmlns:a="http://schemas.openxmlformats.org/drawingml/2006/main">
          <a:off x="668278" y="135467"/>
          <a:ext cx="7985868" cy="313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t_1106.xls</a:t>
          </a:r>
          <a:r>
            <a:rPr lang="fr-FR" sz="900" b="0" i="0" baseline="0">
              <a:solidFill>
                <a:schemeClr val="bg1">
                  <a:lumMod val="50000"/>
                </a:schemeClr>
              </a:solidFill>
              <a:latin typeface="Arial"/>
              <a:ea typeface="+mn-ea"/>
              <a:cs typeface="Arial"/>
            </a:rPr>
            <a:t> et t_3201.xls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0.00829</cdr:x>
      <cdr:y>0.03477</cdr:y>
    </cdr:from>
    <cdr:to>
      <cdr:x>0.0709</cdr:x>
      <cdr:y>0.13303</cdr:y>
    </cdr:to>
    <cdr:sp macro="" textlink="">
      <cdr:nvSpPr>
        <cdr:cNvPr id="6" name="ZoneTexte 5"/>
        <cdr:cNvSpPr txBox="1"/>
      </cdr:nvSpPr>
      <cdr:spPr>
        <a:xfrm xmlns:a="http://schemas.openxmlformats.org/drawingml/2006/main">
          <a:off x="76225" y="194734"/>
          <a:ext cx="575686" cy="55033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600" b="1">
              <a:solidFill>
                <a:schemeClr val="tx1"/>
              </a:solidFill>
            </a:rPr>
            <a:t>(%)</a:t>
          </a:r>
        </a:p>
      </cdr:txBody>
    </cdr:sp>
  </cdr:relSizeAnchor>
  <cdr:relSizeAnchor xmlns:cdr="http://schemas.openxmlformats.org/drawingml/2006/chartDrawing">
    <cdr:from>
      <cdr:x>0.33426</cdr:x>
      <cdr:y>0.83144</cdr:y>
    </cdr:from>
    <cdr:to>
      <cdr:x>0.78913</cdr:x>
      <cdr:y>0.89796</cdr:y>
    </cdr:to>
    <cdr:sp macro="" textlink="">
      <cdr:nvSpPr>
        <cdr:cNvPr id="7" name="ZoneTexte 6"/>
        <cdr:cNvSpPr txBox="1"/>
      </cdr:nvSpPr>
      <cdr:spPr>
        <a:xfrm xmlns:a="http://schemas.openxmlformats.org/drawingml/2006/main">
          <a:off x="3073444" y="4656667"/>
          <a:ext cx="4182489" cy="37251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l"/>
          <a:r>
            <a:rPr lang="fr-FR" sz="1600" b="1">
              <a:solidFill>
                <a:srgbClr val="953735"/>
              </a:solidFill>
            </a:rPr>
            <a:t>Part des administrations publiques dans le PIB</a:t>
          </a:r>
        </a:p>
      </cdr:txBody>
    </cdr:sp>
  </cdr:relSizeAnchor>
  <cdr:relSizeAnchor xmlns:cdr="http://schemas.openxmlformats.org/drawingml/2006/chartDrawing">
    <cdr:from>
      <cdr:x>0.21271</cdr:x>
      <cdr:y>0.75737</cdr:y>
    </cdr:from>
    <cdr:to>
      <cdr:x>0.3361</cdr:x>
      <cdr:y>0.86621</cdr:y>
    </cdr:to>
    <cdr:sp macro="" textlink="">
      <cdr:nvSpPr>
        <cdr:cNvPr id="9" name="Connecteur droit 8"/>
        <cdr:cNvSpPr>
          <a:spLocks xmlns:a="http://schemas.openxmlformats.org/drawingml/2006/main"/>
        </cdr:cNvSpPr>
      </cdr:nvSpPr>
      <cdr:spPr>
        <a:xfrm xmlns:a="http://schemas.openxmlformats.org/drawingml/2006/main" rot="10800000">
          <a:off x="1955814" y="4241811"/>
          <a:ext cx="1134519" cy="609589"/>
        </a:xfrm>
        <a:prstGeom xmlns:a="http://schemas.openxmlformats.org/drawingml/2006/main" prst="line">
          <a:avLst/>
        </a:prstGeom>
        <a:ln xmlns:a="http://schemas.openxmlformats.org/drawingml/2006/main" w="50800">
          <a:solidFill>
            <a:schemeClr val="accent2">
              <a:lumMod val="75000"/>
            </a:schemeClr>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0.48067</cdr:x>
      <cdr:y>0.56689</cdr:y>
    </cdr:from>
    <cdr:to>
      <cdr:x>0.9779</cdr:x>
      <cdr:y>0.64701</cdr:y>
    </cdr:to>
    <cdr:sp macro="" textlink="">
      <cdr:nvSpPr>
        <cdr:cNvPr id="10" name="ZoneTexte 9"/>
        <cdr:cNvSpPr txBox="1"/>
      </cdr:nvSpPr>
      <cdr:spPr>
        <a:xfrm xmlns:a="http://schemas.openxmlformats.org/drawingml/2006/main">
          <a:off x="4419639" y="3175000"/>
          <a:ext cx="4571960" cy="4487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rgbClr val="4574B0"/>
              </a:solidFill>
            </a:rPr>
            <a:t>Recettes des administrations publiques en % du PIB </a:t>
          </a:r>
          <a:r>
            <a:rPr lang="fr-FR" sz="2400" b="1">
              <a:solidFill>
                <a:srgbClr val="4574B0"/>
              </a:solidFill>
            </a:rPr>
            <a:t> </a:t>
          </a:r>
          <a:r>
            <a:rPr lang="fr-FR" sz="2400" b="1" baseline="0">
              <a:solidFill>
                <a:srgbClr val="4574B0"/>
              </a:solidFill>
            </a:rPr>
            <a:t>   </a:t>
          </a:r>
          <a:r>
            <a:rPr lang="fr-FR" sz="2400" b="1">
              <a:solidFill>
                <a:srgbClr val="4574B0"/>
              </a:solidFill>
            </a:rPr>
            <a:t>        </a:t>
          </a:r>
          <a:r>
            <a:rPr lang="fr-FR" sz="2400" b="1" baseline="0">
              <a:solidFill>
                <a:srgbClr val="4574B0"/>
              </a:solidFill>
            </a:rPr>
            <a:t>      </a:t>
          </a:r>
        </a:p>
      </cdr:txBody>
    </cdr:sp>
  </cdr:relSizeAnchor>
  <cdr:relSizeAnchor xmlns:cdr="http://schemas.openxmlformats.org/drawingml/2006/chartDrawing">
    <cdr:from>
      <cdr:x>0.51197</cdr:x>
      <cdr:y>0.48677</cdr:y>
    </cdr:from>
    <cdr:to>
      <cdr:x>0.65193</cdr:x>
      <cdr:y>0.59108</cdr:y>
    </cdr:to>
    <cdr:sp macro="" textlink="">
      <cdr:nvSpPr>
        <cdr:cNvPr id="11" name="Connecteur droit 10"/>
        <cdr:cNvSpPr>
          <a:spLocks xmlns:a="http://schemas.openxmlformats.org/drawingml/2006/main"/>
        </cdr:cNvSpPr>
      </cdr:nvSpPr>
      <cdr:spPr>
        <a:xfrm xmlns:a="http://schemas.openxmlformats.org/drawingml/2006/main" rot="10800000">
          <a:off x="4707432" y="2726243"/>
          <a:ext cx="1286967" cy="584223"/>
        </a:xfrm>
        <a:prstGeom xmlns:a="http://schemas.openxmlformats.org/drawingml/2006/main" prst="line">
          <a:avLst/>
        </a:prstGeom>
        <a:ln xmlns:a="http://schemas.openxmlformats.org/drawingml/2006/main" w="50800">
          <a:solidFill>
            <a:srgbClr val="4574B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0.08932</cdr:x>
      <cdr:y>0.06349</cdr:y>
    </cdr:from>
    <cdr:to>
      <cdr:x>0.49908</cdr:x>
      <cdr:y>0.26153</cdr:y>
    </cdr:to>
    <cdr:sp macro="" textlink="">
      <cdr:nvSpPr>
        <cdr:cNvPr id="12" name="ZoneTexte 11"/>
        <cdr:cNvSpPr txBox="1"/>
      </cdr:nvSpPr>
      <cdr:spPr>
        <a:xfrm xmlns:a="http://schemas.openxmlformats.org/drawingml/2006/main">
          <a:off x="821266" y="355599"/>
          <a:ext cx="3767667" cy="110913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800" b="1">
              <a:solidFill>
                <a:schemeClr val="tx1"/>
              </a:solidFill>
            </a:rPr>
            <a:t>Évolution par rapport à 1959 (= 100)</a:t>
          </a:r>
        </a:p>
        <a:p xmlns:a="http://schemas.openxmlformats.org/drawingml/2006/main">
          <a:pPr algn="ctr"/>
          <a:r>
            <a:rPr lang="fr-FR" sz="1800" b="1" baseline="0">
              <a:solidFill>
                <a:schemeClr val="tx1"/>
              </a:solidFill>
            </a:rPr>
            <a:t>des recettes publiques et du PIB public</a:t>
          </a:r>
        </a:p>
        <a:p xmlns:a="http://schemas.openxmlformats.org/drawingml/2006/main">
          <a:pPr algn="ctr"/>
          <a:r>
            <a:rPr lang="fr-FR" sz="1800" b="1" baseline="0">
              <a:solidFill>
                <a:schemeClr val="tx1"/>
              </a:solidFill>
            </a:rPr>
            <a:t>en % du PIB</a:t>
          </a:r>
        </a:p>
      </cdr:txBody>
    </cdr:sp>
  </cdr:relSizeAnchor>
  <cdr:relSizeAnchor xmlns:cdr="http://schemas.openxmlformats.org/drawingml/2006/chartDrawing">
    <cdr:from>
      <cdr:x>0.2477</cdr:x>
      <cdr:y>0.62736</cdr:y>
    </cdr:from>
    <cdr:to>
      <cdr:x>0.27164</cdr:x>
      <cdr:y>0.66667</cdr:y>
    </cdr:to>
    <cdr:sp macro="" textlink="">
      <cdr:nvSpPr>
        <cdr:cNvPr id="14" name="Ellipse 13"/>
        <cdr:cNvSpPr/>
      </cdr:nvSpPr>
      <cdr:spPr>
        <a:xfrm xmlns:a="http://schemas.openxmlformats.org/drawingml/2006/main">
          <a:off x="2277534" y="3513667"/>
          <a:ext cx="220133" cy="220133"/>
        </a:xfrm>
        <a:prstGeom xmlns:a="http://schemas.openxmlformats.org/drawingml/2006/main" prst="ellipse">
          <a:avLst/>
        </a:prstGeom>
        <a:noFill xmlns:a="http://schemas.openxmlformats.org/drawingml/2006/main"/>
        <a:ln xmlns:a="http://schemas.openxmlformats.org/drawingml/2006/main" w="28575">
          <a:solidFill>
            <a:srgbClr val="FF0000"/>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0.01013</cdr:x>
      <cdr:y>0.61527</cdr:y>
    </cdr:from>
    <cdr:to>
      <cdr:x>0.05709</cdr:x>
      <cdr:y>0.66969</cdr:y>
    </cdr:to>
    <cdr:sp macro="" textlink="">
      <cdr:nvSpPr>
        <cdr:cNvPr id="15" name="ZoneTexte 14"/>
        <cdr:cNvSpPr txBox="1"/>
      </cdr:nvSpPr>
      <cdr:spPr>
        <a:xfrm xmlns:a="http://schemas.openxmlformats.org/drawingml/2006/main">
          <a:off x="93133" y="3445933"/>
          <a:ext cx="431800" cy="3048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r>
            <a:rPr lang="fr-FR" sz="1600" b="1">
              <a:solidFill>
                <a:srgbClr val="FF0000"/>
              </a:solidFill>
            </a:rPr>
            <a:t>100</a:t>
          </a:r>
        </a:p>
      </cdr:txBody>
    </cdr:sp>
  </cdr:relSizeAnchor>
</c:userShapes>
</file>

<file path=xl/drawings/drawing23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0.06538</cdr:x>
      <cdr:y>0.02721</cdr:y>
    </cdr:from>
    <cdr:to>
      <cdr:x>0.95764</cdr:x>
      <cdr:y>0.11338</cdr:y>
    </cdr:to>
    <cdr:sp macro="" textlink="">
      <cdr:nvSpPr>
        <cdr:cNvPr id="4" name="ZoneTexte 3"/>
        <cdr:cNvSpPr txBox="1"/>
      </cdr:nvSpPr>
      <cdr:spPr>
        <a:xfrm xmlns:a="http://schemas.openxmlformats.org/drawingml/2006/main">
          <a:off x="601133" y="152395"/>
          <a:ext cx="8204175" cy="482612"/>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PIB</a:t>
          </a:r>
          <a:r>
            <a:rPr lang="fr-FR" sz="900" b="0" i="0" strike="noStrike" baseline="0">
              <a:solidFill>
                <a:schemeClr val="bg1">
                  <a:lumMod val="50000"/>
                </a:schemeClr>
              </a:solidFill>
              <a:latin typeface="Arial"/>
              <a:ea typeface="Calibri"/>
              <a:cs typeface="Arial"/>
            </a:rPr>
            <a:t> en volume, é</a:t>
          </a:r>
          <a:r>
            <a:rPr lang="fr-FR" sz="900" b="0" i="0" strike="noStrike">
              <a:solidFill>
                <a:schemeClr val="bg1">
                  <a:lumMod val="50000"/>
                </a:schemeClr>
              </a:solidFill>
              <a:latin typeface="Arial"/>
              <a:ea typeface="Calibri"/>
              <a:cs typeface="Arial"/>
            </a:rPr>
            <a:t>volution du salaire net annuel moyen en euros constants des salariés à temps complet du secteur privé et semi-public,</a:t>
          </a:r>
          <a:r>
            <a:rPr lang="fr-FR" sz="900" b="0" i="0" strike="noStrike" baseline="0">
              <a:solidFill>
                <a:schemeClr val="bg1">
                  <a:lumMod val="50000"/>
                </a:schemeClr>
              </a:solidFill>
              <a:latin typeface="Arial"/>
              <a:ea typeface="Calibri"/>
              <a:cs typeface="Arial"/>
            </a:rPr>
            <a:t> pour la </a:t>
          </a:r>
          <a:r>
            <a:rPr lang="fr-FR" sz="900" b="0" i="0" strike="noStrike" baseline="0">
              <a:solidFill>
                <a:srgbClr val="FFD0D6"/>
              </a:solidFill>
              <a:latin typeface="Arial"/>
              <a:ea typeface="Calibri"/>
              <a:cs typeface="Arial"/>
            </a:rPr>
            <a:t>France</a:t>
          </a:r>
          <a:r>
            <a:rPr lang="fr-FR" sz="900" b="0" i="0" strike="noStrike" baseline="0">
              <a:solidFill>
                <a:schemeClr val="bg1">
                  <a:lumMod val="50000"/>
                </a:schemeClr>
              </a:solidFill>
              <a:latin typeface="Arial"/>
              <a:ea typeface="Calibri"/>
              <a:cs typeface="Arial"/>
            </a:rPr>
            <a:t>, </a:t>
          </a:r>
          <a:endParaRPr lang="fr-FR" sz="900" b="0" i="0" strike="noStrike">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et population de la France </a:t>
          </a:r>
          <a:r>
            <a:rPr lang="fr-FR" sz="900" b="0" i="1" strike="noStrike">
              <a:solidFill>
                <a:srgbClr val="FFD0D6"/>
              </a:solidFill>
              <a:latin typeface="Arial"/>
              <a:ea typeface="Calibri"/>
              <a:cs typeface="Arial"/>
            </a:rPr>
            <a:t>métropolitaine</a:t>
          </a:r>
          <a:endParaRPr lang="fr-FR" sz="900" b="0" i="1" strike="noStrike" baseline="0">
            <a:solidFill>
              <a:srgbClr val="FFD0D6"/>
            </a:solidFill>
            <a:latin typeface="Arial"/>
            <a:ea typeface="Calibri"/>
            <a:cs typeface="Arial"/>
          </a:endParaRP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t_1101.xls,</a:t>
          </a:r>
          <a:r>
            <a:rPr lang="fr-FR" sz="900" b="0" i="0" baseline="0">
              <a:solidFill>
                <a:schemeClr val="bg1">
                  <a:lumMod val="50000"/>
                </a:schemeClr>
              </a:solidFill>
              <a:latin typeface="Arial"/>
              <a:ea typeface="+mn-ea"/>
              <a:cs typeface="Arial"/>
            </a:rPr>
            <a:t> t_1102.xls,</a:t>
          </a:r>
          <a:r>
            <a:rPr lang="fr-FR" sz="900" baseline="0">
              <a:solidFill>
                <a:schemeClr val="bg1">
                  <a:lumMod val="50000"/>
                </a:schemeClr>
              </a:solidFill>
              <a:latin typeface="Arial"/>
              <a:cs typeface="Arial"/>
            </a:rPr>
            <a:t> </a:t>
          </a:r>
          <a:r>
            <a:rPr lang="en-US" sz="900">
              <a:solidFill>
                <a:schemeClr val="bg1">
                  <a:lumMod val="50000"/>
                </a:schemeClr>
              </a:solidFill>
              <a:latin typeface="Arial"/>
              <a:ea typeface="+mn-ea"/>
              <a:cs typeface="Arial"/>
            </a:rPr>
            <a:t>www.insee.fr/fr/ffc/figure/NATnon04126.xls et</a:t>
          </a:r>
          <a:r>
            <a:rPr lang="en-US" sz="900" baseline="0">
              <a:solidFill>
                <a:schemeClr val="bg1">
                  <a:lumMod val="50000"/>
                </a:schemeClr>
              </a:solidFill>
              <a:latin typeface="Arial"/>
              <a:ea typeface="+mn-ea"/>
              <a:cs typeface="Arial"/>
            </a:rPr>
            <a:t> </a:t>
          </a:r>
          <a:r>
            <a:rPr lang="fr-FR" sz="900">
              <a:solidFill>
                <a:schemeClr val="bg1">
                  <a:lumMod val="50000"/>
                </a:schemeClr>
              </a:solidFill>
              <a:latin typeface="Arial"/>
              <a:ea typeface="+mn-ea"/>
              <a:cs typeface="Arial"/>
            </a:rPr>
            <a:t>NATnon02145.xls</a:t>
          </a:r>
          <a:r>
            <a:rPr lang="en-US"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0.07827</cdr:x>
      <cdr:y>0.2449</cdr:y>
    </cdr:from>
    <cdr:to>
      <cdr:x>0.59024</cdr:x>
      <cdr:y>0.33862</cdr:y>
    </cdr:to>
    <cdr:sp macro="" textlink="">
      <cdr:nvSpPr>
        <cdr:cNvPr id="5" name="ZoneTexte 4"/>
        <cdr:cNvSpPr txBox="1"/>
      </cdr:nvSpPr>
      <cdr:spPr>
        <a:xfrm xmlns:a="http://schemas.openxmlformats.org/drawingml/2006/main">
          <a:off x="719659" y="1371613"/>
          <a:ext cx="4707461" cy="52489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solidFill>
              <a:latin typeface="Calibri"/>
              <a:cs typeface="Arial"/>
            </a:rPr>
            <a:t>Évolution du PIB et des salaires</a:t>
          </a:r>
        </a:p>
      </cdr:txBody>
    </cdr:sp>
  </cdr:relSizeAnchor>
  <cdr:relSizeAnchor xmlns:cdr="http://schemas.openxmlformats.org/drawingml/2006/chartDrawing">
    <cdr:from>
      <cdr:x>0.07182</cdr:x>
      <cdr:y>0.34769</cdr:y>
    </cdr:from>
    <cdr:to>
      <cdr:x>0.94475</cdr:x>
      <cdr:y>0.34921</cdr:y>
    </cdr:to>
    <cdr:sp macro="" textlink="">
      <cdr:nvSpPr>
        <cdr:cNvPr id="6" name="Connecteur droit 5"/>
        <cdr:cNvSpPr/>
      </cdr:nvSpPr>
      <cdr:spPr>
        <a:xfrm xmlns:a="http://schemas.openxmlformats.org/drawingml/2006/main">
          <a:off x="660400" y="1947333"/>
          <a:ext cx="8026400" cy="8466"/>
        </a:xfrm>
        <a:prstGeom xmlns:a="http://schemas.openxmlformats.org/drawingml/2006/main" prst="line">
          <a:avLst/>
        </a:prstGeom>
        <a:noFill xmlns:a="http://schemas.openxmlformats.org/drawingml/2006/main"/>
        <a:ln xmlns:a="http://schemas.openxmlformats.org/drawingml/2006/main" w="19050" cap="flat" cmpd="sng" algn="ctr">
          <a:solidFill>
            <a:srgbClr val="00D500"/>
          </a:solidFill>
          <a:prstDash val="solid"/>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0.01842</cdr:x>
      <cdr:y>0.31897</cdr:y>
    </cdr:from>
    <cdr:to>
      <cdr:x>0.06262</cdr:x>
      <cdr:y>0.37944</cdr:y>
    </cdr:to>
    <cdr:sp macro="" textlink="">
      <cdr:nvSpPr>
        <cdr:cNvPr id="7" name="ZoneTexte 6"/>
        <cdr:cNvSpPr txBox="1"/>
      </cdr:nvSpPr>
      <cdr:spPr>
        <a:xfrm xmlns:a="http://schemas.openxmlformats.org/drawingml/2006/main">
          <a:off x="169333" y="1786466"/>
          <a:ext cx="406401" cy="33866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r>
            <a:rPr lang="fr-FR" sz="1400" b="1">
              <a:solidFill>
                <a:srgbClr val="00D500"/>
              </a:solidFill>
            </a:rPr>
            <a:t>1,0</a:t>
          </a:r>
        </a:p>
      </cdr:txBody>
    </cdr:sp>
  </cdr:relSizeAnchor>
</c:userShapes>
</file>

<file path=xl/drawings/drawing23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0.0663</cdr:x>
      <cdr:y>0.02721</cdr:y>
    </cdr:from>
    <cdr:to>
      <cdr:x>0.95764</cdr:x>
      <cdr:y>0.11338</cdr:y>
    </cdr:to>
    <cdr:sp macro="" textlink="">
      <cdr:nvSpPr>
        <cdr:cNvPr id="4" name="ZoneTexte 3"/>
        <cdr:cNvSpPr txBox="1"/>
      </cdr:nvSpPr>
      <cdr:spPr>
        <a:xfrm xmlns:a="http://schemas.openxmlformats.org/drawingml/2006/main">
          <a:off x="609601" y="152395"/>
          <a:ext cx="8195708" cy="482612"/>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PIB</a:t>
          </a:r>
          <a:r>
            <a:rPr lang="fr-FR" sz="900" b="0" i="0" strike="noStrike" baseline="0">
              <a:solidFill>
                <a:schemeClr val="bg1">
                  <a:lumMod val="50000"/>
                </a:schemeClr>
              </a:solidFill>
              <a:latin typeface="Arial"/>
              <a:ea typeface="Calibri"/>
              <a:cs typeface="Arial"/>
            </a:rPr>
            <a:t> en volume, é</a:t>
          </a:r>
          <a:r>
            <a:rPr lang="fr-FR" sz="900" b="0" i="0" strike="noStrike">
              <a:solidFill>
                <a:schemeClr val="bg1">
                  <a:lumMod val="50000"/>
                </a:schemeClr>
              </a:solidFill>
              <a:latin typeface="Arial"/>
              <a:ea typeface="Calibri"/>
              <a:cs typeface="Arial"/>
            </a:rPr>
            <a:t>volution du salaire net annuel moyen en euros constants des salariés à temps complet du secteur privé et semi-public, </a:t>
          </a:r>
        </a:p>
        <a:p xmlns:a="http://schemas.openxmlformats.org/drawingml/2006/main">
          <a:pPr algn="l" rtl="0">
            <a:defRPr sz="1000"/>
          </a:pPr>
          <a:r>
            <a:rPr lang="fr-FR" sz="900" b="0" i="0" strike="noStrike">
              <a:solidFill>
                <a:schemeClr val="bg1">
                  <a:lumMod val="50000"/>
                </a:schemeClr>
              </a:solidFill>
              <a:latin typeface="Arial"/>
              <a:ea typeface="Calibri"/>
              <a:cs typeface="Arial"/>
            </a:rPr>
            <a:t>population de la France (départements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d'</a:t>
          </a:r>
          <a:r>
            <a:rPr lang="fr-FR" sz="900" b="0" i="0" strike="noStrike" baseline="0">
              <a:solidFill>
                <a:schemeClr val="bg1">
                  <a:lumMod val="50000"/>
                </a:schemeClr>
              </a:solidFill>
              <a:latin typeface="Arial"/>
              <a:ea typeface="Calibri"/>
              <a:cs typeface="Arial"/>
            </a:rPr>
            <a:t>outre-mer simulés de 1949 à 1981)</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t_1101.xls,</a:t>
          </a:r>
          <a:r>
            <a:rPr lang="fr-FR" sz="900" b="0" i="0" baseline="0">
              <a:solidFill>
                <a:schemeClr val="bg1">
                  <a:lumMod val="50000"/>
                </a:schemeClr>
              </a:solidFill>
              <a:latin typeface="Arial"/>
              <a:ea typeface="+mn-ea"/>
              <a:cs typeface="Arial"/>
            </a:rPr>
            <a:t> t_1102.xls,</a:t>
          </a:r>
          <a:r>
            <a:rPr lang="fr-FR" sz="900" baseline="0">
              <a:solidFill>
                <a:schemeClr val="bg1">
                  <a:lumMod val="50000"/>
                </a:schemeClr>
              </a:solidFill>
              <a:latin typeface="Arial"/>
              <a:cs typeface="Arial"/>
            </a:rPr>
            <a:t> </a:t>
          </a:r>
          <a:r>
            <a:rPr lang="en-US" sz="900">
              <a:solidFill>
                <a:schemeClr val="bg1">
                  <a:lumMod val="50000"/>
                </a:schemeClr>
              </a:solidFill>
              <a:latin typeface="Arial"/>
              <a:ea typeface="+mn-ea"/>
              <a:cs typeface="Arial"/>
            </a:rPr>
            <a:t>www.insee.fr/fr/ffc/figure/NATnon04126.xls et</a:t>
          </a:r>
          <a:r>
            <a:rPr lang="en-US" sz="900" baseline="0">
              <a:solidFill>
                <a:schemeClr val="bg1">
                  <a:lumMod val="50000"/>
                </a:schemeClr>
              </a:solidFill>
              <a:latin typeface="Arial"/>
              <a:ea typeface="+mn-ea"/>
              <a:cs typeface="Arial"/>
            </a:rPr>
            <a:t> </a:t>
          </a:r>
          <a:r>
            <a:rPr lang="fr-FR" sz="900">
              <a:solidFill>
                <a:schemeClr val="bg1">
                  <a:lumMod val="50000"/>
                </a:schemeClr>
              </a:solidFill>
              <a:latin typeface="Arial"/>
              <a:ea typeface="+mn-ea"/>
              <a:cs typeface="Arial"/>
            </a:rPr>
            <a:t>NATnon02145.xls</a:t>
          </a:r>
          <a:r>
            <a:rPr lang="en-US"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0.07827</cdr:x>
      <cdr:y>0.2449</cdr:y>
    </cdr:from>
    <cdr:to>
      <cdr:x>0.59024</cdr:x>
      <cdr:y>0.33862</cdr:y>
    </cdr:to>
    <cdr:sp macro="" textlink="">
      <cdr:nvSpPr>
        <cdr:cNvPr id="5" name="ZoneTexte 4"/>
        <cdr:cNvSpPr txBox="1"/>
      </cdr:nvSpPr>
      <cdr:spPr>
        <a:xfrm xmlns:a="http://schemas.openxmlformats.org/drawingml/2006/main">
          <a:off x="719659" y="1371613"/>
          <a:ext cx="4707461" cy="52489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tx1"/>
              </a:solidFill>
              <a:latin typeface="Calibri"/>
              <a:cs typeface="Arial"/>
            </a:rPr>
            <a:t>Évolution du PIB et des salaires</a:t>
          </a:r>
        </a:p>
      </cdr:txBody>
    </cdr:sp>
  </cdr:relSizeAnchor>
  <cdr:relSizeAnchor xmlns:cdr="http://schemas.openxmlformats.org/drawingml/2006/chartDrawing">
    <cdr:from>
      <cdr:x>0</cdr:x>
      <cdr:y>0</cdr:y>
    </cdr:from>
    <cdr:to>
      <cdr:x>0</cdr:x>
      <cdr:y>0</cdr:y>
    </cdr:to>
    <cdr:sp macro="" textlink="">
      <cdr:nvSpPr>
        <cdr:cNvPr id="7" name="Connecteur droit 6"/>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0.0709</cdr:x>
      <cdr:y>0.34618</cdr:y>
    </cdr:from>
    <cdr:to>
      <cdr:x>0.94383</cdr:x>
      <cdr:y>0.34769</cdr:y>
    </cdr:to>
    <cdr:sp macro="" textlink="">
      <cdr:nvSpPr>
        <cdr:cNvPr id="9" name="Connecteur droit 8"/>
        <cdr:cNvSpPr/>
      </cdr:nvSpPr>
      <cdr:spPr>
        <a:xfrm xmlns:a="http://schemas.openxmlformats.org/drawingml/2006/main">
          <a:off x="651933" y="1938868"/>
          <a:ext cx="8026400" cy="8466"/>
        </a:xfrm>
        <a:prstGeom xmlns:a="http://schemas.openxmlformats.org/drawingml/2006/main" prst="line">
          <a:avLst/>
        </a:prstGeom>
        <a:ln xmlns:a="http://schemas.openxmlformats.org/drawingml/2006/main" w="19050">
          <a:solidFill>
            <a:srgbClr val="00D500"/>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0.02026</cdr:x>
      <cdr:y>0.32048</cdr:y>
    </cdr:from>
    <cdr:to>
      <cdr:x>0.06169</cdr:x>
      <cdr:y>0.38095</cdr:y>
    </cdr:to>
    <cdr:sp macro="" textlink="">
      <cdr:nvSpPr>
        <cdr:cNvPr id="10" name="ZoneTexte 9"/>
        <cdr:cNvSpPr txBox="1"/>
      </cdr:nvSpPr>
      <cdr:spPr>
        <a:xfrm xmlns:a="http://schemas.openxmlformats.org/drawingml/2006/main">
          <a:off x="186267" y="1794933"/>
          <a:ext cx="381000" cy="33866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00D500"/>
              </a:solidFill>
            </a:rPr>
            <a:t>1,0</a:t>
          </a:r>
        </a:p>
      </cdr:txBody>
    </cdr:sp>
  </cdr:relSizeAnchor>
</c:userShapes>
</file>

<file path=xl/drawings/drawing23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0.0663</cdr:x>
      <cdr:y>0.01965</cdr:y>
    </cdr:from>
    <cdr:to>
      <cdr:x>0.95764</cdr:x>
      <cdr:y>0.11036</cdr:y>
    </cdr:to>
    <cdr:sp macro="" textlink="">
      <cdr:nvSpPr>
        <cdr:cNvPr id="4" name="ZoneTexte 3"/>
        <cdr:cNvSpPr txBox="1"/>
      </cdr:nvSpPr>
      <cdr:spPr>
        <a:xfrm xmlns:a="http://schemas.openxmlformats.org/drawingml/2006/main">
          <a:off x="609615" y="110067"/>
          <a:ext cx="8195693" cy="5080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PIB</a:t>
          </a:r>
          <a:r>
            <a:rPr lang="fr-FR" sz="900" b="0" i="0" strike="noStrike" baseline="0">
              <a:solidFill>
                <a:schemeClr val="bg1">
                  <a:lumMod val="50000"/>
                </a:schemeClr>
              </a:solidFill>
              <a:latin typeface="Arial"/>
              <a:ea typeface="Calibri"/>
              <a:cs typeface="Arial"/>
            </a:rPr>
            <a:t> en volume, é</a:t>
          </a:r>
          <a:r>
            <a:rPr lang="fr-FR" sz="900" b="0" i="0" strike="noStrike">
              <a:solidFill>
                <a:schemeClr val="bg1">
                  <a:lumMod val="50000"/>
                </a:schemeClr>
              </a:solidFill>
              <a:latin typeface="Arial"/>
              <a:ea typeface="Calibri"/>
              <a:cs typeface="Arial"/>
            </a:rPr>
            <a:t>volution du salaire annuel moyen en euros constants des salariés à temps complet du secteur privé et semi-public, </a:t>
          </a:r>
        </a:p>
        <a:p xmlns:a="http://schemas.openxmlformats.org/drawingml/2006/main">
          <a:pPr algn="l" rtl="0">
            <a:defRPr sz="1000"/>
          </a:pPr>
          <a:r>
            <a:rPr lang="fr-FR" sz="900" b="0" i="0" strike="noStrike">
              <a:solidFill>
                <a:schemeClr val="bg1">
                  <a:lumMod val="50000"/>
                </a:schemeClr>
              </a:solidFill>
              <a:latin typeface="Arial"/>
              <a:ea typeface="Calibri"/>
              <a:cs typeface="Arial"/>
            </a:rPr>
            <a:t>population de la France (départements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d'</a:t>
          </a:r>
          <a:r>
            <a:rPr lang="fr-FR" sz="900" b="0" i="0" strike="noStrike" baseline="0">
              <a:solidFill>
                <a:schemeClr val="bg1">
                  <a:lumMod val="50000"/>
                </a:schemeClr>
              </a:solidFill>
              <a:latin typeface="Arial"/>
              <a:ea typeface="Calibri"/>
              <a:cs typeface="Arial"/>
            </a:rPr>
            <a:t>outre-mer simulés de 1949 à 1981)</a:t>
          </a:r>
        </a:p>
        <a:p xmlns:a="http://schemas.openxmlformats.org/drawingml/2006/main">
          <a:pPr algn="l" rtl="0">
            <a:defRPr sz="1000"/>
          </a:pPr>
          <a:r>
            <a:rPr lang="fr-FR" sz="900" b="0" i="0" strike="noStrike">
              <a:solidFill>
                <a:schemeClr val="bg1">
                  <a:lumMod val="50000"/>
                </a:schemeClr>
              </a:solidFill>
              <a:latin typeface="Arial"/>
              <a:ea typeface="Calibri"/>
              <a:cs typeface="Arial"/>
            </a:rPr>
            <a:t>Sources : www.insee.fr/fr/indicateur/cnat_annu/base_2005/donnees/xls/</a:t>
          </a:r>
          <a:r>
            <a:rPr lang="fr-FR" sz="900" b="0" i="0">
              <a:solidFill>
                <a:schemeClr val="bg1">
                  <a:lumMod val="50000"/>
                </a:schemeClr>
              </a:solidFill>
              <a:latin typeface="Arial"/>
              <a:ea typeface="+mn-ea"/>
              <a:cs typeface="Arial"/>
            </a:rPr>
            <a:t>t_1101.xls,</a:t>
          </a:r>
          <a:r>
            <a:rPr lang="fr-FR" sz="900" b="0" i="0" baseline="0">
              <a:solidFill>
                <a:schemeClr val="bg1">
                  <a:lumMod val="50000"/>
                </a:schemeClr>
              </a:solidFill>
              <a:latin typeface="Arial"/>
              <a:ea typeface="+mn-ea"/>
              <a:cs typeface="Arial"/>
            </a:rPr>
            <a:t> t_1102.xls,</a:t>
          </a:r>
          <a:r>
            <a:rPr lang="fr-FR" sz="900" baseline="0">
              <a:solidFill>
                <a:schemeClr val="bg1">
                  <a:lumMod val="50000"/>
                </a:schemeClr>
              </a:solidFill>
              <a:latin typeface="Arial"/>
              <a:cs typeface="Arial"/>
            </a:rPr>
            <a:t> </a:t>
          </a:r>
          <a:r>
            <a:rPr lang="en-US" sz="900">
              <a:solidFill>
                <a:schemeClr val="bg1">
                  <a:lumMod val="50000"/>
                </a:schemeClr>
              </a:solidFill>
              <a:latin typeface="Arial"/>
              <a:ea typeface="+mn-ea"/>
              <a:cs typeface="Arial"/>
            </a:rPr>
            <a:t>www.insee.fr/fr/ffc/figure/NATnon04126.xls et</a:t>
          </a:r>
          <a:r>
            <a:rPr lang="en-US" sz="900" baseline="0">
              <a:solidFill>
                <a:schemeClr val="bg1">
                  <a:lumMod val="50000"/>
                </a:schemeClr>
              </a:solidFill>
              <a:latin typeface="Arial"/>
              <a:ea typeface="+mn-ea"/>
              <a:cs typeface="Arial"/>
            </a:rPr>
            <a:t> </a:t>
          </a:r>
          <a:r>
            <a:rPr lang="fr-FR" sz="900">
              <a:solidFill>
                <a:schemeClr val="bg1">
                  <a:lumMod val="50000"/>
                </a:schemeClr>
              </a:solidFill>
              <a:latin typeface="Arial"/>
              <a:ea typeface="+mn-ea"/>
              <a:cs typeface="Arial"/>
            </a:rPr>
            <a:t>NATnon02145.xls</a:t>
          </a:r>
          <a:r>
            <a:rPr lang="en-US"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0.07459</cdr:x>
      <cdr:y>0.10582</cdr:y>
    </cdr:from>
    <cdr:to>
      <cdr:x>0.73665</cdr:x>
      <cdr:y>0.19048</cdr:y>
    </cdr:to>
    <cdr:sp macro="" textlink="">
      <cdr:nvSpPr>
        <cdr:cNvPr id="5" name="ZoneTexte 4"/>
        <cdr:cNvSpPr txBox="1"/>
      </cdr:nvSpPr>
      <cdr:spPr>
        <a:xfrm xmlns:a="http://schemas.openxmlformats.org/drawingml/2006/main">
          <a:off x="685803" y="592667"/>
          <a:ext cx="6087530" cy="47415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bg1">
                  <a:lumMod val="50000"/>
                </a:schemeClr>
              </a:solidFill>
              <a:latin typeface="Calibri"/>
              <a:cs typeface="Arial"/>
            </a:rPr>
            <a:t>Évolution du PIB et des salaires</a:t>
          </a:r>
        </a:p>
      </cdr:txBody>
    </cdr:sp>
  </cdr:relSizeAnchor>
  <cdr:relSizeAnchor xmlns:cdr="http://schemas.openxmlformats.org/drawingml/2006/chartDrawing">
    <cdr:from>
      <cdr:x>0</cdr:x>
      <cdr:y>0</cdr:y>
    </cdr:from>
    <cdr:to>
      <cdr:x>0</cdr:x>
      <cdr:y>0</cdr:y>
    </cdr:to>
    <cdr:sp macro="" textlink="">
      <cdr:nvSpPr>
        <cdr:cNvPr id="7" name="Connecteur droit 6"/>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0.07182</cdr:x>
      <cdr:y>0.78004</cdr:y>
    </cdr:from>
    <cdr:to>
      <cdr:x>0.94475</cdr:x>
      <cdr:y>0.78155</cdr:y>
    </cdr:to>
    <cdr:sp macro="" textlink="">
      <cdr:nvSpPr>
        <cdr:cNvPr id="9" name="Connecteur droit 8"/>
        <cdr:cNvSpPr/>
      </cdr:nvSpPr>
      <cdr:spPr>
        <a:xfrm xmlns:a="http://schemas.openxmlformats.org/drawingml/2006/main">
          <a:off x="660371" y="4368781"/>
          <a:ext cx="8026416" cy="8457"/>
        </a:xfrm>
        <a:prstGeom xmlns:a="http://schemas.openxmlformats.org/drawingml/2006/main" prst="line">
          <a:avLst/>
        </a:prstGeom>
        <a:ln xmlns:a="http://schemas.openxmlformats.org/drawingml/2006/main" w="19050">
          <a:solidFill>
            <a:srgbClr val="00D500"/>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0.02118</cdr:x>
      <cdr:y>0.75434</cdr:y>
    </cdr:from>
    <cdr:to>
      <cdr:x>0.06261</cdr:x>
      <cdr:y>0.81481</cdr:y>
    </cdr:to>
    <cdr:sp macro="" textlink="">
      <cdr:nvSpPr>
        <cdr:cNvPr id="10" name="ZoneTexte 9"/>
        <cdr:cNvSpPr txBox="1"/>
      </cdr:nvSpPr>
      <cdr:spPr>
        <a:xfrm xmlns:a="http://schemas.openxmlformats.org/drawingml/2006/main">
          <a:off x="194746" y="4224843"/>
          <a:ext cx="380940" cy="3386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00D500"/>
              </a:solidFill>
            </a:rPr>
            <a:t>1,0</a:t>
          </a:r>
        </a:p>
      </cdr:txBody>
    </cdr:sp>
  </cdr:relSizeAnchor>
</c:userShapes>
</file>

<file path=xl/drawings/drawing23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0.12695</cdr:x>
      <cdr:y>0.3905</cdr:y>
    </cdr:from>
    <cdr:to>
      <cdr:x>0.22531</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0.16618</cdr:x>
      <cdr:y>0.40212</cdr:y>
    </cdr:from>
    <cdr:to>
      <cdr:x>0.47107</cdr:x>
      <cdr:y>0.52178</cdr:y>
    </cdr:to>
    <cdr:sp macro="" textlink="">
      <cdr:nvSpPr>
        <cdr:cNvPr id="5" name="ZoneTexte 4"/>
        <cdr:cNvSpPr txBox="1"/>
      </cdr:nvSpPr>
      <cdr:spPr>
        <a:xfrm xmlns:a="http://schemas.openxmlformats.org/drawingml/2006/main">
          <a:off x="1527992" y="2252133"/>
          <a:ext cx="2803402" cy="6702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l" rtl="0">
            <a:defRPr sz="1000"/>
          </a:pPr>
          <a:r>
            <a:rPr lang="fr-FR" sz="1800" b="1" i="0" strike="noStrike">
              <a:solidFill>
                <a:srgbClr val="558ED5"/>
              </a:solidFill>
              <a:latin typeface="Calibri"/>
              <a:ea typeface="Calibri"/>
              <a:cs typeface="Calibri"/>
            </a:rPr>
            <a:t>gouvernement de droite</a:t>
          </a:r>
        </a:p>
        <a:p xmlns:a="http://schemas.openxmlformats.org/drawingml/2006/main">
          <a:pPr algn="l" rtl="0">
            <a:defRPr sz="1000"/>
          </a:pPr>
          <a:r>
            <a:rPr lang="fr-FR" sz="1800" b="1" i="0" strike="noStrike">
              <a:solidFill>
                <a:srgbClr val="F20884"/>
              </a:solidFill>
              <a:latin typeface="Calibri"/>
              <a:ea typeface="Calibri"/>
              <a:cs typeface="Calibri"/>
            </a:rPr>
            <a:t>gouvernement de gauche</a:t>
          </a:r>
        </a:p>
      </cdr:txBody>
    </cdr:sp>
  </cdr:relSizeAnchor>
  <cdr:relSizeAnchor xmlns:cdr="http://schemas.openxmlformats.org/drawingml/2006/chartDrawing">
    <cdr:from>
      <cdr:x>0.06532</cdr:x>
      <cdr:y>0</cdr:y>
    </cdr:from>
    <cdr:to>
      <cdr:x>0.92832</cdr:x>
      <cdr:y>0.07407</cdr:y>
    </cdr:to>
    <cdr:sp macro="" textlink="">
      <cdr:nvSpPr>
        <cdr:cNvPr id="6" name="ZoneTexte 5"/>
        <cdr:cNvSpPr txBox="1"/>
      </cdr:nvSpPr>
      <cdr:spPr>
        <a:xfrm xmlns:a="http://schemas.openxmlformats.org/drawingml/2006/main">
          <a:off x="600604" y="0"/>
          <a:ext cx="7935113" cy="41486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0.0046</cdr:x>
      <cdr:y>0.05745</cdr:y>
    </cdr:from>
    <cdr:to>
      <cdr:x>0.06354</cdr:x>
      <cdr:y>0.24036</cdr:y>
    </cdr:to>
    <cdr:sp macro="" textlink="">
      <cdr:nvSpPr>
        <cdr:cNvPr id="7" name="ZoneTexte 6"/>
        <cdr:cNvSpPr txBox="1"/>
      </cdr:nvSpPr>
      <cdr:spPr>
        <a:xfrm xmlns:a="http://schemas.openxmlformats.org/drawingml/2006/main">
          <a:off x="42333" y="321733"/>
          <a:ext cx="541867" cy="1024467"/>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p xmlns:a="http://schemas.openxmlformats.org/drawingml/2006/main">
          <a:pPr algn="ctr" rtl="0">
            <a:defRPr sz="1000"/>
          </a:pPr>
          <a:r>
            <a:rPr lang="fr-FR" sz="2400" b="1" i="0" strike="noStrike">
              <a:solidFill>
                <a:srgbClr val="000000"/>
              </a:solidFill>
              <a:latin typeface="Calibri"/>
              <a:ea typeface="Calibri"/>
              <a:cs typeface="Calibri"/>
            </a:rPr>
            <a:t> </a:t>
          </a:r>
          <a:r>
            <a:rPr lang="fr-FR" sz="2000" b="1" i="0" strike="noStrike">
              <a:solidFill>
                <a:srgbClr val="000000"/>
              </a:solidFill>
              <a:latin typeface="Calibri"/>
              <a:ea typeface="Calibri"/>
              <a:cs typeface="Calibri"/>
            </a:rPr>
            <a:t>(Md € </a:t>
          </a:r>
          <a:br>
            <a:rPr lang="fr-FR" sz="2000" b="1" i="0" strike="noStrike">
              <a:solidFill>
                <a:srgbClr val="000000"/>
              </a:solidFill>
              <a:latin typeface="Calibri"/>
              <a:ea typeface="Calibri"/>
              <a:cs typeface="Calibri"/>
            </a:rPr>
          </a:br>
          <a:r>
            <a:rPr lang="fr-FR" sz="2000" b="1" i="0" strike="noStrike">
              <a:solidFill>
                <a:srgbClr val="000000"/>
              </a:solidFill>
              <a:latin typeface="Calibri"/>
              <a:ea typeface="Calibri"/>
              <a:cs typeface="Calibri"/>
            </a:rPr>
            <a:t>2012)</a:t>
          </a:r>
        </a:p>
      </cdr:txBody>
    </cdr:sp>
  </cdr:relSizeAnchor>
  <cdr:relSizeAnchor xmlns:cdr="http://schemas.openxmlformats.org/drawingml/2006/chartDrawing">
    <cdr:from>
      <cdr:x>0.50645</cdr:x>
      <cdr:y>0.14361</cdr:y>
    </cdr:from>
    <cdr:to>
      <cdr:x>0.57551</cdr:x>
      <cdr:y>0.20408</cdr:y>
    </cdr:to>
    <cdr:sp macro="" textlink="">
      <cdr:nvSpPr>
        <cdr:cNvPr id="11" name="ZoneTexte 10"/>
        <cdr:cNvSpPr txBox="1"/>
      </cdr:nvSpPr>
      <cdr:spPr>
        <a:xfrm xmlns:a="http://schemas.openxmlformats.org/drawingml/2006/main">
          <a:off x="4656665" y="804335"/>
          <a:ext cx="634991" cy="338666"/>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fr-FR" sz="2400" b="1" i="0" strike="noStrike">
              <a:solidFill>
                <a:srgbClr val="000000"/>
              </a:solidFill>
              <a:latin typeface="Calibri"/>
              <a:ea typeface="Calibri"/>
              <a:cs typeface="Calibri"/>
            </a:rPr>
            <a:t> PIB</a:t>
          </a:r>
        </a:p>
      </cdr:txBody>
    </cdr:sp>
  </cdr:relSizeAnchor>
  <cdr:relSizeAnchor xmlns:cdr="http://schemas.openxmlformats.org/drawingml/2006/chartDrawing">
    <cdr:from>
      <cdr:x>0.54512</cdr:x>
      <cdr:y>0.69992</cdr:y>
    </cdr:from>
    <cdr:to>
      <cdr:x>0.84438</cdr:x>
      <cdr:y>0.78156</cdr:y>
    </cdr:to>
    <cdr:sp macro="" textlink="">
      <cdr:nvSpPr>
        <cdr:cNvPr id="12" name="ZoneTexte 11"/>
        <cdr:cNvSpPr txBox="1"/>
      </cdr:nvSpPr>
      <cdr:spPr>
        <a:xfrm xmlns:a="http://schemas.openxmlformats.org/drawingml/2006/main">
          <a:off x="5012267" y="3920067"/>
          <a:ext cx="2751666" cy="457200"/>
        </a:xfrm>
        <a:prstGeom xmlns:a="http://schemas.openxmlformats.org/drawingml/2006/main" prst="rect">
          <a:avLst/>
        </a:prstGeom>
        <a:solidFill xmlns:a="http://schemas.openxmlformats.org/drawingml/2006/main">
          <a:schemeClr val="bg1">
            <a:alpha val="8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2400" b="1" i="0" strike="noStrike">
              <a:solidFill>
                <a:srgbClr val="000000"/>
              </a:solidFill>
              <a:latin typeface="Calibri"/>
              <a:ea typeface="Calibri"/>
              <a:cs typeface="Calibri"/>
            </a:rPr>
            <a:t> </a:t>
          </a:r>
          <a:r>
            <a:rPr lang="fr-FR" sz="2400" b="1" i="0" strike="noStrike">
              <a:solidFill>
                <a:srgbClr val="0000FF"/>
              </a:solidFill>
              <a:latin typeface="Calibri"/>
              <a:ea typeface="Calibri"/>
              <a:cs typeface="Calibri"/>
            </a:rPr>
            <a:t>D</a:t>
          </a:r>
          <a:r>
            <a:rPr lang="fr-FR" sz="2400" b="1" i="0">
              <a:solidFill>
                <a:srgbClr val="0000FF"/>
              </a:solidFill>
              <a:latin typeface="+mn-lt"/>
              <a:ea typeface="+mn-ea"/>
              <a:cs typeface="+mn-cs"/>
            </a:rPr>
            <a:t>ette publique </a:t>
          </a:r>
          <a:endParaRPr lang="fr-FR" sz="2400" b="1" i="0" strike="noStrike">
            <a:solidFill>
              <a:srgbClr val="0000FF"/>
            </a:solidFill>
            <a:latin typeface="Calibri"/>
            <a:ea typeface="Calibri"/>
            <a:cs typeface="Calibri"/>
          </a:endParaRPr>
        </a:p>
      </cdr:txBody>
    </cdr:sp>
  </cdr:relSizeAnchor>
</c:userShapes>
</file>

<file path=xl/drawings/drawing24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0.0663</cdr:x>
      <cdr:y>0.01965</cdr:y>
    </cdr:from>
    <cdr:to>
      <cdr:x>0.95764</cdr:x>
      <cdr:y>0.11036</cdr:y>
    </cdr:to>
    <cdr:sp macro="" textlink="">
      <cdr:nvSpPr>
        <cdr:cNvPr id="4" name="ZoneTexte 3"/>
        <cdr:cNvSpPr txBox="1"/>
      </cdr:nvSpPr>
      <cdr:spPr>
        <a:xfrm xmlns:a="http://schemas.openxmlformats.org/drawingml/2006/main">
          <a:off x="609615" y="110067"/>
          <a:ext cx="8195693" cy="5080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chemeClr val="bg1">
                  <a:lumMod val="50000"/>
                </a:schemeClr>
              </a:solidFill>
              <a:latin typeface="Arial"/>
              <a:ea typeface="Calibri"/>
              <a:cs typeface="Arial"/>
            </a:rPr>
            <a:t>PIB</a:t>
          </a:r>
          <a:r>
            <a:rPr lang="fr-FR" sz="900" b="0" i="0" strike="noStrike" baseline="0">
              <a:solidFill>
                <a:schemeClr val="bg1">
                  <a:lumMod val="50000"/>
                </a:schemeClr>
              </a:solidFill>
              <a:latin typeface="Arial"/>
              <a:ea typeface="Calibri"/>
              <a:cs typeface="Arial"/>
            </a:rPr>
            <a:t> en volume, é</a:t>
          </a:r>
          <a:r>
            <a:rPr lang="fr-FR" sz="900" b="0" i="0" strike="noStrike">
              <a:solidFill>
                <a:schemeClr val="bg1">
                  <a:lumMod val="50000"/>
                </a:schemeClr>
              </a:solidFill>
              <a:latin typeface="Arial"/>
              <a:ea typeface="Calibri"/>
              <a:cs typeface="Arial"/>
            </a:rPr>
            <a:t>volution de la masse</a:t>
          </a:r>
          <a:r>
            <a:rPr lang="fr-FR" sz="900" b="0" i="0" strike="noStrike" baseline="0">
              <a:solidFill>
                <a:schemeClr val="bg1">
                  <a:lumMod val="50000"/>
                </a:schemeClr>
              </a:solidFill>
              <a:latin typeface="Arial"/>
              <a:ea typeface="Calibri"/>
              <a:cs typeface="Arial"/>
            </a:rPr>
            <a:t> salariale divisée par le nombre d'emplois salariés équivalents temps plein</a:t>
          </a:r>
          <a:r>
            <a:rPr lang="fr-FR" sz="900" b="0" i="0" strike="noStrike">
              <a:solidFill>
                <a:schemeClr val="bg1">
                  <a:lumMod val="50000"/>
                </a:schemeClr>
              </a:solidFill>
              <a:latin typeface="Arial"/>
              <a:ea typeface="Calibri"/>
              <a:cs typeface="Arial"/>
            </a:rPr>
            <a:t>, population de la France </a:t>
          </a:r>
        </a:p>
        <a:p xmlns:a="http://schemas.openxmlformats.org/drawingml/2006/main">
          <a:pPr algn="l" rtl="0">
            <a:defRPr sz="1000"/>
          </a:pPr>
          <a:r>
            <a:rPr lang="fr-FR" sz="900" b="0" i="0" strike="noStrike">
              <a:solidFill>
                <a:schemeClr val="bg1">
                  <a:lumMod val="50000"/>
                </a:schemeClr>
              </a:solidFill>
              <a:latin typeface="Arial"/>
              <a:ea typeface="Calibri"/>
              <a:cs typeface="Arial"/>
            </a:rPr>
            <a:t>(départements</a:t>
          </a:r>
          <a:r>
            <a:rPr lang="fr-FR" sz="900" b="0" i="0" strike="noStrike" baseline="0">
              <a:solidFill>
                <a:schemeClr val="bg1">
                  <a:lumMod val="50000"/>
                </a:schemeClr>
              </a:solidFill>
              <a:latin typeface="Arial"/>
              <a:ea typeface="Calibri"/>
              <a:cs typeface="Arial"/>
            </a:rPr>
            <a:t> </a:t>
          </a:r>
          <a:r>
            <a:rPr lang="fr-FR" sz="900" b="0" i="0" strike="noStrike">
              <a:solidFill>
                <a:schemeClr val="bg1">
                  <a:lumMod val="50000"/>
                </a:schemeClr>
              </a:solidFill>
              <a:latin typeface="Arial"/>
              <a:ea typeface="Calibri"/>
              <a:cs typeface="Arial"/>
            </a:rPr>
            <a:t>d'</a:t>
          </a:r>
          <a:r>
            <a:rPr lang="fr-FR" sz="900" b="0" i="0" strike="noStrike" baseline="0">
              <a:solidFill>
                <a:schemeClr val="bg1">
                  <a:lumMod val="50000"/>
                </a:schemeClr>
              </a:solidFill>
              <a:latin typeface="Arial"/>
              <a:ea typeface="Calibri"/>
              <a:cs typeface="Arial"/>
            </a:rPr>
            <a:t>outre-mer simulés de 1949 à 1981). </a:t>
          </a:r>
          <a:r>
            <a:rPr lang="fr-FR" sz="900" b="0" i="0" strike="noStrike">
              <a:solidFill>
                <a:schemeClr val="bg1">
                  <a:lumMod val="50000"/>
                </a:schemeClr>
              </a:solidFill>
              <a:latin typeface="Arial"/>
              <a:ea typeface="Calibri"/>
              <a:cs typeface="Arial"/>
            </a:rPr>
            <a:t>Sources : www.insee.fr/fr/indicateur/cnat_annu/base_2005/donnees/xls/</a:t>
          </a:r>
          <a:r>
            <a:rPr lang="fr-FR" sz="900">
              <a:solidFill>
                <a:schemeClr val="bg1">
                  <a:lumMod val="50000"/>
                </a:schemeClr>
              </a:solidFill>
              <a:latin typeface="Arial"/>
              <a:ea typeface="+mn-ea"/>
              <a:cs typeface="Arial"/>
            </a:rPr>
            <a:t>t_7101.xls</a:t>
          </a:r>
          <a:r>
            <a:rPr lang="en-US" sz="900">
              <a:solidFill>
                <a:schemeClr val="bg1">
                  <a:lumMod val="50000"/>
                </a:schemeClr>
              </a:solidFill>
              <a:latin typeface="Arial"/>
              <a:ea typeface="+mn-ea"/>
              <a:cs typeface="Arial"/>
            </a:rPr>
            <a:t>,</a:t>
          </a:r>
        </a:p>
        <a:p xmlns:a="http://schemas.openxmlformats.org/drawingml/2006/main">
          <a:pPr algn="l" rtl="0">
            <a:defRPr sz="1000"/>
          </a:pPr>
          <a:r>
            <a:rPr lang="en-US" sz="900" baseline="0">
              <a:solidFill>
                <a:schemeClr val="bg1">
                  <a:lumMod val="50000"/>
                </a:schemeClr>
              </a:solidFill>
              <a:latin typeface="Arial"/>
              <a:ea typeface="+mn-ea"/>
              <a:cs typeface="Arial"/>
            </a:rPr>
            <a:t>secondairement  </a:t>
          </a:r>
          <a:r>
            <a:rPr lang="fr-FR" sz="900" b="0" i="0">
              <a:solidFill>
                <a:schemeClr val="bg1">
                  <a:lumMod val="50000"/>
                </a:schemeClr>
              </a:solidFill>
              <a:latin typeface="Arial"/>
              <a:ea typeface="+mn-ea"/>
              <a:cs typeface="Arial"/>
            </a:rPr>
            <a:t>t_1101.xls</a:t>
          </a:r>
          <a:r>
            <a:rPr lang="fr-FR" sz="900" b="0" i="0" baseline="0">
              <a:solidFill>
                <a:schemeClr val="bg1">
                  <a:lumMod val="50000"/>
                </a:schemeClr>
              </a:solidFill>
              <a:latin typeface="Arial"/>
              <a:ea typeface="+mn-ea"/>
              <a:cs typeface="Arial"/>
            </a:rPr>
            <a:t> et t_1102.xls, </a:t>
          </a:r>
          <a:r>
            <a:rPr lang="fr-FR" sz="900">
              <a:solidFill>
                <a:schemeClr val="bg1">
                  <a:lumMod val="50000"/>
                </a:schemeClr>
              </a:solidFill>
              <a:latin typeface="Arial"/>
              <a:ea typeface="+mn-ea"/>
              <a:cs typeface="Arial"/>
            </a:rPr>
            <a:t>http://ec.europa.eu/economy_finance/ameco/user/serie/SelectSerie.cfm</a:t>
          </a:r>
          <a:r>
            <a:rPr lang="en-US" sz="90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0.07367</cdr:x>
      <cdr:y>0.16175</cdr:y>
    </cdr:from>
    <cdr:to>
      <cdr:x>0.73573</cdr:x>
      <cdr:y>0.24641</cdr:y>
    </cdr:to>
    <cdr:sp macro="" textlink="">
      <cdr:nvSpPr>
        <cdr:cNvPr id="5" name="ZoneTexte 4"/>
        <cdr:cNvSpPr txBox="1"/>
      </cdr:nvSpPr>
      <cdr:spPr>
        <a:xfrm xmlns:a="http://schemas.openxmlformats.org/drawingml/2006/main">
          <a:off x="677374" y="905932"/>
          <a:ext cx="6087509" cy="474155"/>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bg1">
                  <a:lumMod val="50000"/>
                </a:schemeClr>
              </a:solidFill>
              <a:latin typeface="Calibri"/>
              <a:cs typeface="Arial"/>
            </a:rPr>
            <a:t>Évolution du PIB et des salaires</a:t>
          </a:r>
        </a:p>
      </cdr:txBody>
    </cdr:sp>
  </cdr:relSizeAnchor>
  <cdr:relSizeAnchor xmlns:cdr="http://schemas.openxmlformats.org/drawingml/2006/chartDrawing">
    <cdr:from>
      <cdr:x>0</cdr:x>
      <cdr:y>0</cdr:y>
    </cdr:from>
    <cdr:to>
      <cdr:x>0</cdr:x>
      <cdr:y>0</cdr:y>
    </cdr:to>
    <cdr:sp macro="" textlink="">
      <cdr:nvSpPr>
        <cdr:cNvPr id="7" name="Connecteur droit 6"/>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0.07182</cdr:x>
      <cdr:y>0.77248</cdr:y>
    </cdr:from>
    <cdr:to>
      <cdr:x>0.94475</cdr:x>
      <cdr:y>0.77399</cdr:y>
    </cdr:to>
    <cdr:sp macro="" textlink="">
      <cdr:nvSpPr>
        <cdr:cNvPr id="9" name="Connecteur droit 8"/>
        <cdr:cNvSpPr/>
      </cdr:nvSpPr>
      <cdr:spPr>
        <a:xfrm xmlns:a="http://schemas.openxmlformats.org/drawingml/2006/main">
          <a:off x="660371" y="4326437"/>
          <a:ext cx="8026416" cy="8457"/>
        </a:xfrm>
        <a:prstGeom xmlns:a="http://schemas.openxmlformats.org/drawingml/2006/main" prst="line">
          <a:avLst/>
        </a:prstGeom>
        <a:ln xmlns:a="http://schemas.openxmlformats.org/drawingml/2006/main" w="19050">
          <a:solidFill>
            <a:srgbClr val="00D500"/>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0.02118</cdr:x>
      <cdr:y>0.75434</cdr:y>
    </cdr:from>
    <cdr:to>
      <cdr:x>0.06261</cdr:x>
      <cdr:y>0.81481</cdr:y>
    </cdr:to>
    <cdr:sp macro="" textlink="">
      <cdr:nvSpPr>
        <cdr:cNvPr id="10" name="ZoneTexte 9"/>
        <cdr:cNvSpPr txBox="1"/>
      </cdr:nvSpPr>
      <cdr:spPr>
        <a:xfrm xmlns:a="http://schemas.openxmlformats.org/drawingml/2006/main">
          <a:off x="194746" y="4224843"/>
          <a:ext cx="380940" cy="3386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00D500"/>
              </a:solidFill>
            </a:rPr>
            <a:t>1,0</a:t>
          </a:r>
        </a:p>
      </cdr:txBody>
    </cdr:sp>
  </cdr:relSizeAnchor>
</c:userShapes>
</file>

<file path=xl/drawings/drawing241.xml><?xml version="1.0" encoding="utf-8"?>
<xdr:wsDr xmlns:xdr="http://schemas.openxmlformats.org/drawingml/2006/spreadsheetDrawing" xmlns:a="http://schemas.openxmlformats.org/drawingml/2006/main">
  <xdr:absoluteAnchor>
    <xdr:pos x="0" y="0"/>
    <xdr:ext cx="9207500" cy="561162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2.xml><?xml version="1.0" encoding="utf-8"?>
<c:userShapes xmlns:c="http://schemas.openxmlformats.org/drawingml/2006/chart">
  <cdr:relSizeAnchor xmlns:cdr="http://schemas.openxmlformats.org/drawingml/2006/chartDrawing">
    <cdr:from>
      <cdr:x>1.08607E-7</cdr:x>
      <cdr:y>0.03816</cdr:y>
    </cdr:from>
    <cdr:to>
      <cdr:x>0.05694</cdr:x>
      <cdr:y>0.12579</cdr:y>
    </cdr:to>
    <cdr:sp macro="" textlink="">
      <cdr:nvSpPr>
        <cdr:cNvPr id="2" name="ZoneTexte 1"/>
        <cdr:cNvSpPr txBox="1"/>
      </cdr:nvSpPr>
      <cdr:spPr>
        <a:xfrm xmlns:a="http://schemas.openxmlformats.org/drawingml/2006/main">
          <a:off x="1" y="214128"/>
          <a:ext cx="524244" cy="49176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t>% PIB</a:t>
          </a:r>
        </a:p>
      </cdr:txBody>
    </cdr:sp>
  </cdr:relSizeAnchor>
  <cdr:relSizeAnchor xmlns:cdr="http://schemas.openxmlformats.org/drawingml/2006/chartDrawing">
    <cdr:from>
      <cdr:x>0.68244</cdr:x>
      <cdr:y>0.83289</cdr:y>
    </cdr:from>
    <cdr:to>
      <cdr:x>0.73457</cdr:x>
      <cdr:y>0.92631</cdr:y>
    </cdr:to>
    <cdr:sp macro="" textlink="">
      <cdr:nvSpPr>
        <cdr:cNvPr id="3" name="Rectangle 2"/>
        <cdr:cNvSpPr/>
      </cdr:nvSpPr>
      <cdr:spPr>
        <a:xfrm xmlns:a="http://schemas.openxmlformats.org/drawingml/2006/main">
          <a:off x="6283546" y="4673896"/>
          <a:ext cx="479987" cy="524238"/>
        </a:xfrm>
        <a:prstGeom xmlns:a="http://schemas.openxmlformats.org/drawingml/2006/main" prst="rect">
          <a:avLst/>
        </a:prstGeom>
        <a:noFill xmlns:a="http://schemas.openxmlformats.org/drawingml/2006/main"/>
        <a:ln xmlns:a="http://schemas.openxmlformats.org/drawingml/2006/main" w="25400"/>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0.06014</cdr:x>
      <cdr:y>0.01974</cdr:y>
    </cdr:from>
    <cdr:to>
      <cdr:x>0.95269</cdr:x>
      <cdr:y>0.0579</cdr:y>
    </cdr:to>
    <cdr:sp macro="" textlink="">
      <cdr:nvSpPr>
        <cdr:cNvPr id="4" name="ZoneTexte 3"/>
        <cdr:cNvSpPr txBox="1"/>
      </cdr:nvSpPr>
      <cdr:spPr>
        <a:xfrm xmlns:a="http://schemas.openxmlformats.org/drawingml/2006/main">
          <a:off x="553780" y="110755"/>
          <a:ext cx="8218154" cy="2141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050">
              <a:solidFill>
                <a:sysClr val="window" lastClr="FFFFFF">
                  <a:lumMod val="65000"/>
                </a:sysClr>
              </a:solidFill>
              <a:latin typeface="Calibri"/>
            </a:rPr>
            <a:t>Source</a:t>
          </a:r>
          <a:r>
            <a:rPr lang="fr-FR" sz="1050" baseline="0">
              <a:solidFill>
                <a:sysClr val="window" lastClr="FFFFFF">
                  <a:lumMod val="65000"/>
                </a:sysClr>
              </a:solidFill>
              <a:latin typeface="Calibri"/>
            </a:rPr>
            <a:t> : </a:t>
          </a:r>
          <a:r>
            <a:rPr lang="fr-FR" sz="1050">
              <a:solidFill>
                <a:sysClr val="window" lastClr="FFFFFF">
                  <a:lumMod val="65000"/>
                </a:sysClr>
              </a:solidFill>
              <a:latin typeface="Calibri"/>
            </a:rPr>
            <a:t>McKinsey Global Institute, 2012. www.mckinsey.com/insights/mgi/research/financial_markets/uneven_progress_on_the_path_to_growth</a:t>
          </a:r>
        </a:p>
      </cdr:txBody>
    </cdr:sp>
  </cdr:relSizeAnchor>
</c:userShapes>
</file>

<file path=xl/drawings/drawing243.xml><?xml version="1.0" encoding="utf-8"?>
<xdr:wsDr xmlns:xdr="http://schemas.openxmlformats.org/drawingml/2006/spreadsheetDrawing" xmlns:a="http://schemas.openxmlformats.org/drawingml/2006/main">
  <xdr:absoluteAnchor>
    <xdr:pos x="0" y="0"/>
    <xdr:ext cx="9207500" cy="561162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4.xml><?xml version="1.0" encoding="utf-8"?>
<c:userShapes xmlns:c="http://schemas.openxmlformats.org/drawingml/2006/chart">
  <cdr:relSizeAnchor xmlns:cdr="http://schemas.openxmlformats.org/drawingml/2006/chartDrawing">
    <cdr:from>
      <cdr:x>1.08607E-7</cdr:x>
      <cdr:y>0.03816</cdr:y>
    </cdr:from>
    <cdr:to>
      <cdr:x>0.05694</cdr:x>
      <cdr:y>0.12579</cdr:y>
    </cdr:to>
    <cdr:sp macro="" textlink="">
      <cdr:nvSpPr>
        <cdr:cNvPr id="2" name="ZoneTexte 1"/>
        <cdr:cNvSpPr txBox="1"/>
      </cdr:nvSpPr>
      <cdr:spPr>
        <a:xfrm xmlns:a="http://schemas.openxmlformats.org/drawingml/2006/main">
          <a:off x="1" y="214128"/>
          <a:ext cx="524244" cy="49176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t>% PIB</a:t>
          </a:r>
        </a:p>
      </cdr:txBody>
    </cdr:sp>
  </cdr:relSizeAnchor>
  <cdr:relSizeAnchor xmlns:cdr="http://schemas.openxmlformats.org/drawingml/2006/chartDrawing">
    <cdr:from>
      <cdr:x>0.68244</cdr:x>
      <cdr:y>0.83289</cdr:y>
    </cdr:from>
    <cdr:to>
      <cdr:x>0.73457</cdr:x>
      <cdr:y>0.92631</cdr:y>
    </cdr:to>
    <cdr:sp macro="" textlink="">
      <cdr:nvSpPr>
        <cdr:cNvPr id="3" name="Rectangle 2"/>
        <cdr:cNvSpPr/>
      </cdr:nvSpPr>
      <cdr:spPr>
        <a:xfrm xmlns:a="http://schemas.openxmlformats.org/drawingml/2006/main">
          <a:off x="6283546" y="4673896"/>
          <a:ext cx="479987" cy="524238"/>
        </a:xfrm>
        <a:prstGeom xmlns:a="http://schemas.openxmlformats.org/drawingml/2006/main" prst="rect">
          <a:avLst/>
        </a:prstGeom>
        <a:noFill xmlns:a="http://schemas.openxmlformats.org/drawingml/2006/main"/>
        <a:ln xmlns:a="http://schemas.openxmlformats.org/drawingml/2006/main" w="25400"/>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0.06014</cdr:x>
      <cdr:y>0.01974</cdr:y>
    </cdr:from>
    <cdr:to>
      <cdr:x>0.95269</cdr:x>
      <cdr:y>0.0579</cdr:y>
    </cdr:to>
    <cdr:sp macro="" textlink="">
      <cdr:nvSpPr>
        <cdr:cNvPr id="4" name="ZoneTexte 3"/>
        <cdr:cNvSpPr txBox="1"/>
      </cdr:nvSpPr>
      <cdr:spPr>
        <a:xfrm xmlns:a="http://schemas.openxmlformats.org/drawingml/2006/main">
          <a:off x="553780" y="110755"/>
          <a:ext cx="8218154" cy="2141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050">
              <a:solidFill>
                <a:sysClr val="window" lastClr="FFFFFF">
                  <a:lumMod val="65000"/>
                </a:sysClr>
              </a:solidFill>
              <a:latin typeface="Calibri"/>
            </a:rPr>
            <a:t>Source</a:t>
          </a:r>
          <a:r>
            <a:rPr lang="fr-FR" sz="1050" baseline="0">
              <a:solidFill>
                <a:sysClr val="window" lastClr="FFFFFF">
                  <a:lumMod val="65000"/>
                </a:sysClr>
              </a:solidFill>
              <a:latin typeface="Calibri"/>
            </a:rPr>
            <a:t> : </a:t>
          </a:r>
          <a:r>
            <a:rPr lang="fr-FR" sz="1050">
              <a:solidFill>
                <a:sysClr val="window" lastClr="FFFFFF">
                  <a:lumMod val="65000"/>
                </a:sysClr>
              </a:solidFill>
              <a:latin typeface="Calibri"/>
            </a:rPr>
            <a:t>McKinsey Global Institute, 2012. www.mckinsey.com/insights/mgi/research/financial_markets/uneven_progress_on_the_path_to_growth</a:t>
          </a:r>
        </a:p>
      </cdr:txBody>
    </cdr:sp>
  </cdr:relSizeAnchor>
</c:userShapes>
</file>

<file path=xl/drawings/drawing245.xml><?xml version="1.0" encoding="utf-8"?>
<xdr:wsDr xmlns:xdr="http://schemas.openxmlformats.org/drawingml/2006/spreadsheetDrawing" xmlns:a="http://schemas.openxmlformats.org/drawingml/2006/main">
  <xdr:absoluteAnchor>
    <xdr:pos x="0" y="0"/>
    <xdr:ext cx="9207500" cy="561162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6.xml><?xml version="1.0" encoding="utf-8"?>
<c:userShapes xmlns:c="http://schemas.openxmlformats.org/drawingml/2006/chart">
  <cdr:relSizeAnchor xmlns:cdr="http://schemas.openxmlformats.org/drawingml/2006/chartDrawing">
    <cdr:from>
      <cdr:x>0</cdr:x>
      <cdr:y>0.16579</cdr:y>
    </cdr:from>
    <cdr:to>
      <cdr:x>0.06737</cdr:x>
      <cdr:y>0.29342</cdr:y>
    </cdr:to>
    <cdr:sp macro="" textlink="">
      <cdr:nvSpPr>
        <cdr:cNvPr id="2" name="ZoneTexte 1"/>
        <cdr:cNvSpPr txBox="1"/>
      </cdr:nvSpPr>
      <cdr:spPr>
        <a:xfrm xmlns:a="http://schemas.openxmlformats.org/drawingml/2006/main">
          <a:off x="-44302" y="930349"/>
          <a:ext cx="620309" cy="71621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600" b="1"/>
            <a:t>%</a:t>
          </a:r>
        </a:p>
      </cdr:txBody>
    </cdr:sp>
  </cdr:relSizeAnchor>
  <cdr:relSizeAnchor xmlns:cdr="http://schemas.openxmlformats.org/drawingml/2006/chartDrawing">
    <cdr:from>
      <cdr:x>0.07298</cdr:x>
      <cdr:y>0.03289</cdr:y>
    </cdr:from>
    <cdr:to>
      <cdr:x>0.76103</cdr:x>
      <cdr:y>0.14078</cdr:y>
    </cdr:to>
    <cdr:sp macro="" textlink="">
      <cdr:nvSpPr>
        <cdr:cNvPr id="3" name="ZoneTexte 2"/>
        <cdr:cNvSpPr txBox="1"/>
      </cdr:nvSpPr>
      <cdr:spPr>
        <a:xfrm xmlns:a="http://schemas.openxmlformats.org/drawingml/2006/main">
          <a:off x="671919" y="184593"/>
          <a:ext cx="6335221" cy="605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a:solidFill>
                <a:sysClr val="window" lastClr="FFFFFF">
                  <a:lumMod val="65000"/>
                </a:sysClr>
              </a:solidFill>
              <a:latin typeface="Calibri"/>
            </a:rPr>
            <a:t>Sources : dettes : McKinsey Global Institute, 2012.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a:solidFill>
                <a:sysClr val="window" lastClr="FFFFFF">
                  <a:lumMod val="65000"/>
                </a:sysClr>
              </a:solidFill>
              <a:latin typeface="Calibri"/>
            </a:rPr>
            <a:t>www.mckinsey.com/insights/mgi/research/financial_markets/uneven_progress_on_the_path_to_growth,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a:solidFill>
                <a:srgbClr val="A6A6A6"/>
              </a:solidFill>
              <a:latin typeface="Calibri"/>
            </a:rPr>
            <a:t>val. ajoutée : www.insee.fr/fr/indicateurs/cnat_annu/base_2005/donnees/xls/t_1106.xls</a:t>
          </a:r>
          <a:r>
            <a:rPr lang="en-US">
              <a:solidFill>
                <a:srgbClr val="A6A6A6"/>
              </a:solidFill>
            </a:rPr>
            <a:t> </a:t>
          </a:r>
          <a:endParaRPr lang="en-US" sz="1100">
            <a:solidFill>
              <a:srgbClr val="A6A6A6"/>
            </a:solidFill>
            <a:latin typeface="Calibri"/>
          </a:endParaRPr>
        </a:p>
        <a:p xmlns:a="http://schemas.openxmlformats.org/drawingml/2006/main">
          <a:endParaRPr lang="fr-FR" sz="1100">
            <a:solidFill>
              <a:sysClr val="window" lastClr="FFFFFF">
                <a:lumMod val="65000"/>
              </a:sysClr>
            </a:solidFill>
          </a:endParaRPr>
        </a:p>
      </cdr:txBody>
    </cdr:sp>
  </cdr:relSizeAnchor>
  <cdr:relSizeAnchor xmlns:cdr="http://schemas.openxmlformats.org/drawingml/2006/chartDrawing">
    <cdr:from>
      <cdr:x>0.38893</cdr:x>
      <cdr:y>0.75395</cdr:y>
    </cdr:from>
    <cdr:to>
      <cdr:x>0.66399</cdr:x>
      <cdr:y>0.89869</cdr:y>
    </cdr:to>
    <cdr:sp macro="" textlink="">
      <cdr:nvSpPr>
        <cdr:cNvPr id="4" name="ZoneTexte 3"/>
        <cdr:cNvSpPr txBox="1"/>
      </cdr:nvSpPr>
      <cdr:spPr>
        <a:xfrm xmlns:a="http://schemas.openxmlformats.org/drawingml/2006/main">
          <a:off x="3581105" y="4230867"/>
          <a:ext cx="2532615" cy="81222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rgbClr val="A358FF"/>
              </a:solidFill>
            </a:rPr>
            <a:t>administrations publiques :</a:t>
          </a:r>
          <a:br>
            <a:rPr lang="fr-FR" sz="1600" b="1">
              <a:solidFill>
                <a:srgbClr val="A358FF"/>
              </a:solidFill>
            </a:rPr>
          </a:br>
          <a:endParaRPr lang="fr-FR" sz="1600" b="1">
            <a:solidFill>
              <a:srgbClr val="A358FF"/>
            </a:solidFill>
          </a:endParaRPr>
        </a:p>
        <a:p xmlns:a="http://schemas.openxmlformats.org/drawingml/2006/main">
          <a:pPr algn="ctr"/>
          <a:r>
            <a:rPr lang="fr-FR" sz="1600" b="1">
              <a:solidFill>
                <a:srgbClr val="A358FF"/>
              </a:solidFill>
            </a:rPr>
            <a:t>x 1,4</a:t>
          </a:r>
        </a:p>
      </cdr:txBody>
    </cdr:sp>
  </cdr:relSizeAnchor>
  <cdr:relSizeAnchor xmlns:cdr="http://schemas.openxmlformats.org/drawingml/2006/chartDrawing">
    <cdr:from>
      <cdr:x>0.38893</cdr:x>
      <cdr:y>0.59606</cdr:y>
    </cdr:from>
    <cdr:to>
      <cdr:x>0.66238</cdr:x>
      <cdr:y>0.73421</cdr:y>
    </cdr:to>
    <cdr:sp macro="" textlink="">
      <cdr:nvSpPr>
        <cdr:cNvPr id="5" name="ZoneTexte 4"/>
        <cdr:cNvSpPr txBox="1"/>
      </cdr:nvSpPr>
      <cdr:spPr>
        <a:xfrm xmlns:a="http://schemas.openxmlformats.org/drawingml/2006/main">
          <a:off x="3581105" y="3344847"/>
          <a:ext cx="2517791" cy="77524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rgbClr val="7E81FF"/>
              </a:solidFill>
            </a:rPr>
            <a:t>ménages :</a:t>
          </a:r>
        </a:p>
        <a:p xmlns:a="http://schemas.openxmlformats.org/drawingml/2006/main">
          <a:pPr algn="ctr"/>
          <a:endParaRPr lang="fr-FR" sz="1600" b="1">
            <a:solidFill>
              <a:srgbClr val="7E81FF"/>
            </a:solidFill>
          </a:endParaRPr>
        </a:p>
        <a:p xmlns:a="http://schemas.openxmlformats.org/drawingml/2006/main">
          <a:pPr algn="ctr"/>
          <a:r>
            <a:rPr lang="fr-FR" sz="1600" b="1">
              <a:solidFill>
                <a:srgbClr val="7E81FF"/>
              </a:solidFill>
            </a:rPr>
            <a:t>x 0,7</a:t>
          </a:r>
        </a:p>
      </cdr:txBody>
    </cdr:sp>
  </cdr:relSizeAnchor>
  <cdr:relSizeAnchor xmlns:cdr="http://schemas.openxmlformats.org/drawingml/2006/chartDrawing">
    <cdr:from>
      <cdr:x>0.38893</cdr:x>
      <cdr:y>0.38816</cdr:y>
    </cdr:from>
    <cdr:to>
      <cdr:x>0.66319</cdr:x>
      <cdr:y>0.53685</cdr:y>
    </cdr:to>
    <cdr:sp macro="" textlink="">
      <cdr:nvSpPr>
        <cdr:cNvPr id="6" name="ZoneTexte 5"/>
        <cdr:cNvSpPr txBox="1"/>
      </cdr:nvSpPr>
      <cdr:spPr>
        <a:xfrm xmlns:a="http://schemas.openxmlformats.org/drawingml/2006/main">
          <a:off x="3581105" y="2178189"/>
          <a:ext cx="2525249" cy="83439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rgbClr val="C94A48"/>
              </a:solidFill>
            </a:rPr>
            <a:t>sociétés non financières :</a:t>
          </a:r>
        </a:p>
        <a:p xmlns:a="http://schemas.openxmlformats.org/drawingml/2006/main">
          <a:pPr algn="ctr"/>
          <a:endParaRPr lang="fr-FR" sz="1600" b="1">
            <a:solidFill>
              <a:srgbClr val="C94A48"/>
            </a:solidFill>
          </a:endParaRPr>
        </a:p>
        <a:p xmlns:a="http://schemas.openxmlformats.org/drawingml/2006/main">
          <a:pPr algn="ctr"/>
          <a:r>
            <a:rPr lang="fr-FR" sz="1600" b="1">
              <a:solidFill>
                <a:srgbClr val="C94A48"/>
              </a:solidFill>
            </a:rPr>
            <a:t>x 0,6</a:t>
          </a:r>
        </a:p>
      </cdr:txBody>
    </cdr:sp>
  </cdr:relSizeAnchor>
  <cdr:relSizeAnchor xmlns:cdr="http://schemas.openxmlformats.org/drawingml/2006/chartDrawing">
    <cdr:from>
      <cdr:x>0.39133</cdr:x>
      <cdr:y>0.16053</cdr:y>
    </cdr:from>
    <cdr:to>
      <cdr:x>0.66399</cdr:x>
      <cdr:y>0.26974</cdr:y>
    </cdr:to>
    <cdr:sp macro="" textlink="">
      <cdr:nvSpPr>
        <cdr:cNvPr id="7" name="ZoneTexte 6"/>
        <cdr:cNvSpPr txBox="1"/>
      </cdr:nvSpPr>
      <cdr:spPr>
        <a:xfrm xmlns:a="http://schemas.openxmlformats.org/drawingml/2006/main">
          <a:off x="3603203" y="900814"/>
          <a:ext cx="2510517" cy="61284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chemeClr val="accent3">
                  <a:lumMod val="75000"/>
                </a:schemeClr>
              </a:solidFill>
            </a:rPr>
            <a:t>sociétés financières :</a:t>
          </a:r>
        </a:p>
        <a:p xmlns:a="http://schemas.openxmlformats.org/drawingml/2006/main">
          <a:pPr algn="ctr"/>
          <a:r>
            <a:rPr lang="fr-FR" sz="1600" b="1">
              <a:solidFill>
                <a:schemeClr val="accent3">
                  <a:lumMod val="75000"/>
                </a:schemeClr>
              </a:solidFill>
            </a:rPr>
            <a:t>x 5,7</a:t>
          </a:r>
        </a:p>
      </cdr:txBody>
    </cdr:sp>
  </cdr:relSizeAnchor>
  <cdr:relSizeAnchor xmlns:cdr="http://schemas.openxmlformats.org/drawingml/2006/chartDrawing">
    <cdr:from>
      <cdr:x>0.39454</cdr:x>
      <cdr:y>0.46316</cdr:y>
    </cdr:from>
    <cdr:to>
      <cdr:x>0.65677</cdr:x>
      <cdr:y>0.46448</cdr:y>
    </cdr:to>
    <cdr:sp macro="" textlink="">
      <cdr:nvSpPr>
        <cdr:cNvPr id="8" name="Connecteur droit 7"/>
        <cdr:cNvSpPr/>
      </cdr:nvSpPr>
      <cdr:spPr>
        <a:xfrm xmlns:a="http://schemas.openxmlformats.org/drawingml/2006/main" rot="10800000">
          <a:off x="3632759" y="2599061"/>
          <a:ext cx="2414483" cy="7408"/>
        </a:xfrm>
        <a:prstGeom xmlns:a="http://schemas.openxmlformats.org/drawingml/2006/main" prst="line">
          <a:avLst/>
        </a:prstGeom>
        <a:ln xmlns:a="http://schemas.openxmlformats.org/drawingml/2006/main" w="63500">
          <a:solidFill>
            <a:srgbClr val="C94A48"/>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0.39133</cdr:x>
      <cdr:y>0.66579</cdr:y>
    </cdr:from>
    <cdr:to>
      <cdr:x>0.65597</cdr:x>
      <cdr:y>0.66711</cdr:y>
    </cdr:to>
    <cdr:sp macro="" textlink="">
      <cdr:nvSpPr>
        <cdr:cNvPr id="9" name="Connecteur droit 8"/>
        <cdr:cNvSpPr/>
      </cdr:nvSpPr>
      <cdr:spPr>
        <a:xfrm xmlns:a="http://schemas.openxmlformats.org/drawingml/2006/main" rot="10800000" flipV="1">
          <a:off x="3603203" y="3736145"/>
          <a:ext cx="2436673" cy="7408"/>
        </a:xfrm>
        <a:prstGeom xmlns:a="http://schemas.openxmlformats.org/drawingml/2006/main" prst="line">
          <a:avLst/>
        </a:prstGeom>
        <a:ln xmlns:a="http://schemas.openxmlformats.org/drawingml/2006/main" w="63500">
          <a:solidFill>
            <a:srgbClr val="7E81FF"/>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0.40096</cdr:x>
      <cdr:y>0.16053</cdr:y>
    </cdr:from>
    <cdr:to>
      <cdr:x>0.65677</cdr:x>
      <cdr:y>0.16081</cdr:y>
    </cdr:to>
    <cdr:sp macro="" textlink="">
      <cdr:nvSpPr>
        <cdr:cNvPr id="10" name="Connecteur droit 9"/>
        <cdr:cNvSpPr/>
      </cdr:nvSpPr>
      <cdr:spPr>
        <a:xfrm xmlns:a="http://schemas.openxmlformats.org/drawingml/2006/main" rot="10800000">
          <a:off x="3691871" y="900814"/>
          <a:ext cx="2355371" cy="1572"/>
        </a:xfrm>
        <a:prstGeom xmlns:a="http://schemas.openxmlformats.org/drawingml/2006/main" prst="line">
          <a:avLst/>
        </a:prstGeom>
        <a:ln xmlns:a="http://schemas.openxmlformats.org/drawingml/2006/main" w="63500">
          <a:solidFill>
            <a:schemeClr val="accent3">
              <a:lumMod val="75000"/>
            </a:schemeClr>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0.39535</cdr:x>
      <cdr:y>0.83289</cdr:y>
    </cdr:from>
    <cdr:to>
      <cdr:x>0.65598</cdr:x>
      <cdr:y>0.83421</cdr:y>
    </cdr:to>
    <cdr:sp macro="" textlink="">
      <cdr:nvSpPr>
        <cdr:cNvPr id="11" name="Connecteur droit 10"/>
        <cdr:cNvSpPr/>
      </cdr:nvSpPr>
      <cdr:spPr>
        <a:xfrm xmlns:a="http://schemas.openxmlformats.org/drawingml/2006/main" rot="10800000" flipV="1">
          <a:off x="3640143" y="4673881"/>
          <a:ext cx="2399751" cy="7408"/>
        </a:xfrm>
        <a:prstGeom xmlns:a="http://schemas.openxmlformats.org/drawingml/2006/main" prst="line">
          <a:avLst/>
        </a:prstGeom>
        <a:ln xmlns:a="http://schemas.openxmlformats.org/drawingml/2006/main" w="63500">
          <a:solidFill>
            <a:srgbClr val="A358FF"/>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0.07137</cdr:x>
      <cdr:y>0.44605</cdr:y>
    </cdr:from>
    <cdr:to>
      <cdr:x>0.20529</cdr:x>
      <cdr:y>0.59868</cdr:y>
    </cdr:to>
    <cdr:sp macro="" textlink="">
      <cdr:nvSpPr>
        <cdr:cNvPr id="12" name="ZoneTexte 11"/>
        <cdr:cNvSpPr txBox="1"/>
      </cdr:nvSpPr>
      <cdr:spPr>
        <a:xfrm xmlns:a="http://schemas.openxmlformats.org/drawingml/2006/main">
          <a:off x="657152" y="2503082"/>
          <a:ext cx="1233081" cy="85650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600" b="1"/>
            <a:t>France </a:t>
          </a:r>
        </a:p>
        <a:p xmlns:a="http://schemas.openxmlformats.org/drawingml/2006/main">
          <a:pPr algn="ctr"/>
          <a:r>
            <a:rPr lang="fr-FR" sz="1600" b="1"/>
            <a:t>2011</a:t>
          </a:r>
        </a:p>
      </cdr:txBody>
    </cdr:sp>
  </cdr:relSizeAnchor>
</c:userShapes>
</file>

<file path=xl/drawings/drawing247.xml><?xml version="1.0" encoding="utf-8"?>
<xdr:wsDr xmlns:xdr="http://schemas.openxmlformats.org/drawingml/2006/spreadsheetDrawing" xmlns:a="http://schemas.openxmlformats.org/drawingml/2006/main">
  <xdr:absoluteAnchor>
    <xdr:pos x="0" y="0"/>
    <xdr:ext cx="9207500" cy="561162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8.xml><?xml version="1.0" encoding="utf-8"?>
<c:userShapes xmlns:c="http://schemas.openxmlformats.org/drawingml/2006/chart">
  <cdr:relSizeAnchor xmlns:cdr="http://schemas.openxmlformats.org/drawingml/2006/chartDrawing">
    <cdr:from>
      <cdr:x>0</cdr:x>
      <cdr:y>0.16579</cdr:y>
    </cdr:from>
    <cdr:to>
      <cdr:x>0.06737</cdr:x>
      <cdr:y>0.29342</cdr:y>
    </cdr:to>
    <cdr:sp macro="" textlink="">
      <cdr:nvSpPr>
        <cdr:cNvPr id="2" name="ZoneTexte 1"/>
        <cdr:cNvSpPr txBox="1"/>
      </cdr:nvSpPr>
      <cdr:spPr>
        <a:xfrm xmlns:a="http://schemas.openxmlformats.org/drawingml/2006/main">
          <a:off x="-44302" y="930349"/>
          <a:ext cx="620309" cy="71621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600" b="1"/>
            <a:t>%</a:t>
          </a:r>
        </a:p>
      </cdr:txBody>
    </cdr:sp>
  </cdr:relSizeAnchor>
  <cdr:relSizeAnchor xmlns:cdr="http://schemas.openxmlformats.org/drawingml/2006/chartDrawing">
    <cdr:from>
      <cdr:x>0.07298</cdr:x>
      <cdr:y>0.03289</cdr:y>
    </cdr:from>
    <cdr:to>
      <cdr:x>0.76103</cdr:x>
      <cdr:y>0.14078</cdr:y>
    </cdr:to>
    <cdr:sp macro="" textlink="">
      <cdr:nvSpPr>
        <cdr:cNvPr id="3" name="ZoneTexte 2"/>
        <cdr:cNvSpPr txBox="1"/>
      </cdr:nvSpPr>
      <cdr:spPr>
        <a:xfrm xmlns:a="http://schemas.openxmlformats.org/drawingml/2006/main">
          <a:off x="671919" y="184593"/>
          <a:ext cx="6335221" cy="605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a:solidFill>
                <a:sysClr val="window" lastClr="FFFFFF">
                  <a:lumMod val="65000"/>
                </a:sysClr>
              </a:solidFill>
              <a:latin typeface="Calibri"/>
            </a:rPr>
            <a:t>Sources : dettes : McKinsey Global Institute, 2012.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a:solidFill>
                <a:sysClr val="window" lastClr="FFFFFF">
                  <a:lumMod val="65000"/>
                </a:sysClr>
              </a:solidFill>
              <a:latin typeface="Calibri"/>
            </a:rPr>
            <a:t>www.mckinsey.com/insights/mgi/research/financial_markets/uneven_progress_on_the_path_to_growth,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a:solidFill>
                <a:srgbClr val="A6A6A6"/>
              </a:solidFill>
              <a:latin typeface="Calibri"/>
            </a:rPr>
            <a:t>val. ajoutée : www.insee.fr/fr/indicateurs/cnat_annu/base_2005/donnees/xls/t_1106.xls</a:t>
          </a:r>
          <a:r>
            <a:rPr lang="en-US">
              <a:solidFill>
                <a:srgbClr val="A6A6A6"/>
              </a:solidFill>
            </a:rPr>
            <a:t> </a:t>
          </a:r>
          <a:endParaRPr lang="en-US" sz="1100">
            <a:solidFill>
              <a:srgbClr val="A6A6A6"/>
            </a:solidFill>
            <a:latin typeface="Calibri"/>
          </a:endParaRPr>
        </a:p>
        <a:p xmlns:a="http://schemas.openxmlformats.org/drawingml/2006/main">
          <a:endParaRPr lang="fr-FR" sz="1100">
            <a:solidFill>
              <a:sysClr val="window" lastClr="FFFFFF">
                <a:lumMod val="65000"/>
              </a:sysClr>
            </a:solidFill>
          </a:endParaRPr>
        </a:p>
      </cdr:txBody>
    </cdr:sp>
  </cdr:relSizeAnchor>
  <cdr:relSizeAnchor xmlns:cdr="http://schemas.openxmlformats.org/drawingml/2006/chartDrawing">
    <cdr:from>
      <cdr:x>0.38893</cdr:x>
      <cdr:y>0.75395</cdr:y>
    </cdr:from>
    <cdr:to>
      <cdr:x>0.66399</cdr:x>
      <cdr:y>0.89869</cdr:y>
    </cdr:to>
    <cdr:sp macro="" textlink="">
      <cdr:nvSpPr>
        <cdr:cNvPr id="4" name="ZoneTexte 3"/>
        <cdr:cNvSpPr txBox="1"/>
      </cdr:nvSpPr>
      <cdr:spPr>
        <a:xfrm xmlns:a="http://schemas.openxmlformats.org/drawingml/2006/main">
          <a:off x="3581105" y="4230867"/>
          <a:ext cx="2532615" cy="81222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rgbClr val="A358FF"/>
              </a:solidFill>
            </a:rPr>
            <a:t>administrations publiques </a:t>
          </a:r>
          <a:r>
            <a:rPr lang="fr-FR" sz="1600" b="1">
              <a:solidFill>
                <a:srgbClr val="FFFFFF"/>
              </a:solidFill>
            </a:rPr>
            <a:t>:</a:t>
          </a:r>
          <a:br>
            <a:rPr lang="fr-FR" sz="1600" b="1">
              <a:solidFill>
                <a:srgbClr val="FFFFFF"/>
              </a:solidFill>
            </a:rPr>
          </a:br>
          <a:endParaRPr lang="fr-FR" sz="1600" b="1">
            <a:solidFill>
              <a:srgbClr val="FFFFFF"/>
            </a:solidFill>
          </a:endParaRPr>
        </a:p>
        <a:p xmlns:a="http://schemas.openxmlformats.org/drawingml/2006/main">
          <a:pPr algn="ctr"/>
          <a:r>
            <a:rPr lang="fr-FR" sz="1600" b="1">
              <a:solidFill>
                <a:srgbClr val="FFFFFF"/>
              </a:solidFill>
            </a:rPr>
            <a:t>x 1,4</a:t>
          </a:r>
        </a:p>
      </cdr:txBody>
    </cdr:sp>
  </cdr:relSizeAnchor>
  <cdr:relSizeAnchor xmlns:cdr="http://schemas.openxmlformats.org/drawingml/2006/chartDrawing">
    <cdr:from>
      <cdr:x>0.38893</cdr:x>
      <cdr:y>0.59606</cdr:y>
    </cdr:from>
    <cdr:to>
      <cdr:x>0.66238</cdr:x>
      <cdr:y>0.73421</cdr:y>
    </cdr:to>
    <cdr:sp macro="" textlink="">
      <cdr:nvSpPr>
        <cdr:cNvPr id="5" name="ZoneTexte 4"/>
        <cdr:cNvSpPr txBox="1"/>
      </cdr:nvSpPr>
      <cdr:spPr>
        <a:xfrm xmlns:a="http://schemas.openxmlformats.org/drawingml/2006/main">
          <a:off x="3581105" y="3344847"/>
          <a:ext cx="2517791" cy="77524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rgbClr val="7E81FF"/>
              </a:solidFill>
            </a:rPr>
            <a:t>ménages </a:t>
          </a:r>
          <a:r>
            <a:rPr lang="fr-FR" sz="1600" b="1">
              <a:solidFill>
                <a:srgbClr val="FFFFFF"/>
              </a:solidFill>
            </a:rPr>
            <a:t>:</a:t>
          </a:r>
        </a:p>
        <a:p xmlns:a="http://schemas.openxmlformats.org/drawingml/2006/main">
          <a:pPr algn="ctr"/>
          <a:endParaRPr lang="fr-FR" sz="1600" b="1">
            <a:solidFill>
              <a:srgbClr val="FFFFFF"/>
            </a:solidFill>
          </a:endParaRPr>
        </a:p>
        <a:p xmlns:a="http://schemas.openxmlformats.org/drawingml/2006/main">
          <a:pPr algn="ctr"/>
          <a:r>
            <a:rPr lang="fr-FR" sz="1600" b="1">
              <a:solidFill>
                <a:srgbClr val="FFFFFF"/>
              </a:solidFill>
            </a:rPr>
            <a:t>x 0,7</a:t>
          </a:r>
        </a:p>
      </cdr:txBody>
    </cdr:sp>
  </cdr:relSizeAnchor>
  <cdr:relSizeAnchor xmlns:cdr="http://schemas.openxmlformats.org/drawingml/2006/chartDrawing">
    <cdr:from>
      <cdr:x>0.38893</cdr:x>
      <cdr:y>0.38816</cdr:y>
    </cdr:from>
    <cdr:to>
      <cdr:x>0.66319</cdr:x>
      <cdr:y>0.53685</cdr:y>
    </cdr:to>
    <cdr:sp macro="" textlink="">
      <cdr:nvSpPr>
        <cdr:cNvPr id="6" name="ZoneTexte 5"/>
        <cdr:cNvSpPr txBox="1"/>
      </cdr:nvSpPr>
      <cdr:spPr>
        <a:xfrm xmlns:a="http://schemas.openxmlformats.org/drawingml/2006/main">
          <a:off x="3581105" y="2178189"/>
          <a:ext cx="2525249" cy="83439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rgbClr val="C94A48"/>
              </a:solidFill>
            </a:rPr>
            <a:t>sociétés non financières </a:t>
          </a:r>
          <a:r>
            <a:rPr lang="fr-FR" sz="1600" b="1">
              <a:solidFill>
                <a:srgbClr val="FFFFFF"/>
              </a:solidFill>
            </a:rPr>
            <a:t>:</a:t>
          </a:r>
        </a:p>
        <a:p xmlns:a="http://schemas.openxmlformats.org/drawingml/2006/main">
          <a:pPr algn="ctr"/>
          <a:endParaRPr lang="fr-FR" sz="1600" b="1">
            <a:solidFill>
              <a:srgbClr val="FFFFFF"/>
            </a:solidFill>
          </a:endParaRPr>
        </a:p>
        <a:p xmlns:a="http://schemas.openxmlformats.org/drawingml/2006/main">
          <a:pPr algn="ctr"/>
          <a:r>
            <a:rPr lang="fr-FR" sz="1600" b="1">
              <a:solidFill>
                <a:srgbClr val="FFFFFF"/>
              </a:solidFill>
            </a:rPr>
            <a:t>x 0,6</a:t>
          </a:r>
        </a:p>
      </cdr:txBody>
    </cdr:sp>
  </cdr:relSizeAnchor>
  <cdr:relSizeAnchor xmlns:cdr="http://schemas.openxmlformats.org/drawingml/2006/chartDrawing">
    <cdr:from>
      <cdr:x>0.39133</cdr:x>
      <cdr:y>0.16053</cdr:y>
    </cdr:from>
    <cdr:to>
      <cdr:x>0.66399</cdr:x>
      <cdr:y>0.26974</cdr:y>
    </cdr:to>
    <cdr:sp macro="" textlink="">
      <cdr:nvSpPr>
        <cdr:cNvPr id="7" name="ZoneTexte 6"/>
        <cdr:cNvSpPr txBox="1"/>
      </cdr:nvSpPr>
      <cdr:spPr>
        <a:xfrm xmlns:a="http://schemas.openxmlformats.org/drawingml/2006/main">
          <a:off x="3603203" y="900814"/>
          <a:ext cx="2510517" cy="61284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solidFill>
                <a:schemeClr val="accent3">
                  <a:lumMod val="75000"/>
                </a:schemeClr>
              </a:solidFill>
            </a:rPr>
            <a:t>sociétés financières </a:t>
          </a:r>
          <a:r>
            <a:rPr lang="fr-FR" sz="1600" b="1">
              <a:solidFill>
                <a:srgbClr val="FFFFFF"/>
              </a:solidFill>
            </a:rPr>
            <a:t>:</a:t>
          </a:r>
        </a:p>
        <a:p xmlns:a="http://schemas.openxmlformats.org/drawingml/2006/main">
          <a:pPr algn="ctr"/>
          <a:r>
            <a:rPr lang="fr-FR" sz="1600" b="1">
              <a:solidFill>
                <a:srgbClr val="FFFFFF"/>
              </a:solidFill>
            </a:rPr>
            <a:t>x 5,7</a:t>
          </a:r>
        </a:p>
      </cdr:txBody>
    </cdr:sp>
  </cdr:relSizeAnchor>
  <cdr:relSizeAnchor xmlns:cdr="http://schemas.openxmlformats.org/drawingml/2006/chartDrawing">
    <cdr:from>
      <cdr:x>0.39454</cdr:x>
      <cdr:y>0.46316</cdr:y>
    </cdr:from>
    <cdr:to>
      <cdr:x>0.65677</cdr:x>
      <cdr:y>0.46448</cdr:y>
    </cdr:to>
    <cdr:sp macro="" textlink="">
      <cdr:nvSpPr>
        <cdr:cNvPr id="8" name="Connecteur droit 7"/>
        <cdr:cNvSpPr/>
      </cdr:nvSpPr>
      <cdr:spPr>
        <a:xfrm xmlns:a="http://schemas.openxmlformats.org/drawingml/2006/main" rot="10800000">
          <a:off x="3632759" y="2599061"/>
          <a:ext cx="2414483" cy="7408"/>
        </a:xfrm>
        <a:prstGeom xmlns:a="http://schemas.openxmlformats.org/drawingml/2006/main" prst="line">
          <a:avLst/>
        </a:prstGeom>
        <a:ln xmlns:a="http://schemas.openxmlformats.org/drawingml/2006/main" w="63500">
          <a:solidFill>
            <a:schemeClr val="bg1"/>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0.39133</cdr:x>
      <cdr:y>0.66579</cdr:y>
    </cdr:from>
    <cdr:to>
      <cdr:x>0.65597</cdr:x>
      <cdr:y>0.66711</cdr:y>
    </cdr:to>
    <cdr:sp macro="" textlink="">
      <cdr:nvSpPr>
        <cdr:cNvPr id="9" name="Connecteur droit 8"/>
        <cdr:cNvSpPr/>
      </cdr:nvSpPr>
      <cdr:spPr>
        <a:xfrm xmlns:a="http://schemas.openxmlformats.org/drawingml/2006/main" rot="10800000" flipV="1">
          <a:off x="3603203" y="3736145"/>
          <a:ext cx="2436673" cy="7408"/>
        </a:xfrm>
        <a:prstGeom xmlns:a="http://schemas.openxmlformats.org/drawingml/2006/main" prst="line">
          <a:avLst/>
        </a:prstGeom>
        <a:ln xmlns:a="http://schemas.openxmlformats.org/drawingml/2006/main" w="63500">
          <a:solidFill>
            <a:schemeClr val="bg1"/>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0.40096</cdr:x>
      <cdr:y>0.16053</cdr:y>
    </cdr:from>
    <cdr:to>
      <cdr:x>0.65677</cdr:x>
      <cdr:y>0.16081</cdr:y>
    </cdr:to>
    <cdr:sp macro="" textlink="">
      <cdr:nvSpPr>
        <cdr:cNvPr id="10" name="Connecteur droit 9"/>
        <cdr:cNvSpPr/>
      </cdr:nvSpPr>
      <cdr:spPr>
        <a:xfrm xmlns:a="http://schemas.openxmlformats.org/drawingml/2006/main" rot="10800000">
          <a:off x="3691871" y="900814"/>
          <a:ext cx="2355371" cy="1572"/>
        </a:xfrm>
        <a:prstGeom xmlns:a="http://schemas.openxmlformats.org/drawingml/2006/main" prst="line">
          <a:avLst/>
        </a:prstGeom>
        <a:ln xmlns:a="http://schemas.openxmlformats.org/drawingml/2006/main" w="63500">
          <a:solidFill>
            <a:schemeClr val="bg1"/>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0.39535</cdr:x>
      <cdr:y>0.83289</cdr:y>
    </cdr:from>
    <cdr:to>
      <cdr:x>0.65598</cdr:x>
      <cdr:y>0.83421</cdr:y>
    </cdr:to>
    <cdr:sp macro="" textlink="">
      <cdr:nvSpPr>
        <cdr:cNvPr id="11" name="Connecteur droit 10"/>
        <cdr:cNvSpPr/>
      </cdr:nvSpPr>
      <cdr:spPr>
        <a:xfrm xmlns:a="http://schemas.openxmlformats.org/drawingml/2006/main" rot="10800000" flipV="1">
          <a:off x="3640143" y="4673881"/>
          <a:ext cx="2399751" cy="7408"/>
        </a:xfrm>
        <a:prstGeom xmlns:a="http://schemas.openxmlformats.org/drawingml/2006/main" prst="line">
          <a:avLst/>
        </a:prstGeom>
        <a:ln xmlns:a="http://schemas.openxmlformats.org/drawingml/2006/main" w="63500">
          <a:solidFill>
            <a:schemeClr val="bg1"/>
          </a:solidFill>
          <a:prstDash val="sysDash"/>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0.07137</cdr:x>
      <cdr:y>0.44605</cdr:y>
    </cdr:from>
    <cdr:to>
      <cdr:x>0.20529</cdr:x>
      <cdr:y>0.59868</cdr:y>
    </cdr:to>
    <cdr:sp macro="" textlink="">
      <cdr:nvSpPr>
        <cdr:cNvPr id="12" name="ZoneTexte 11"/>
        <cdr:cNvSpPr txBox="1"/>
      </cdr:nvSpPr>
      <cdr:spPr>
        <a:xfrm xmlns:a="http://schemas.openxmlformats.org/drawingml/2006/main">
          <a:off x="657152" y="2503082"/>
          <a:ext cx="1233081" cy="85650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600" b="1"/>
            <a:t>France </a:t>
          </a:r>
        </a:p>
        <a:p xmlns:a="http://schemas.openxmlformats.org/drawingml/2006/main">
          <a:pPr algn="ctr"/>
          <a:r>
            <a:rPr lang="fr-FR" sz="1600" b="1"/>
            <a:t>2011</a:t>
          </a:r>
        </a:p>
      </cdr:txBody>
    </cdr:sp>
  </cdr:relSizeAnchor>
  <cdr:relSizeAnchor xmlns:cdr="http://schemas.openxmlformats.org/drawingml/2006/chartDrawing">
    <cdr:from>
      <cdr:x>0.00963</cdr:x>
      <cdr:y>0.01053</cdr:y>
    </cdr:from>
    <cdr:to>
      <cdr:x>0.26544</cdr:x>
      <cdr:y>0.01081</cdr:y>
    </cdr:to>
    <cdr:sp macro="" textlink="">
      <cdr:nvSpPr>
        <cdr:cNvPr id="16" name="Connecteur droit 15"/>
        <cdr:cNvSpPr/>
      </cdr:nvSpPr>
      <cdr:spPr>
        <a:xfrm xmlns:a="http://schemas.openxmlformats.org/drawingml/2006/main" rot="10800000">
          <a:off x="88668" y="59090"/>
          <a:ext cx="2355371" cy="1572"/>
        </a:xfrm>
        <a:prstGeom xmlns:a="http://schemas.openxmlformats.org/drawingml/2006/main" prst="line">
          <a:avLst/>
        </a:prstGeom>
        <a:noFill xmlns:a="http://schemas.openxmlformats.org/drawingml/2006/main"/>
        <a:ln xmlns:a="http://schemas.openxmlformats.org/drawingml/2006/main" w="63500" cap="flat" cmpd="sng" algn="ctr">
          <a:solidFill>
            <a:sysClr val="window" lastClr="FFFFFF"/>
          </a:solidFill>
          <a:prstDash val="solid"/>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0.66079</cdr:x>
      <cdr:y>0.15</cdr:y>
    </cdr:from>
    <cdr:to>
      <cdr:x>0.98557</cdr:x>
      <cdr:y>0.89737</cdr:y>
    </cdr:to>
    <cdr:sp macro="" textlink="">
      <cdr:nvSpPr>
        <cdr:cNvPr id="18" name="Rectangle 17"/>
        <cdr:cNvSpPr/>
      </cdr:nvSpPr>
      <cdr:spPr>
        <a:xfrm xmlns:a="http://schemas.openxmlformats.org/drawingml/2006/main">
          <a:off x="6084252" y="841745"/>
          <a:ext cx="2990412" cy="4193962"/>
        </a:xfrm>
        <a:prstGeom xmlns:a="http://schemas.openxmlformats.org/drawingml/2006/main" prst="rect">
          <a:avLst/>
        </a:prstGeom>
        <a:solidFill xmlns:a="http://schemas.openxmlformats.org/drawingml/2006/main">
          <a:sysClr val="window" lastClr="FFFFFF"/>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0.60706</cdr:x>
      <cdr:y>0.92501</cdr:y>
    </cdr:from>
    <cdr:to>
      <cdr:x>0.89255</cdr:x>
      <cdr:y>0.97764</cdr:y>
    </cdr:to>
    <cdr:sp macro="" textlink="">
      <cdr:nvSpPr>
        <cdr:cNvPr id="19" name="Rectangle 18"/>
        <cdr:cNvSpPr/>
      </cdr:nvSpPr>
      <cdr:spPr>
        <a:xfrm xmlns:a="http://schemas.openxmlformats.org/drawingml/2006/main">
          <a:off x="5589469" y="5190784"/>
          <a:ext cx="2628649" cy="295340"/>
        </a:xfrm>
        <a:prstGeom xmlns:a="http://schemas.openxmlformats.org/drawingml/2006/main" prst="rect">
          <a:avLst/>
        </a:prstGeom>
        <a:solidFill xmlns:a="http://schemas.openxmlformats.org/drawingml/2006/main">
          <a:sysClr val="window" lastClr="FFFFFF"/>
        </a:solidFill>
        <a:ln xmlns:a="http://schemas.openxmlformats.org/drawingml/2006/main" w="9525" cap="flat" cmpd="sng" algn="ctr">
          <a:noFill/>
          <a:prstDash val="solid"/>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userShapes>
</file>

<file path=xl/drawings/drawing249.xml><?xml version="1.0" encoding="utf-8"?>
<xdr:wsDr xmlns:xdr="http://schemas.openxmlformats.org/drawingml/2006/spreadsheetDrawing" xmlns:a="http://schemas.openxmlformats.org/drawingml/2006/main">
  <xdr:absoluteAnchor>
    <xdr:pos x="0" y="0"/>
    <xdr:ext cx="9201796" cy="561233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0.xml><?xml version="1.0" encoding="utf-8"?>
<c:userShapes xmlns:c="http://schemas.openxmlformats.org/drawingml/2006/chart">
  <cdr:relSizeAnchor xmlns:cdr="http://schemas.openxmlformats.org/drawingml/2006/chartDrawing">
    <cdr:from>
      <cdr:x>0.05537</cdr:x>
      <cdr:y>0.02981</cdr:y>
    </cdr:from>
    <cdr:to>
      <cdr:x>0.94603</cdr:x>
      <cdr:y>0.07995</cdr:y>
    </cdr:to>
    <cdr:sp macro="" textlink="">
      <cdr:nvSpPr>
        <cdr:cNvPr id="2" name="ZoneTexte 1"/>
        <cdr:cNvSpPr txBox="1"/>
      </cdr:nvSpPr>
      <cdr:spPr>
        <a:xfrm xmlns:a="http://schemas.openxmlformats.org/drawingml/2006/main">
          <a:off x="509521" y="167306"/>
          <a:ext cx="8195693" cy="28137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t_3303.xls,</a:t>
          </a:r>
          <a:r>
            <a:rPr lang="fr-FR" sz="900" b="0" i="0" baseline="0">
              <a:solidFill>
                <a:sysClr val="window" lastClr="FFFFFF">
                  <a:lumMod val="50000"/>
                </a:sysClr>
              </a:solidFill>
              <a:latin typeface="Arial"/>
              <a:cs typeface="Arial"/>
            </a:rPr>
            <a:t> et </a:t>
          </a:r>
          <a:r>
            <a:rPr lang="fr-FR" sz="900" b="0" i="0" baseline="0">
              <a:solidFill>
                <a:schemeClr val="bg1">
                  <a:lumMod val="50000"/>
                </a:schemeClr>
              </a:solidFill>
              <a:latin typeface="Arial"/>
              <a:cs typeface="Arial"/>
            </a:rPr>
            <a:t>secondairement </a:t>
          </a:r>
          <a:r>
            <a:rPr lang="fr-FR" sz="900" b="0" i="0">
              <a:solidFill>
                <a:schemeClr val="bg1">
                  <a:lumMod val="50000"/>
                </a:schemeClr>
              </a:solidFill>
              <a:latin typeface="Arial"/>
              <a:ea typeface="+mn-ea"/>
              <a:cs typeface="Arial"/>
            </a:rPr>
            <a:t>t_1101.xls et t_1102.xls </a:t>
          </a:r>
          <a:r>
            <a:rPr lang="fr-FR" sz="900">
              <a:solidFill>
                <a:schemeClr val="bg1">
                  <a:lumMod val="50000"/>
                </a:schemeClr>
              </a:solidFill>
              <a:latin typeface="Arial"/>
              <a:cs typeface="Arial"/>
            </a:rPr>
            <a:t> </a:t>
          </a:r>
          <a:r>
            <a:rPr lang="fr-FR" sz="900" b="0" i="0" baseline="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0.05537</cdr:x>
      <cdr:y>0.06911</cdr:y>
    </cdr:from>
    <cdr:to>
      <cdr:x>0.95289</cdr:x>
      <cdr:y>0.16531</cdr:y>
    </cdr:to>
    <cdr:sp macro="" textlink="">
      <cdr:nvSpPr>
        <cdr:cNvPr id="3" name="ZoneTexte 2"/>
        <cdr:cNvSpPr txBox="1"/>
      </cdr:nvSpPr>
      <cdr:spPr>
        <a:xfrm xmlns:a="http://schemas.openxmlformats.org/drawingml/2006/main">
          <a:off x="509521" y="387845"/>
          <a:ext cx="8258802" cy="539939"/>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bg1">
                  <a:lumMod val="65000"/>
                </a:schemeClr>
              </a:solidFill>
              <a:latin typeface="Calibri"/>
              <a:cs typeface="Arial"/>
            </a:rPr>
            <a:t>Dépenses pour le service public de l'État, par</a:t>
          </a:r>
          <a:r>
            <a:rPr lang="fr-FR" sz="1900" b="1" baseline="0">
              <a:solidFill>
                <a:schemeClr val="bg1">
                  <a:lumMod val="65000"/>
                </a:schemeClr>
              </a:solidFill>
              <a:latin typeface="Calibri"/>
              <a:cs typeface="Arial"/>
            </a:rPr>
            <a:t> poste, </a:t>
          </a:r>
          <a:r>
            <a:rPr lang="fr-FR" sz="1900" b="1">
              <a:solidFill>
                <a:schemeClr val="bg1">
                  <a:lumMod val="65000"/>
                </a:schemeClr>
              </a:solidFill>
              <a:latin typeface="Calibri"/>
              <a:cs typeface="Arial"/>
            </a:rPr>
            <a:t>en % du PIB</a:t>
          </a:r>
        </a:p>
      </cdr:txBody>
    </cdr:sp>
  </cdr:relSizeAnchor>
  <cdr:relSizeAnchor xmlns:cdr="http://schemas.openxmlformats.org/drawingml/2006/chartDrawing">
    <cdr:from>
      <cdr:x>0.00413</cdr:x>
      <cdr:y>0.04607</cdr:y>
    </cdr:from>
    <cdr:to>
      <cdr:x>0.04215</cdr:x>
      <cdr:y>0.20461</cdr:y>
    </cdr:to>
    <cdr:sp macro="" textlink="">
      <cdr:nvSpPr>
        <cdr:cNvPr id="4" name="ZoneTexte 3"/>
        <cdr:cNvSpPr txBox="1"/>
      </cdr:nvSpPr>
      <cdr:spPr>
        <a:xfrm xmlns:a="http://schemas.openxmlformats.org/drawingml/2006/main">
          <a:off x="38025" y="258563"/>
          <a:ext cx="349819" cy="8897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2400" b="1"/>
            <a:t>%</a:t>
          </a:r>
        </a:p>
      </cdr:txBody>
    </cdr:sp>
  </cdr:relSizeAnchor>
  <cdr:relSizeAnchor xmlns:cdr="http://schemas.openxmlformats.org/drawingml/2006/chartDrawing">
    <cdr:from>
      <cdr:x>0.58347</cdr:x>
      <cdr:y>0.77371</cdr:y>
    </cdr:from>
    <cdr:to>
      <cdr:x>0.95455</cdr:x>
      <cdr:y>0.92412</cdr:y>
    </cdr:to>
    <cdr:sp macro="" textlink="">
      <cdr:nvSpPr>
        <cdr:cNvPr id="5" name="ZoneTexte 4"/>
        <cdr:cNvSpPr txBox="1"/>
      </cdr:nvSpPr>
      <cdr:spPr>
        <a:xfrm xmlns:a="http://schemas.openxmlformats.org/drawingml/2006/main">
          <a:off x="5368982" y="4342335"/>
          <a:ext cx="3414551" cy="844131"/>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75000"/>
                </a:schemeClr>
              </a:solidFill>
              <a:latin typeface="Calibri"/>
              <a:cs typeface="Arial"/>
            </a:rPr>
            <a:t>Enseignement et recherche</a:t>
          </a:r>
        </a:p>
      </cdr:txBody>
    </cdr:sp>
  </cdr:relSizeAnchor>
  <cdr:relSizeAnchor xmlns:cdr="http://schemas.openxmlformats.org/drawingml/2006/chartDrawing">
    <cdr:from>
      <cdr:x>0.58264</cdr:x>
      <cdr:y>0.71816</cdr:y>
    </cdr:from>
    <cdr:to>
      <cdr:x>0.95372</cdr:x>
      <cdr:y>0.76829</cdr:y>
    </cdr:to>
    <cdr:sp macro="" textlink="">
      <cdr:nvSpPr>
        <cdr:cNvPr id="6" name="ZoneTexte 5"/>
        <cdr:cNvSpPr txBox="1"/>
      </cdr:nvSpPr>
      <cdr:spPr>
        <a:xfrm xmlns:a="http://schemas.openxmlformats.org/drawingml/2006/main">
          <a:off x="5361377" y="4030539"/>
          <a:ext cx="3414551" cy="28137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50000"/>
                </a:schemeClr>
              </a:solidFill>
              <a:latin typeface="Calibri"/>
              <a:cs typeface="Arial"/>
            </a:rPr>
            <a:t>Sécurité et justice</a:t>
          </a:r>
        </a:p>
      </cdr:txBody>
    </cdr:sp>
  </cdr:relSizeAnchor>
  <cdr:relSizeAnchor xmlns:cdr="http://schemas.openxmlformats.org/drawingml/2006/chartDrawing">
    <cdr:from>
      <cdr:x>0.58264</cdr:x>
      <cdr:y>0.65718</cdr:y>
    </cdr:from>
    <cdr:to>
      <cdr:x>0.95372</cdr:x>
      <cdr:y>0.7168</cdr:y>
    </cdr:to>
    <cdr:sp macro="" textlink="">
      <cdr:nvSpPr>
        <cdr:cNvPr id="7" name="ZoneTexte 6"/>
        <cdr:cNvSpPr txBox="1"/>
      </cdr:nvSpPr>
      <cdr:spPr>
        <a:xfrm xmlns:a="http://schemas.openxmlformats.org/drawingml/2006/main">
          <a:off x="5361377" y="3688324"/>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2">
                  <a:lumMod val="20000"/>
                  <a:lumOff val="80000"/>
                </a:schemeClr>
              </a:solidFill>
              <a:latin typeface="Calibri"/>
              <a:cs typeface="Arial"/>
            </a:rPr>
            <a:t>Défense</a:t>
          </a:r>
        </a:p>
      </cdr:txBody>
    </cdr:sp>
  </cdr:relSizeAnchor>
  <cdr:relSizeAnchor xmlns:cdr="http://schemas.openxmlformats.org/drawingml/2006/chartDrawing">
    <cdr:from>
      <cdr:x>0.18512</cdr:x>
      <cdr:y>0.62195</cdr:y>
    </cdr:from>
    <cdr:to>
      <cdr:x>0.5562</cdr:x>
      <cdr:y>0.67209</cdr:y>
    </cdr:to>
    <cdr:sp macro="" textlink="">
      <cdr:nvSpPr>
        <cdr:cNvPr id="8" name="ZoneTexte 7"/>
        <cdr:cNvSpPr txBox="1"/>
      </cdr:nvSpPr>
      <cdr:spPr>
        <a:xfrm xmlns:a="http://schemas.openxmlformats.org/drawingml/2006/main">
          <a:off x="1703473" y="3490599"/>
          <a:ext cx="3414551" cy="28137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tx2">
                  <a:lumMod val="20000"/>
                  <a:lumOff val="80000"/>
                </a:schemeClr>
              </a:solidFill>
              <a:latin typeface="Calibri"/>
              <a:cs typeface="Arial"/>
            </a:rPr>
            <a:t>Environnement et santé</a:t>
          </a:r>
        </a:p>
      </cdr:txBody>
    </cdr:sp>
  </cdr:relSizeAnchor>
  <cdr:relSizeAnchor xmlns:cdr="http://schemas.openxmlformats.org/drawingml/2006/chartDrawing">
    <cdr:from>
      <cdr:x>0.58347</cdr:x>
      <cdr:y>0.58943</cdr:y>
    </cdr:from>
    <cdr:to>
      <cdr:x>0.95455</cdr:x>
      <cdr:y>0.64905</cdr:y>
    </cdr:to>
    <cdr:sp macro="" textlink="">
      <cdr:nvSpPr>
        <cdr:cNvPr id="9" name="ZoneTexte 8"/>
        <cdr:cNvSpPr txBox="1"/>
      </cdr:nvSpPr>
      <cdr:spPr>
        <a:xfrm xmlns:a="http://schemas.openxmlformats.org/drawingml/2006/main">
          <a:off x="5368982" y="3308084"/>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4">
                  <a:lumMod val="20000"/>
                  <a:lumOff val="80000"/>
                </a:schemeClr>
              </a:solidFill>
              <a:latin typeface="Calibri"/>
              <a:cs typeface="Arial"/>
            </a:rPr>
            <a:t>transports, agriculture, économie etc.</a:t>
          </a:r>
        </a:p>
      </cdr:txBody>
    </cdr:sp>
  </cdr:relSizeAnchor>
  <cdr:relSizeAnchor xmlns:cdr="http://schemas.openxmlformats.org/drawingml/2006/chartDrawing">
    <cdr:from>
      <cdr:x>0.1876</cdr:x>
      <cdr:y>0.57182</cdr:y>
    </cdr:from>
    <cdr:to>
      <cdr:x>0.55868</cdr:x>
      <cdr:y>0.63144</cdr:y>
    </cdr:to>
    <cdr:sp macro="" textlink="">
      <cdr:nvSpPr>
        <cdr:cNvPr id="10" name="ZoneTexte 9"/>
        <cdr:cNvSpPr txBox="1"/>
      </cdr:nvSpPr>
      <cdr:spPr>
        <a:xfrm xmlns:a="http://schemas.openxmlformats.org/drawingml/2006/main">
          <a:off x="1726287" y="3209222"/>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accent6">
                  <a:lumMod val="20000"/>
                  <a:lumOff val="80000"/>
                </a:schemeClr>
              </a:solidFill>
              <a:latin typeface="Calibri"/>
              <a:cs typeface="Arial"/>
            </a:rPr>
            <a:t>Logement</a:t>
          </a:r>
          <a:r>
            <a:rPr lang="fr-FR" sz="1600" b="1" baseline="0">
              <a:solidFill>
                <a:schemeClr val="accent6">
                  <a:lumMod val="20000"/>
                  <a:lumOff val="80000"/>
                </a:schemeClr>
              </a:solidFill>
              <a:latin typeface="Calibri"/>
              <a:cs typeface="Arial"/>
            </a:rPr>
            <a:t> et équipements</a:t>
          </a:r>
          <a:endParaRPr lang="fr-FR" sz="1600" b="1">
            <a:solidFill>
              <a:schemeClr val="accent6">
                <a:lumMod val="20000"/>
                <a:lumOff val="80000"/>
              </a:schemeClr>
            </a:solidFill>
            <a:latin typeface="Calibri"/>
            <a:cs typeface="Arial"/>
          </a:endParaRPr>
        </a:p>
      </cdr:txBody>
    </cdr:sp>
  </cdr:relSizeAnchor>
  <cdr:relSizeAnchor xmlns:cdr="http://schemas.openxmlformats.org/drawingml/2006/chartDrawing">
    <cdr:from>
      <cdr:x>0.18678</cdr:x>
      <cdr:y>0.5271</cdr:y>
    </cdr:from>
    <cdr:to>
      <cdr:x>0.55785</cdr:x>
      <cdr:y>0.58672</cdr:y>
    </cdr:to>
    <cdr:sp macro="" textlink="">
      <cdr:nvSpPr>
        <cdr:cNvPr id="11" name="ZoneTexte 10"/>
        <cdr:cNvSpPr txBox="1"/>
      </cdr:nvSpPr>
      <cdr:spPr>
        <a:xfrm xmlns:a="http://schemas.openxmlformats.org/drawingml/2006/main">
          <a:off x="1718682" y="2958263"/>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accent6">
                  <a:lumMod val="20000"/>
                  <a:lumOff val="80000"/>
                </a:schemeClr>
              </a:solidFill>
              <a:latin typeface="Calibri"/>
              <a:cs typeface="Arial"/>
            </a:rPr>
            <a:t>Culture et loisirs</a:t>
          </a:r>
        </a:p>
      </cdr:txBody>
    </cdr:sp>
  </cdr:relSizeAnchor>
  <cdr:relSizeAnchor xmlns:cdr="http://schemas.openxmlformats.org/drawingml/2006/chartDrawing">
    <cdr:from>
      <cdr:x>0.5843</cdr:x>
      <cdr:y>0.42954</cdr:y>
    </cdr:from>
    <cdr:to>
      <cdr:x>0.95537</cdr:x>
      <cdr:y>0.57995</cdr:y>
    </cdr:to>
    <cdr:sp macro="" textlink="">
      <cdr:nvSpPr>
        <cdr:cNvPr id="12" name="ZoneTexte 11"/>
        <cdr:cNvSpPr txBox="1"/>
      </cdr:nvSpPr>
      <cdr:spPr>
        <a:xfrm xmlns:a="http://schemas.openxmlformats.org/drawingml/2006/main">
          <a:off x="5376586" y="2410718"/>
          <a:ext cx="3414551" cy="844131"/>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4">
                  <a:lumMod val="75000"/>
                </a:schemeClr>
              </a:solidFill>
              <a:latin typeface="Calibri"/>
              <a:cs typeface="Arial"/>
            </a:rPr>
            <a:t>Affaires sociales</a:t>
          </a:r>
        </a:p>
      </cdr:txBody>
    </cdr:sp>
  </cdr:relSizeAnchor>
  <cdr:relSizeAnchor xmlns:cdr="http://schemas.openxmlformats.org/drawingml/2006/chartDrawing">
    <cdr:from>
      <cdr:x>0.58347</cdr:x>
      <cdr:y>0.27778</cdr:y>
    </cdr:from>
    <cdr:to>
      <cdr:x>0.95455</cdr:x>
      <cdr:y>0.42818</cdr:y>
    </cdr:to>
    <cdr:sp macro="" textlink="">
      <cdr:nvSpPr>
        <cdr:cNvPr id="13" name="ZoneTexte 12"/>
        <cdr:cNvSpPr txBox="1"/>
      </cdr:nvSpPr>
      <cdr:spPr>
        <a:xfrm xmlns:a="http://schemas.openxmlformats.org/drawingml/2006/main">
          <a:off x="5368982" y="1558982"/>
          <a:ext cx="3414551" cy="844131"/>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2">
                  <a:lumMod val="20000"/>
                  <a:lumOff val="80000"/>
                </a:schemeClr>
              </a:solidFill>
              <a:latin typeface="Calibri"/>
              <a:cs typeface="Arial"/>
            </a:rPr>
            <a:t>Services</a:t>
          </a:r>
          <a:r>
            <a:rPr lang="fr-FR" sz="1600" b="1" baseline="0">
              <a:solidFill>
                <a:schemeClr val="tx2">
                  <a:lumMod val="20000"/>
                  <a:lumOff val="80000"/>
                </a:schemeClr>
              </a:solidFill>
              <a:latin typeface="Calibri"/>
              <a:cs typeface="Arial"/>
            </a:rPr>
            <a:t> généraux</a:t>
          </a:r>
          <a:endParaRPr lang="fr-FR" sz="1600" b="1">
            <a:solidFill>
              <a:schemeClr val="tx2">
                <a:lumMod val="20000"/>
                <a:lumOff val="80000"/>
              </a:schemeClr>
            </a:solidFill>
            <a:latin typeface="Calibri"/>
            <a:cs typeface="Arial"/>
          </a:endParaRPr>
        </a:p>
      </cdr:txBody>
    </cdr:sp>
  </cdr:relSizeAnchor>
  <cdr:relSizeAnchor xmlns:cdr="http://schemas.openxmlformats.org/drawingml/2006/chartDrawing">
    <cdr:from>
      <cdr:x>0.55207</cdr:x>
      <cdr:y>0.56098</cdr:y>
    </cdr:from>
    <cdr:to>
      <cdr:x>0.59752</cdr:x>
      <cdr:y>0.57588</cdr:y>
    </cdr:to>
    <cdr:sp macro="" textlink="">
      <cdr:nvSpPr>
        <cdr:cNvPr id="15" name="Connecteur droit 14"/>
        <cdr:cNvSpPr/>
      </cdr:nvSpPr>
      <cdr:spPr>
        <a:xfrm xmlns:a="http://schemas.openxmlformats.org/drawingml/2006/main">
          <a:off x="5080000" y="3148383"/>
          <a:ext cx="418263" cy="83653"/>
        </a:xfrm>
        <a:prstGeom xmlns:a="http://schemas.openxmlformats.org/drawingml/2006/main" prst="line">
          <a:avLst/>
        </a:prstGeom>
        <a:ln xmlns:a="http://schemas.openxmlformats.org/drawingml/2006/main">
          <a:solidFill>
            <a:schemeClr val="accent6">
              <a:lumMod val="20000"/>
              <a:lumOff val="80000"/>
            </a:schemeClr>
          </a:solidFill>
          <a:tailEnd type="stealth" w="lg" len="med"/>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0.55124</cdr:x>
      <cdr:y>0.59079</cdr:y>
    </cdr:from>
    <cdr:to>
      <cdr:x>0.59587</cdr:x>
      <cdr:y>0.60705</cdr:y>
    </cdr:to>
    <cdr:sp macro="" textlink="">
      <cdr:nvSpPr>
        <cdr:cNvPr id="16" name="Connecteur droit 15"/>
        <cdr:cNvSpPr/>
      </cdr:nvSpPr>
      <cdr:spPr>
        <a:xfrm xmlns:a="http://schemas.openxmlformats.org/drawingml/2006/main" flipV="1">
          <a:off x="5072395" y="3315689"/>
          <a:ext cx="410659" cy="91257"/>
        </a:xfrm>
        <a:prstGeom xmlns:a="http://schemas.openxmlformats.org/drawingml/2006/main" prst="line">
          <a:avLst/>
        </a:prstGeom>
        <a:noFill xmlns:a="http://schemas.openxmlformats.org/drawingml/2006/main"/>
        <a:ln xmlns:a="http://schemas.openxmlformats.org/drawingml/2006/main" w="25400" cap="flat" cmpd="sng" algn="ctr">
          <a:solidFill>
            <a:srgbClr val="F79646">
              <a:lumMod val="20000"/>
              <a:lumOff val="80000"/>
            </a:srgb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0.54628</cdr:x>
      <cdr:y>0.64905</cdr:y>
    </cdr:from>
    <cdr:to>
      <cdr:x>0.59256</cdr:x>
      <cdr:y>0.65312</cdr:y>
    </cdr:to>
    <cdr:sp macro="" textlink="">
      <cdr:nvSpPr>
        <cdr:cNvPr id="17" name="Connecteur droit 16"/>
        <cdr:cNvSpPr/>
      </cdr:nvSpPr>
      <cdr:spPr>
        <a:xfrm xmlns:a="http://schemas.openxmlformats.org/drawingml/2006/main" flipV="1">
          <a:off x="5026767" y="3642695"/>
          <a:ext cx="425868" cy="22815"/>
        </a:xfrm>
        <a:prstGeom xmlns:a="http://schemas.openxmlformats.org/drawingml/2006/main" prst="line">
          <a:avLst/>
        </a:prstGeom>
        <a:noFill xmlns:a="http://schemas.openxmlformats.org/drawingml/2006/main"/>
        <a:ln xmlns:a="http://schemas.openxmlformats.org/drawingml/2006/main" w="25400" cap="flat" cmpd="sng" algn="ctr">
          <a:solidFill>
            <a:schemeClr val="tx2">
              <a:lumMod val="20000"/>
              <a:lumOff val="80000"/>
            </a:scheme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userShapes>
</file>

<file path=xl/drawings/drawing251.xml><?xml version="1.0" encoding="utf-8"?>
<xdr:wsDr xmlns:xdr="http://schemas.openxmlformats.org/drawingml/2006/spreadsheetDrawing" xmlns:a="http://schemas.openxmlformats.org/drawingml/2006/main">
  <xdr:absoluteAnchor>
    <xdr:pos x="0" y="0"/>
    <xdr:ext cx="9201796" cy="561233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2.xml><?xml version="1.0" encoding="utf-8"?>
<c:userShapes xmlns:c="http://schemas.openxmlformats.org/drawingml/2006/chart">
  <cdr:relSizeAnchor xmlns:cdr="http://schemas.openxmlformats.org/drawingml/2006/chartDrawing">
    <cdr:from>
      <cdr:x>0.05537</cdr:x>
      <cdr:y>0.02981</cdr:y>
    </cdr:from>
    <cdr:to>
      <cdr:x>0.94603</cdr:x>
      <cdr:y>0.07995</cdr:y>
    </cdr:to>
    <cdr:sp macro="" textlink="">
      <cdr:nvSpPr>
        <cdr:cNvPr id="2" name="ZoneTexte 1"/>
        <cdr:cNvSpPr txBox="1"/>
      </cdr:nvSpPr>
      <cdr:spPr>
        <a:xfrm xmlns:a="http://schemas.openxmlformats.org/drawingml/2006/main">
          <a:off x="509521" y="167306"/>
          <a:ext cx="8195693" cy="28137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t_3303.xls,</a:t>
          </a:r>
          <a:r>
            <a:rPr lang="fr-FR" sz="900" b="0" i="0" baseline="0">
              <a:solidFill>
                <a:sysClr val="window" lastClr="FFFFFF">
                  <a:lumMod val="50000"/>
                </a:sysClr>
              </a:solidFill>
              <a:latin typeface="Arial"/>
              <a:cs typeface="Arial"/>
            </a:rPr>
            <a:t> et </a:t>
          </a:r>
          <a:r>
            <a:rPr lang="fr-FR" sz="900" b="0" i="0" baseline="0">
              <a:solidFill>
                <a:schemeClr val="bg1">
                  <a:lumMod val="50000"/>
                </a:schemeClr>
              </a:solidFill>
              <a:latin typeface="Arial"/>
              <a:cs typeface="Arial"/>
            </a:rPr>
            <a:t>secondairement </a:t>
          </a:r>
          <a:r>
            <a:rPr lang="fr-FR" sz="900" b="0" i="0">
              <a:solidFill>
                <a:schemeClr val="bg1">
                  <a:lumMod val="50000"/>
                </a:schemeClr>
              </a:solidFill>
              <a:latin typeface="Arial"/>
              <a:ea typeface="+mn-ea"/>
              <a:cs typeface="Arial"/>
            </a:rPr>
            <a:t>t_1101.xls et t_1102.xls </a:t>
          </a:r>
          <a:r>
            <a:rPr lang="fr-FR" sz="900">
              <a:solidFill>
                <a:schemeClr val="bg1">
                  <a:lumMod val="50000"/>
                </a:schemeClr>
              </a:solidFill>
              <a:latin typeface="Arial"/>
              <a:cs typeface="Arial"/>
            </a:rPr>
            <a:t> </a:t>
          </a:r>
          <a:r>
            <a:rPr lang="fr-FR" sz="900" b="0" i="0" baseline="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0.00413</cdr:x>
      <cdr:y>0.04607</cdr:y>
    </cdr:from>
    <cdr:to>
      <cdr:x>0.04215</cdr:x>
      <cdr:y>0.20461</cdr:y>
    </cdr:to>
    <cdr:sp macro="" textlink="">
      <cdr:nvSpPr>
        <cdr:cNvPr id="4" name="ZoneTexte 3"/>
        <cdr:cNvSpPr txBox="1"/>
      </cdr:nvSpPr>
      <cdr:spPr>
        <a:xfrm xmlns:a="http://schemas.openxmlformats.org/drawingml/2006/main">
          <a:off x="38025" y="258563"/>
          <a:ext cx="349819" cy="8897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2400" b="1"/>
            <a:t>%</a:t>
          </a:r>
        </a:p>
      </cdr:txBody>
    </cdr:sp>
  </cdr:relSizeAnchor>
  <cdr:relSizeAnchor xmlns:cdr="http://schemas.openxmlformats.org/drawingml/2006/chartDrawing">
    <cdr:from>
      <cdr:x>0.58347</cdr:x>
      <cdr:y>0.77371</cdr:y>
    </cdr:from>
    <cdr:to>
      <cdr:x>0.95455</cdr:x>
      <cdr:y>0.92412</cdr:y>
    </cdr:to>
    <cdr:sp macro="" textlink="">
      <cdr:nvSpPr>
        <cdr:cNvPr id="5" name="ZoneTexte 4"/>
        <cdr:cNvSpPr txBox="1"/>
      </cdr:nvSpPr>
      <cdr:spPr>
        <a:xfrm xmlns:a="http://schemas.openxmlformats.org/drawingml/2006/main">
          <a:off x="5368982" y="4342335"/>
          <a:ext cx="3414551" cy="844131"/>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75000"/>
                </a:schemeClr>
              </a:solidFill>
              <a:latin typeface="Calibri"/>
              <a:cs typeface="Arial"/>
            </a:rPr>
            <a:t>Enseignement et recherche</a:t>
          </a:r>
        </a:p>
      </cdr:txBody>
    </cdr:sp>
  </cdr:relSizeAnchor>
  <cdr:relSizeAnchor xmlns:cdr="http://schemas.openxmlformats.org/drawingml/2006/chartDrawing">
    <cdr:from>
      <cdr:x>0.58264</cdr:x>
      <cdr:y>0.71816</cdr:y>
    </cdr:from>
    <cdr:to>
      <cdr:x>0.95372</cdr:x>
      <cdr:y>0.76829</cdr:y>
    </cdr:to>
    <cdr:sp macro="" textlink="">
      <cdr:nvSpPr>
        <cdr:cNvPr id="6" name="ZoneTexte 5"/>
        <cdr:cNvSpPr txBox="1"/>
      </cdr:nvSpPr>
      <cdr:spPr>
        <a:xfrm xmlns:a="http://schemas.openxmlformats.org/drawingml/2006/main">
          <a:off x="5361377" y="4030539"/>
          <a:ext cx="3414551" cy="28137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50000"/>
                </a:schemeClr>
              </a:solidFill>
              <a:latin typeface="Calibri"/>
              <a:cs typeface="Arial"/>
            </a:rPr>
            <a:t>Sécurité et justice</a:t>
          </a:r>
        </a:p>
      </cdr:txBody>
    </cdr:sp>
  </cdr:relSizeAnchor>
  <cdr:relSizeAnchor xmlns:cdr="http://schemas.openxmlformats.org/drawingml/2006/chartDrawing">
    <cdr:from>
      <cdr:x>0.58264</cdr:x>
      <cdr:y>0.65718</cdr:y>
    </cdr:from>
    <cdr:to>
      <cdr:x>0.95372</cdr:x>
      <cdr:y>0.7168</cdr:y>
    </cdr:to>
    <cdr:sp macro="" textlink="">
      <cdr:nvSpPr>
        <cdr:cNvPr id="7" name="ZoneTexte 6"/>
        <cdr:cNvSpPr txBox="1"/>
      </cdr:nvSpPr>
      <cdr:spPr>
        <a:xfrm xmlns:a="http://schemas.openxmlformats.org/drawingml/2006/main">
          <a:off x="5361377" y="3688324"/>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2">
                  <a:lumMod val="20000"/>
                  <a:lumOff val="80000"/>
                </a:schemeClr>
              </a:solidFill>
              <a:latin typeface="Calibri"/>
              <a:cs typeface="Arial"/>
            </a:rPr>
            <a:t>Défense</a:t>
          </a:r>
        </a:p>
      </cdr:txBody>
    </cdr:sp>
  </cdr:relSizeAnchor>
  <cdr:relSizeAnchor xmlns:cdr="http://schemas.openxmlformats.org/drawingml/2006/chartDrawing">
    <cdr:from>
      <cdr:x>0.18512</cdr:x>
      <cdr:y>0.62195</cdr:y>
    </cdr:from>
    <cdr:to>
      <cdr:x>0.5562</cdr:x>
      <cdr:y>0.67209</cdr:y>
    </cdr:to>
    <cdr:sp macro="" textlink="">
      <cdr:nvSpPr>
        <cdr:cNvPr id="8" name="ZoneTexte 7"/>
        <cdr:cNvSpPr txBox="1"/>
      </cdr:nvSpPr>
      <cdr:spPr>
        <a:xfrm xmlns:a="http://schemas.openxmlformats.org/drawingml/2006/main">
          <a:off x="1703436" y="3490592"/>
          <a:ext cx="3414603" cy="28140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tx2">
                  <a:lumMod val="20000"/>
                  <a:lumOff val="80000"/>
                </a:schemeClr>
              </a:solidFill>
              <a:latin typeface="Calibri"/>
              <a:cs typeface="Arial"/>
            </a:rPr>
            <a:t>Environnement et santé</a:t>
          </a:r>
        </a:p>
      </cdr:txBody>
    </cdr:sp>
  </cdr:relSizeAnchor>
  <cdr:relSizeAnchor xmlns:cdr="http://schemas.openxmlformats.org/drawingml/2006/chartDrawing">
    <cdr:from>
      <cdr:x>0.58347</cdr:x>
      <cdr:y>0.58943</cdr:y>
    </cdr:from>
    <cdr:to>
      <cdr:x>0.95455</cdr:x>
      <cdr:y>0.64905</cdr:y>
    </cdr:to>
    <cdr:sp macro="" textlink="">
      <cdr:nvSpPr>
        <cdr:cNvPr id="9" name="ZoneTexte 8"/>
        <cdr:cNvSpPr txBox="1"/>
      </cdr:nvSpPr>
      <cdr:spPr>
        <a:xfrm xmlns:a="http://schemas.openxmlformats.org/drawingml/2006/main">
          <a:off x="5368982" y="3308084"/>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4">
                  <a:lumMod val="20000"/>
                  <a:lumOff val="80000"/>
                </a:schemeClr>
              </a:solidFill>
              <a:latin typeface="Calibri"/>
              <a:cs typeface="Arial"/>
            </a:rPr>
            <a:t>transports, agriculture, économie etc.</a:t>
          </a:r>
        </a:p>
      </cdr:txBody>
    </cdr:sp>
  </cdr:relSizeAnchor>
  <cdr:relSizeAnchor xmlns:cdr="http://schemas.openxmlformats.org/drawingml/2006/chartDrawing">
    <cdr:from>
      <cdr:x>0.1876</cdr:x>
      <cdr:y>0.57182</cdr:y>
    </cdr:from>
    <cdr:to>
      <cdr:x>0.55868</cdr:x>
      <cdr:y>0.63144</cdr:y>
    </cdr:to>
    <cdr:sp macro="" textlink="">
      <cdr:nvSpPr>
        <cdr:cNvPr id="10" name="ZoneTexte 9"/>
        <cdr:cNvSpPr txBox="1"/>
      </cdr:nvSpPr>
      <cdr:spPr>
        <a:xfrm xmlns:a="http://schemas.openxmlformats.org/drawingml/2006/main">
          <a:off x="1726257" y="3209245"/>
          <a:ext cx="3414602" cy="33460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accent6">
                  <a:lumMod val="20000"/>
                  <a:lumOff val="80000"/>
                </a:schemeClr>
              </a:solidFill>
              <a:latin typeface="Calibri"/>
              <a:cs typeface="Arial"/>
            </a:rPr>
            <a:t>Logement</a:t>
          </a:r>
          <a:r>
            <a:rPr lang="fr-FR" sz="1600" b="1" baseline="0">
              <a:solidFill>
                <a:schemeClr val="accent6">
                  <a:lumMod val="20000"/>
                  <a:lumOff val="80000"/>
                </a:schemeClr>
              </a:solidFill>
              <a:latin typeface="Calibri"/>
              <a:cs typeface="Arial"/>
            </a:rPr>
            <a:t> et équipements</a:t>
          </a:r>
          <a:endParaRPr lang="fr-FR" sz="1600" b="1">
            <a:solidFill>
              <a:schemeClr val="accent6">
                <a:lumMod val="20000"/>
                <a:lumOff val="80000"/>
              </a:schemeClr>
            </a:solidFill>
            <a:latin typeface="Calibri"/>
            <a:cs typeface="Arial"/>
          </a:endParaRPr>
        </a:p>
      </cdr:txBody>
    </cdr:sp>
  </cdr:relSizeAnchor>
  <cdr:relSizeAnchor xmlns:cdr="http://schemas.openxmlformats.org/drawingml/2006/chartDrawing">
    <cdr:from>
      <cdr:x>0.18678</cdr:x>
      <cdr:y>0.5271</cdr:y>
    </cdr:from>
    <cdr:to>
      <cdr:x>0.55785</cdr:x>
      <cdr:y>0.58672</cdr:y>
    </cdr:to>
    <cdr:sp macro="" textlink="">
      <cdr:nvSpPr>
        <cdr:cNvPr id="11" name="ZoneTexte 10"/>
        <cdr:cNvSpPr txBox="1"/>
      </cdr:nvSpPr>
      <cdr:spPr>
        <a:xfrm xmlns:a="http://schemas.openxmlformats.org/drawingml/2006/main">
          <a:off x="1718711" y="2958262"/>
          <a:ext cx="3414511" cy="3346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accent6">
                  <a:lumMod val="20000"/>
                  <a:lumOff val="80000"/>
                </a:schemeClr>
              </a:solidFill>
              <a:latin typeface="Calibri"/>
              <a:cs typeface="Arial"/>
            </a:rPr>
            <a:t>Culture et loisirs</a:t>
          </a:r>
        </a:p>
      </cdr:txBody>
    </cdr:sp>
  </cdr:relSizeAnchor>
  <cdr:relSizeAnchor xmlns:cdr="http://schemas.openxmlformats.org/drawingml/2006/chartDrawing">
    <cdr:from>
      <cdr:x>0.5843</cdr:x>
      <cdr:y>0.42954</cdr:y>
    </cdr:from>
    <cdr:to>
      <cdr:x>0.95537</cdr:x>
      <cdr:y>0.57995</cdr:y>
    </cdr:to>
    <cdr:sp macro="" textlink="">
      <cdr:nvSpPr>
        <cdr:cNvPr id="12" name="ZoneTexte 11"/>
        <cdr:cNvSpPr txBox="1"/>
      </cdr:nvSpPr>
      <cdr:spPr>
        <a:xfrm xmlns:a="http://schemas.openxmlformats.org/drawingml/2006/main">
          <a:off x="5376609" y="2410722"/>
          <a:ext cx="3414511" cy="84415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4">
                  <a:lumMod val="75000"/>
                </a:schemeClr>
              </a:solidFill>
              <a:latin typeface="Calibri"/>
              <a:cs typeface="Arial"/>
            </a:rPr>
            <a:t>Affaires sociales</a:t>
          </a:r>
        </a:p>
      </cdr:txBody>
    </cdr:sp>
  </cdr:relSizeAnchor>
  <cdr:relSizeAnchor xmlns:cdr="http://schemas.openxmlformats.org/drawingml/2006/chartDrawing">
    <cdr:from>
      <cdr:x>0.58347</cdr:x>
      <cdr:y>0.27778</cdr:y>
    </cdr:from>
    <cdr:to>
      <cdr:x>0.95455</cdr:x>
      <cdr:y>0.42818</cdr:y>
    </cdr:to>
    <cdr:sp macro="" textlink="">
      <cdr:nvSpPr>
        <cdr:cNvPr id="13" name="ZoneTexte 12"/>
        <cdr:cNvSpPr txBox="1"/>
      </cdr:nvSpPr>
      <cdr:spPr>
        <a:xfrm xmlns:a="http://schemas.openxmlformats.org/drawingml/2006/main">
          <a:off x="5368972" y="1558994"/>
          <a:ext cx="3414602" cy="84409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2">
                  <a:lumMod val="20000"/>
                  <a:lumOff val="80000"/>
                </a:schemeClr>
              </a:solidFill>
              <a:latin typeface="Calibri"/>
              <a:cs typeface="Arial"/>
            </a:rPr>
            <a:t>Services</a:t>
          </a:r>
          <a:r>
            <a:rPr lang="fr-FR" sz="1600" b="1" baseline="0">
              <a:solidFill>
                <a:schemeClr val="tx2">
                  <a:lumMod val="20000"/>
                  <a:lumOff val="80000"/>
                </a:schemeClr>
              </a:solidFill>
              <a:latin typeface="Calibri"/>
              <a:cs typeface="Arial"/>
            </a:rPr>
            <a:t> généraux</a:t>
          </a:r>
          <a:endParaRPr lang="fr-FR" sz="1600" b="1">
            <a:solidFill>
              <a:schemeClr val="tx2">
                <a:lumMod val="20000"/>
                <a:lumOff val="80000"/>
              </a:schemeClr>
            </a:solidFill>
            <a:latin typeface="Calibri"/>
            <a:cs typeface="Arial"/>
          </a:endParaRPr>
        </a:p>
      </cdr:txBody>
    </cdr:sp>
  </cdr:relSizeAnchor>
  <cdr:relSizeAnchor xmlns:cdr="http://schemas.openxmlformats.org/drawingml/2006/chartDrawing">
    <cdr:from>
      <cdr:x>0.55207</cdr:x>
      <cdr:y>0.56098</cdr:y>
    </cdr:from>
    <cdr:to>
      <cdr:x>0.59752</cdr:x>
      <cdr:y>0.57588</cdr:y>
    </cdr:to>
    <cdr:sp macro="" textlink="">
      <cdr:nvSpPr>
        <cdr:cNvPr id="15" name="Connecteur droit 14"/>
        <cdr:cNvSpPr/>
      </cdr:nvSpPr>
      <cdr:spPr>
        <a:xfrm xmlns:a="http://schemas.openxmlformats.org/drawingml/2006/main">
          <a:off x="5080000" y="3148383"/>
          <a:ext cx="418263" cy="83653"/>
        </a:xfrm>
        <a:prstGeom xmlns:a="http://schemas.openxmlformats.org/drawingml/2006/main" prst="line">
          <a:avLst/>
        </a:prstGeom>
        <a:ln xmlns:a="http://schemas.openxmlformats.org/drawingml/2006/main">
          <a:solidFill>
            <a:schemeClr val="accent6">
              <a:lumMod val="20000"/>
              <a:lumOff val="80000"/>
            </a:schemeClr>
          </a:solidFill>
          <a:tailEnd type="stealth" w="lg" len="med"/>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0.55124</cdr:x>
      <cdr:y>0.59079</cdr:y>
    </cdr:from>
    <cdr:to>
      <cdr:x>0.59587</cdr:x>
      <cdr:y>0.60705</cdr:y>
    </cdr:to>
    <cdr:sp macro="" textlink="">
      <cdr:nvSpPr>
        <cdr:cNvPr id="16" name="Connecteur droit 15"/>
        <cdr:cNvSpPr/>
      </cdr:nvSpPr>
      <cdr:spPr>
        <a:xfrm xmlns:a="http://schemas.openxmlformats.org/drawingml/2006/main" flipV="1">
          <a:off x="5072395" y="3315689"/>
          <a:ext cx="410659" cy="91257"/>
        </a:xfrm>
        <a:prstGeom xmlns:a="http://schemas.openxmlformats.org/drawingml/2006/main" prst="line">
          <a:avLst/>
        </a:prstGeom>
        <a:noFill xmlns:a="http://schemas.openxmlformats.org/drawingml/2006/main"/>
        <a:ln xmlns:a="http://schemas.openxmlformats.org/drawingml/2006/main" w="25400" cap="flat" cmpd="sng" algn="ctr">
          <a:solidFill>
            <a:srgbClr val="F79646">
              <a:lumMod val="20000"/>
              <a:lumOff val="80000"/>
            </a:srgb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0.54628</cdr:x>
      <cdr:y>0.64905</cdr:y>
    </cdr:from>
    <cdr:to>
      <cdr:x>0.59256</cdr:x>
      <cdr:y>0.65312</cdr:y>
    </cdr:to>
    <cdr:sp macro="" textlink="">
      <cdr:nvSpPr>
        <cdr:cNvPr id="17" name="Connecteur droit 16"/>
        <cdr:cNvSpPr/>
      </cdr:nvSpPr>
      <cdr:spPr>
        <a:xfrm xmlns:a="http://schemas.openxmlformats.org/drawingml/2006/main" flipV="1">
          <a:off x="5026767" y="3642695"/>
          <a:ext cx="425868" cy="22815"/>
        </a:xfrm>
        <a:prstGeom xmlns:a="http://schemas.openxmlformats.org/drawingml/2006/main" prst="line">
          <a:avLst/>
        </a:prstGeom>
        <a:noFill xmlns:a="http://schemas.openxmlformats.org/drawingml/2006/main"/>
        <a:ln xmlns:a="http://schemas.openxmlformats.org/drawingml/2006/main" w="25400" cap="flat" cmpd="sng" algn="ctr">
          <a:solidFill>
            <a:schemeClr val="tx2">
              <a:lumMod val="20000"/>
              <a:lumOff val="80000"/>
            </a:scheme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0.05455</cdr:x>
      <cdr:y>0.07453</cdr:y>
    </cdr:from>
    <cdr:to>
      <cdr:x>0.9595</cdr:x>
      <cdr:y>0.17073</cdr:y>
    </cdr:to>
    <cdr:sp macro="" textlink="">
      <cdr:nvSpPr>
        <cdr:cNvPr id="19" name="ZoneTexte 18"/>
        <cdr:cNvSpPr txBox="1"/>
      </cdr:nvSpPr>
      <cdr:spPr>
        <a:xfrm xmlns:a="http://schemas.openxmlformats.org/drawingml/2006/main">
          <a:off x="501916" y="418263"/>
          <a:ext cx="8327246" cy="5399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900" b="1">
              <a:solidFill>
                <a:schemeClr val="bg1">
                  <a:lumMod val="65000"/>
                </a:schemeClr>
              </a:solidFill>
              <a:latin typeface="Calibri"/>
              <a:cs typeface="Arial"/>
            </a:rPr>
            <a:t>Dépenses pour le service public de l'État,</a:t>
          </a:r>
          <a:r>
            <a:rPr lang="fr-FR" sz="1900" b="1" baseline="0">
              <a:solidFill>
                <a:schemeClr val="bg1">
                  <a:lumMod val="65000"/>
                </a:schemeClr>
              </a:solidFill>
              <a:latin typeface="Calibri"/>
              <a:cs typeface="Arial"/>
            </a:rPr>
            <a:t> </a:t>
          </a:r>
          <a:r>
            <a:rPr lang="fr-FR" sz="1900" b="1">
              <a:solidFill>
                <a:schemeClr val="bg1">
                  <a:lumMod val="65000"/>
                </a:schemeClr>
              </a:solidFill>
              <a:latin typeface="Calibri"/>
              <a:cs typeface="Arial"/>
            </a:rPr>
            <a:t>par poste, </a:t>
          </a:r>
        </a:p>
        <a:p xmlns:a="http://schemas.openxmlformats.org/drawingml/2006/main">
          <a:pPr algn="ctr"/>
          <a:r>
            <a:rPr lang="fr-FR" sz="1900" b="1">
              <a:solidFill>
                <a:schemeClr val="bg1">
                  <a:lumMod val="65000"/>
                </a:schemeClr>
              </a:solidFill>
              <a:latin typeface="Calibri"/>
              <a:cs typeface="Arial"/>
            </a:rPr>
            <a:t>en % du PIB</a:t>
          </a:r>
        </a:p>
      </cdr:txBody>
    </cdr:sp>
  </cdr:relSizeAnchor>
</c:userShapes>
</file>

<file path=xl/drawings/drawing253.xml><?xml version="1.0" encoding="utf-8"?>
<xdr:wsDr xmlns:xdr="http://schemas.openxmlformats.org/drawingml/2006/spreadsheetDrawing" xmlns:a="http://schemas.openxmlformats.org/drawingml/2006/main">
  <xdr:absoluteAnchor>
    <xdr:pos x="0" y="0"/>
    <xdr:ext cx="9201796" cy="561233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4.xml><?xml version="1.0" encoding="utf-8"?>
<c:userShapes xmlns:c="http://schemas.openxmlformats.org/drawingml/2006/chart">
  <cdr:relSizeAnchor xmlns:cdr="http://schemas.openxmlformats.org/drawingml/2006/chartDrawing">
    <cdr:from>
      <cdr:x>0.05537</cdr:x>
      <cdr:y>0.02981</cdr:y>
    </cdr:from>
    <cdr:to>
      <cdr:x>0.94603</cdr:x>
      <cdr:y>0.07995</cdr:y>
    </cdr:to>
    <cdr:sp macro="" textlink="">
      <cdr:nvSpPr>
        <cdr:cNvPr id="2" name="ZoneTexte 1"/>
        <cdr:cNvSpPr txBox="1"/>
      </cdr:nvSpPr>
      <cdr:spPr>
        <a:xfrm xmlns:a="http://schemas.openxmlformats.org/drawingml/2006/main">
          <a:off x="509521" y="167306"/>
          <a:ext cx="8195693" cy="28137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a:t>
          </a:r>
          <a:r>
            <a:rPr lang="fr-FR" sz="900" b="0" i="0" strike="noStrike">
              <a:solidFill>
                <a:schemeClr val="bg1">
                  <a:lumMod val="50000"/>
                </a:schemeClr>
              </a:solidFill>
              <a:latin typeface="Arial"/>
              <a:ea typeface="Calibri"/>
              <a:cs typeface="Arial"/>
            </a:rPr>
            <a:t>xls/</a:t>
          </a:r>
          <a:r>
            <a:rPr lang="fr-FR" sz="900" b="0" i="0">
              <a:solidFill>
                <a:schemeClr val="bg1">
                  <a:lumMod val="50000"/>
                </a:schemeClr>
              </a:solidFill>
              <a:latin typeface="Arial"/>
              <a:ea typeface="+mn-ea"/>
              <a:cs typeface="Arial"/>
            </a:rPr>
            <a:t>t_3205.xls,</a:t>
          </a:r>
          <a:r>
            <a:rPr lang="fr-FR" sz="900" b="0" i="0" baseline="0">
              <a:solidFill>
                <a:schemeClr val="bg1">
                  <a:lumMod val="50000"/>
                </a:schemeClr>
              </a:solidFill>
              <a:latin typeface="Arial"/>
              <a:ea typeface="+mn-ea"/>
              <a:cs typeface="Arial"/>
            </a:rPr>
            <a:t> </a:t>
          </a:r>
          <a:r>
            <a:rPr lang="fr-FR" sz="900" b="0" i="0">
              <a:solidFill>
                <a:schemeClr val="bg1">
                  <a:lumMod val="50000"/>
                </a:schemeClr>
              </a:solidFill>
              <a:latin typeface="Arial"/>
              <a:cs typeface="Arial"/>
            </a:rPr>
            <a:t>t_3303</a:t>
          </a:r>
          <a:r>
            <a:rPr lang="fr-FR" sz="900" b="0" i="0">
              <a:solidFill>
                <a:sysClr val="window" lastClr="FFFFFF">
                  <a:lumMod val="50000"/>
                </a:sysClr>
              </a:solidFill>
              <a:latin typeface="Arial"/>
              <a:cs typeface="Arial"/>
            </a:rPr>
            <a:t>.xls,</a:t>
          </a:r>
          <a:r>
            <a:rPr lang="fr-FR" sz="900" b="0" i="0" baseline="0">
              <a:solidFill>
                <a:sysClr val="window" lastClr="FFFFFF">
                  <a:lumMod val="50000"/>
                </a:sysClr>
              </a:solidFill>
              <a:latin typeface="Arial"/>
              <a:cs typeface="Arial"/>
            </a:rPr>
            <a:t> et </a:t>
          </a:r>
          <a:r>
            <a:rPr lang="fr-FR" sz="900" b="0" i="0" baseline="0">
              <a:solidFill>
                <a:schemeClr val="bg1">
                  <a:lumMod val="50000"/>
                </a:schemeClr>
              </a:solidFill>
              <a:latin typeface="Arial"/>
              <a:cs typeface="Arial"/>
            </a:rPr>
            <a:t>secondairement </a:t>
          </a:r>
          <a:r>
            <a:rPr lang="fr-FR" sz="900" b="0" i="0">
              <a:solidFill>
                <a:schemeClr val="bg1">
                  <a:lumMod val="50000"/>
                </a:schemeClr>
              </a:solidFill>
              <a:latin typeface="Arial"/>
              <a:ea typeface="+mn-ea"/>
              <a:cs typeface="Arial"/>
            </a:rPr>
            <a:t>t_1101.xls et t_1102.xls </a:t>
          </a:r>
          <a:r>
            <a:rPr lang="fr-FR" sz="900">
              <a:solidFill>
                <a:schemeClr val="bg1">
                  <a:lumMod val="50000"/>
                </a:schemeClr>
              </a:solidFill>
              <a:latin typeface="Arial"/>
              <a:cs typeface="Arial"/>
            </a:rPr>
            <a:t> </a:t>
          </a:r>
          <a:r>
            <a:rPr lang="fr-FR" sz="900" b="0" i="0" baseline="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0.00413</cdr:x>
      <cdr:y>0.04607</cdr:y>
    </cdr:from>
    <cdr:to>
      <cdr:x>0.04215</cdr:x>
      <cdr:y>0.20461</cdr:y>
    </cdr:to>
    <cdr:sp macro="" textlink="">
      <cdr:nvSpPr>
        <cdr:cNvPr id="4" name="ZoneTexte 3"/>
        <cdr:cNvSpPr txBox="1"/>
      </cdr:nvSpPr>
      <cdr:spPr>
        <a:xfrm xmlns:a="http://schemas.openxmlformats.org/drawingml/2006/main">
          <a:off x="38025" y="258563"/>
          <a:ext cx="349819" cy="8897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2400" b="1"/>
            <a:t>%</a:t>
          </a:r>
        </a:p>
      </cdr:txBody>
    </cdr:sp>
  </cdr:relSizeAnchor>
  <cdr:relSizeAnchor xmlns:cdr="http://schemas.openxmlformats.org/drawingml/2006/chartDrawing">
    <cdr:from>
      <cdr:x>0.58347</cdr:x>
      <cdr:y>0.77371</cdr:y>
    </cdr:from>
    <cdr:to>
      <cdr:x>0.95455</cdr:x>
      <cdr:y>0.92412</cdr:y>
    </cdr:to>
    <cdr:sp macro="" textlink="">
      <cdr:nvSpPr>
        <cdr:cNvPr id="5" name="ZoneTexte 4"/>
        <cdr:cNvSpPr txBox="1"/>
      </cdr:nvSpPr>
      <cdr:spPr>
        <a:xfrm xmlns:a="http://schemas.openxmlformats.org/drawingml/2006/main">
          <a:off x="5368982" y="4342335"/>
          <a:ext cx="3414551" cy="844131"/>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75000"/>
                </a:schemeClr>
              </a:solidFill>
              <a:latin typeface="Calibri"/>
              <a:cs typeface="Arial"/>
            </a:rPr>
            <a:t>Enseignement et recherche</a:t>
          </a:r>
        </a:p>
      </cdr:txBody>
    </cdr:sp>
  </cdr:relSizeAnchor>
  <cdr:relSizeAnchor xmlns:cdr="http://schemas.openxmlformats.org/drawingml/2006/chartDrawing">
    <cdr:from>
      <cdr:x>0.58264</cdr:x>
      <cdr:y>0.71816</cdr:y>
    </cdr:from>
    <cdr:to>
      <cdr:x>0.95372</cdr:x>
      <cdr:y>0.76829</cdr:y>
    </cdr:to>
    <cdr:sp macro="" textlink="">
      <cdr:nvSpPr>
        <cdr:cNvPr id="6" name="ZoneTexte 5"/>
        <cdr:cNvSpPr txBox="1"/>
      </cdr:nvSpPr>
      <cdr:spPr>
        <a:xfrm xmlns:a="http://schemas.openxmlformats.org/drawingml/2006/main">
          <a:off x="5361377" y="4030539"/>
          <a:ext cx="3414551" cy="28137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50000"/>
                </a:schemeClr>
              </a:solidFill>
              <a:latin typeface="Calibri"/>
              <a:cs typeface="Arial"/>
            </a:rPr>
            <a:t>Sécurité et justice</a:t>
          </a:r>
        </a:p>
      </cdr:txBody>
    </cdr:sp>
  </cdr:relSizeAnchor>
  <cdr:relSizeAnchor xmlns:cdr="http://schemas.openxmlformats.org/drawingml/2006/chartDrawing">
    <cdr:from>
      <cdr:x>0.58264</cdr:x>
      <cdr:y>0.65718</cdr:y>
    </cdr:from>
    <cdr:to>
      <cdr:x>0.95372</cdr:x>
      <cdr:y>0.7168</cdr:y>
    </cdr:to>
    <cdr:sp macro="" textlink="">
      <cdr:nvSpPr>
        <cdr:cNvPr id="7" name="ZoneTexte 6"/>
        <cdr:cNvSpPr txBox="1"/>
      </cdr:nvSpPr>
      <cdr:spPr>
        <a:xfrm xmlns:a="http://schemas.openxmlformats.org/drawingml/2006/main">
          <a:off x="5361377" y="3688324"/>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2">
                  <a:lumMod val="20000"/>
                  <a:lumOff val="80000"/>
                </a:schemeClr>
              </a:solidFill>
              <a:latin typeface="Calibri"/>
              <a:cs typeface="Arial"/>
            </a:rPr>
            <a:t>Défense</a:t>
          </a:r>
        </a:p>
      </cdr:txBody>
    </cdr:sp>
  </cdr:relSizeAnchor>
  <cdr:relSizeAnchor xmlns:cdr="http://schemas.openxmlformats.org/drawingml/2006/chartDrawing">
    <cdr:from>
      <cdr:x>0.18512</cdr:x>
      <cdr:y>0.62195</cdr:y>
    </cdr:from>
    <cdr:to>
      <cdr:x>0.5562</cdr:x>
      <cdr:y>0.67209</cdr:y>
    </cdr:to>
    <cdr:sp macro="" textlink="">
      <cdr:nvSpPr>
        <cdr:cNvPr id="8" name="ZoneTexte 7"/>
        <cdr:cNvSpPr txBox="1"/>
      </cdr:nvSpPr>
      <cdr:spPr>
        <a:xfrm xmlns:a="http://schemas.openxmlformats.org/drawingml/2006/main">
          <a:off x="1703436" y="3490592"/>
          <a:ext cx="3414603" cy="28140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tx2">
                  <a:lumMod val="20000"/>
                  <a:lumOff val="80000"/>
                </a:schemeClr>
              </a:solidFill>
              <a:latin typeface="Calibri"/>
              <a:cs typeface="Arial"/>
            </a:rPr>
            <a:t>Environnement et santé</a:t>
          </a:r>
        </a:p>
      </cdr:txBody>
    </cdr:sp>
  </cdr:relSizeAnchor>
  <cdr:relSizeAnchor xmlns:cdr="http://schemas.openxmlformats.org/drawingml/2006/chartDrawing">
    <cdr:from>
      <cdr:x>0.58347</cdr:x>
      <cdr:y>0.58943</cdr:y>
    </cdr:from>
    <cdr:to>
      <cdr:x>0.95455</cdr:x>
      <cdr:y>0.64905</cdr:y>
    </cdr:to>
    <cdr:sp macro="" textlink="">
      <cdr:nvSpPr>
        <cdr:cNvPr id="9" name="ZoneTexte 8"/>
        <cdr:cNvSpPr txBox="1"/>
      </cdr:nvSpPr>
      <cdr:spPr>
        <a:xfrm xmlns:a="http://schemas.openxmlformats.org/drawingml/2006/main">
          <a:off x="5368982" y="3308084"/>
          <a:ext cx="3414551" cy="33461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4">
                  <a:lumMod val="20000"/>
                  <a:lumOff val="80000"/>
                </a:schemeClr>
              </a:solidFill>
              <a:latin typeface="Calibri"/>
              <a:cs typeface="Arial"/>
            </a:rPr>
            <a:t>transports, agriculture, économie etc.</a:t>
          </a:r>
        </a:p>
      </cdr:txBody>
    </cdr:sp>
  </cdr:relSizeAnchor>
  <cdr:relSizeAnchor xmlns:cdr="http://schemas.openxmlformats.org/drawingml/2006/chartDrawing">
    <cdr:from>
      <cdr:x>0.1876</cdr:x>
      <cdr:y>0.57182</cdr:y>
    </cdr:from>
    <cdr:to>
      <cdr:x>0.55868</cdr:x>
      <cdr:y>0.63144</cdr:y>
    </cdr:to>
    <cdr:sp macro="" textlink="">
      <cdr:nvSpPr>
        <cdr:cNvPr id="10" name="ZoneTexte 9"/>
        <cdr:cNvSpPr txBox="1"/>
      </cdr:nvSpPr>
      <cdr:spPr>
        <a:xfrm xmlns:a="http://schemas.openxmlformats.org/drawingml/2006/main">
          <a:off x="1726257" y="3209245"/>
          <a:ext cx="3414602" cy="33460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chemeClr val="accent6">
                  <a:lumMod val="20000"/>
                  <a:lumOff val="80000"/>
                </a:schemeClr>
              </a:solidFill>
              <a:latin typeface="Calibri"/>
              <a:cs typeface="Arial"/>
            </a:rPr>
            <a:t>Logement</a:t>
          </a:r>
          <a:r>
            <a:rPr lang="fr-FR" sz="1600" b="1" baseline="0">
              <a:solidFill>
                <a:schemeClr val="accent6">
                  <a:lumMod val="20000"/>
                  <a:lumOff val="80000"/>
                </a:schemeClr>
              </a:solidFill>
              <a:latin typeface="Calibri"/>
              <a:cs typeface="Arial"/>
            </a:rPr>
            <a:t> et équipements</a:t>
          </a:r>
          <a:endParaRPr lang="fr-FR" sz="1600" b="1">
            <a:solidFill>
              <a:schemeClr val="accent6">
                <a:lumMod val="20000"/>
                <a:lumOff val="80000"/>
              </a:schemeClr>
            </a:solidFill>
            <a:latin typeface="Calibri"/>
            <a:cs typeface="Arial"/>
          </a:endParaRPr>
        </a:p>
      </cdr:txBody>
    </cdr:sp>
  </cdr:relSizeAnchor>
  <cdr:relSizeAnchor xmlns:cdr="http://schemas.openxmlformats.org/drawingml/2006/chartDrawing">
    <cdr:from>
      <cdr:x>0.18678</cdr:x>
      <cdr:y>0.5271</cdr:y>
    </cdr:from>
    <cdr:to>
      <cdr:x>0.55785</cdr:x>
      <cdr:y>0.58672</cdr:y>
    </cdr:to>
    <cdr:sp macro="" textlink="">
      <cdr:nvSpPr>
        <cdr:cNvPr id="11" name="ZoneTexte 10"/>
        <cdr:cNvSpPr txBox="1"/>
      </cdr:nvSpPr>
      <cdr:spPr>
        <a:xfrm xmlns:a="http://schemas.openxmlformats.org/drawingml/2006/main">
          <a:off x="1718711" y="2958262"/>
          <a:ext cx="3414511" cy="3346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600" b="1">
              <a:solidFill>
                <a:srgbClr val="DE688A"/>
              </a:solidFill>
              <a:latin typeface="Calibri"/>
              <a:cs typeface="Arial"/>
            </a:rPr>
            <a:t>Culture et loisirs</a:t>
          </a:r>
        </a:p>
      </cdr:txBody>
    </cdr:sp>
  </cdr:relSizeAnchor>
  <cdr:relSizeAnchor xmlns:cdr="http://schemas.openxmlformats.org/drawingml/2006/chartDrawing">
    <cdr:from>
      <cdr:x>0.5843</cdr:x>
      <cdr:y>0.42954</cdr:y>
    </cdr:from>
    <cdr:to>
      <cdr:x>0.95537</cdr:x>
      <cdr:y>0.57995</cdr:y>
    </cdr:to>
    <cdr:sp macro="" textlink="">
      <cdr:nvSpPr>
        <cdr:cNvPr id="12" name="ZoneTexte 11"/>
        <cdr:cNvSpPr txBox="1"/>
      </cdr:nvSpPr>
      <cdr:spPr>
        <a:xfrm xmlns:a="http://schemas.openxmlformats.org/drawingml/2006/main">
          <a:off x="5376609" y="2410722"/>
          <a:ext cx="3414511" cy="84415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4">
                  <a:lumMod val="75000"/>
                </a:schemeClr>
              </a:solidFill>
              <a:latin typeface="Calibri"/>
              <a:cs typeface="Arial"/>
            </a:rPr>
            <a:t>Affaires sociales</a:t>
          </a:r>
        </a:p>
      </cdr:txBody>
    </cdr:sp>
  </cdr:relSizeAnchor>
  <cdr:relSizeAnchor xmlns:cdr="http://schemas.openxmlformats.org/drawingml/2006/chartDrawing">
    <cdr:from>
      <cdr:x>0.58347</cdr:x>
      <cdr:y>0.27778</cdr:y>
    </cdr:from>
    <cdr:to>
      <cdr:x>0.95455</cdr:x>
      <cdr:y>0.42818</cdr:y>
    </cdr:to>
    <cdr:sp macro="" textlink="">
      <cdr:nvSpPr>
        <cdr:cNvPr id="13" name="ZoneTexte 12"/>
        <cdr:cNvSpPr txBox="1"/>
      </cdr:nvSpPr>
      <cdr:spPr>
        <a:xfrm xmlns:a="http://schemas.openxmlformats.org/drawingml/2006/main">
          <a:off x="5368972" y="1558994"/>
          <a:ext cx="3414602" cy="84409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2">
                  <a:lumMod val="20000"/>
                  <a:lumOff val="80000"/>
                </a:schemeClr>
              </a:solidFill>
              <a:latin typeface="Calibri"/>
              <a:cs typeface="Arial"/>
            </a:rPr>
            <a:t>Services</a:t>
          </a:r>
          <a:r>
            <a:rPr lang="fr-FR" sz="1600" b="1" baseline="0">
              <a:solidFill>
                <a:schemeClr val="tx2">
                  <a:lumMod val="20000"/>
                  <a:lumOff val="80000"/>
                </a:schemeClr>
              </a:solidFill>
              <a:latin typeface="Calibri"/>
              <a:cs typeface="Arial"/>
            </a:rPr>
            <a:t> généraux</a:t>
          </a:r>
          <a:endParaRPr lang="fr-FR" sz="1600" b="1">
            <a:solidFill>
              <a:schemeClr val="tx2">
                <a:lumMod val="20000"/>
                <a:lumOff val="80000"/>
              </a:schemeClr>
            </a:solidFill>
            <a:latin typeface="Calibri"/>
            <a:cs typeface="Arial"/>
          </a:endParaRPr>
        </a:p>
      </cdr:txBody>
    </cdr:sp>
  </cdr:relSizeAnchor>
  <cdr:relSizeAnchor xmlns:cdr="http://schemas.openxmlformats.org/drawingml/2006/chartDrawing">
    <cdr:from>
      <cdr:x>0.55207</cdr:x>
      <cdr:y>0.56098</cdr:y>
    </cdr:from>
    <cdr:to>
      <cdr:x>0.59752</cdr:x>
      <cdr:y>0.57588</cdr:y>
    </cdr:to>
    <cdr:sp macro="" textlink="">
      <cdr:nvSpPr>
        <cdr:cNvPr id="15" name="Connecteur droit 14"/>
        <cdr:cNvSpPr/>
      </cdr:nvSpPr>
      <cdr:spPr>
        <a:xfrm xmlns:a="http://schemas.openxmlformats.org/drawingml/2006/main">
          <a:off x="5080000" y="3148383"/>
          <a:ext cx="418263" cy="83653"/>
        </a:xfrm>
        <a:prstGeom xmlns:a="http://schemas.openxmlformats.org/drawingml/2006/main" prst="line">
          <a:avLst/>
        </a:prstGeom>
        <a:ln xmlns:a="http://schemas.openxmlformats.org/drawingml/2006/main">
          <a:solidFill>
            <a:srgbClr val="DE688A"/>
          </a:solidFill>
          <a:tailEnd type="stealth" w="lg" len="med"/>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0.55124</cdr:x>
      <cdr:y>0.59079</cdr:y>
    </cdr:from>
    <cdr:to>
      <cdr:x>0.59587</cdr:x>
      <cdr:y>0.60705</cdr:y>
    </cdr:to>
    <cdr:sp macro="" textlink="">
      <cdr:nvSpPr>
        <cdr:cNvPr id="16" name="Connecteur droit 15"/>
        <cdr:cNvSpPr/>
      </cdr:nvSpPr>
      <cdr:spPr>
        <a:xfrm xmlns:a="http://schemas.openxmlformats.org/drawingml/2006/main" flipV="1">
          <a:off x="5072395" y="3315689"/>
          <a:ext cx="410659" cy="91257"/>
        </a:xfrm>
        <a:prstGeom xmlns:a="http://schemas.openxmlformats.org/drawingml/2006/main" prst="line">
          <a:avLst/>
        </a:prstGeom>
        <a:noFill xmlns:a="http://schemas.openxmlformats.org/drawingml/2006/main"/>
        <a:ln xmlns:a="http://schemas.openxmlformats.org/drawingml/2006/main" w="25400" cap="flat" cmpd="sng" algn="ctr">
          <a:solidFill>
            <a:srgbClr val="F79646">
              <a:lumMod val="20000"/>
              <a:lumOff val="80000"/>
            </a:srgb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0.54628</cdr:x>
      <cdr:y>0.64905</cdr:y>
    </cdr:from>
    <cdr:to>
      <cdr:x>0.59256</cdr:x>
      <cdr:y>0.65312</cdr:y>
    </cdr:to>
    <cdr:sp macro="" textlink="">
      <cdr:nvSpPr>
        <cdr:cNvPr id="17" name="Connecteur droit 16"/>
        <cdr:cNvSpPr/>
      </cdr:nvSpPr>
      <cdr:spPr>
        <a:xfrm xmlns:a="http://schemas.openxmlformats.org/drawingml/2006/main" flipV="1">
          <a:off x="5026767" y="3642695"/>
          <a:ext cx="425868" cy="22815"/>
        </a:xfrm>
        <a:prstGeom xmlns:a="http://schemas.openxmlformats.org/drawingml/2006/main" prst="line">
          <a:avLst/>
        </a:prstGeom>
        <a:noFill xmlns:a="http://schemas.openxmlformats.org/drawingml/2006/main"/>
        <a:ln xmlns:a="http://schemas.openxmlformats.org/drawingml/2006/main" w="25400" cap="flat" cmpd="sng" algn="ctr">
          <a:solidFill>
            <a:schemeClr val="tx2">
              <a:lumMod val="20000"/>
              <a:lumOff val="80000"/>
            </a:scheme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0.05455</cdr:x>
      <cdr:y>0.07453</cdr:y>
    </cdr:from>
    <cdr:to>
      <cdr:x>0.9595</cdr:x>
      <cdr:y>0.17073</cdr:y>
    </cdr:to>
    <cdr:sp macro="" textlink="">
      <cdr:nvSpPr>
        <cdr:cNvPr id="19" name="ZoneTexte 18"/>
        <cdr:cNvSpPr txBox="1"/>
      </cdr:nvSpPr>
      <cdr:spPr>
        <a:xfrm xmlns:a="http://schemas.openxmlformats.org/drawingml/2006/main">
          <a:off x="501916" y="418263"/>
          <a:ext cx="8327246" cy="5399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900" b="1">
              <a:solidFill>
                <a:schemeClr val="bg1">
                  <a:lumMod val="65000"/>
                </a:schemeClr>
              </a:solidFill>
              <a:latin typeface="Calibri"/>
              <a:cs typeface="Arial"/>
            </a:rPr>
            <a:t>Dépenses pour le service public de l'État,</a:t>
          </a:r>
          <a:r>
            <a:rPr lang="fr-FR" sz="1900" b="1" baseline="0">
              <a:solidFill>
                <a:schemeClr val="bg1">
                  <a:lumMod val="65000"/>
                </a:schemeClr>
              </a:solidFill>
              <a:latin typeface="Calibri"/>
              <a:cs typeface="Arial"/>
            </a:rPr>
            <a:t> </a:t>
          </a:r>
          <a:r>
            <a:rPr lang="fr-FR" sz="1900" b="1">
              <a:solidFill>
                <a:schemeClr val="bg1">
                  <a:lumMod val="65000"/>
                </a:schemeClr>
              </a:solidFill>
              <a:latin typeface="Calibri"/>
              <a:cs typeface="Arial"/>
            </a:rPr>
            <a:t>par poste, </a:t>
          </a:r>
        </a:p>
        <a:p xmlns:a="http://schemas.openxmlformats.org/drawingml/2006/main">
          <a:pPr algn="ctr"/>
          <a:r>
            <a:rPr lang="fr-FR" sz="1900" b="1">
              <a:solidFill>
                <a:schemeClr val="bg1">
                  <a:lumMod val="65000"/>
                </a:schemeClr>
              </a:solidFill>
              <a:latin typeface="Calibri"/>
              <a:cs typeface="Arial"/>
            </a:rPr>
            <a:t>en % du PIB</a:t>
          </a:r>
        </a:p>
      </cdr:txBody>
    </cdr:sp>
  </cdr:relSizeAnchor>
  <cdr:relSizeAnchor xmlns:cdr="http://schemas.openxmlformats.org/drawingml/2006/chartDrawing">
    <cdr:from>
      <cdr:x>0.12231</cdr:x>
      <cdr:y>0.42141</cdr:y>
    </cdr:from>
    <cdr:to>
      <cdr:x>0.49339</cdr:x>
      <cdr:y>0.52709</cdr:y>
    </cdr:to>
    <cdr:sp macro="" textlink="">
      <cdr:nvSpPr>
        <cdr:cNvPr id="18" name="ZoneTexte 17"/>
        <cdr:cNvSpPr txBox="1"/>
      </cdr:nvSpPr>
      <cdr:spPr>
        <a:xfrm xmlns:a="http://schemas.openxmlformats.org/drawingml/2006/main">
          <a:off x="1125511" y="2365088"/>
          <a:ext cx="3414602" cy="59313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2800" b="1">
              <a:solidFill>
                <a:sysClr val="window" lastClr="FFFFFF"/>
              </a:solidFill>
              <a:latin typeface="Calibri"/>
              <a:cs typeface="Arial"/>
            </a:rPr>
            <a:t>Collectivités locales</a:t>
          </a:r>
        </a:p>
      </cdr:txBody>
    </cdr:sp>
  </cdr:relSizeAnchor>
  <cdr:relSizeAnchor xmlns:cdr="http://schemas.openxmlformats.org/drawingml/2006/chartDrawing">
    <cdr:from>
      <cdr:x>0.09091</cdr:x>
      <cdr:y>0.50678</cdr:y>
    </cdr:from>
    <cdr:to>
      <cdr:x>0.13058</cdr:x>
      <cdr:y>0.56911</cdr:y>
    </cdr:to>
    <cdr:sp macro="" textlink="">
      <cdr:nvSpPr>
        <cdr:cNvPr id="20" name="Connecteur droit 19"/>
        <cdr:cNvSpPr/>
      </cdr:nvSpPr>
      <cdr:spPr>
        <a:xfrm xmlns:a="http://schemas.openxmlformats.org/drawingml/2006/main" flipH="1">
          <a:off x="836527" y="2844192"/>
          <a:ext cx="365030" cy="349820"/>
        </a:xfrm>
        <a:prstGeom xmlns:a="http://schemas.openxmlformats.org/drawingml/2006/main" prst="line">
          <a:avLst/>
        </a:prstGeom>
        <a:noFill xmlns:a="http://schemas.openxmlformats.org/drawingml/2006/main"/>
        <a:ln xmlns:a="http://schemas.openxmlformats.org/drawingml/2006/main" w="63500" cap="flat" cmpd="sng" algn="ctr">
          <a:solidFill>
            <a:schemeClr val="bg1"/>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255.xml><?xml version="1.0" encoding="utf-8"?>
<xdr:wsDr xmlns:xdr="http://schemas.openxmlformats.org/drawingml/2006/spreadsheetDrawing" xmlns:a="http://schemas.openxmlformats.org/drawingml/2006/main">
  <xdr:absoluteAnchor>
    <xdr:pos x="0" y="0"/>
    <xdr:ext cx="9201796" cy="561233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6.xml><?xml version="1.0" encoding="utf-8"?>
<c:userShapes xmlns:c="http://schemas.openxmlformats.org/drawingml/2006/chart">
  <cdr:relSizeAnchor xmlns:cdr="http://schemas.openxmlformats.org/drawingml/2006/chartDrawing">
    <cdr:from>
      <cdr:x>0.05537</cdr:x>
      <cdr:y>0.02981</cdr:y>
    </cdr:from>
    <cdr:to>
      <cdr:x>0.94603</cdr:x>
      <cdr:y>0.07995</cdr:y>
    </cdr:to>
    <cdr:sp macro="" textlink="">
      <cdr:nvSpPr>
        <cdr:cNvPr id="2" name="ZoneTexte 1"/>
        <cdr:cNvSpPr txBox="1"/>
      </cdr:nvSpPr>
      <cdr:spPr>
        <a:xfrm xmlns:a="http://schemas.openxmlformats.org/drawingml/2006/main">
          <a:off x="509521" y="167306"/>
          <a:ext cx="8195693" cy="28137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a:t>
          </a:r>
          <a:r>
            <a:rPr lang="fr-FR" sz="900" b="0" i="0" strike="noStrike">
              <a:solidFill>
                <a:srgbClr val="7F7F7F"/>
              </a:solidFill>
              <a:latin typeface="Arial"/>
              <a:ea typeface="Calibri"/>
              <a:cs typeface="Arial"/>
            </a:rPr>
            <a:t>xls/</a:t>
          </a:r>
          <a:r>
            <a:rPr lang="fr-FR" sz="900" b="0" i="0">
              <a:solidFill>
                <a:srgbClr val="7F7F7F"/>
              </a:solidFill>
              <a:latin typeface="Arial"/>
              <a:ea typeface="+mn-ea"/>
              <a:cs typeface="Arial"/>
            </a:rPr>
            <a:t>t_3205.xls,</a:t>
          </a:r>
          <a:r>
            <a:rPr lang="fr-FR" sz="900" b="0" i="0" baseline="0">
              <a:solidFill>
                <a:srgbClr val="7F7F7F"/>
              </a:solidFill>
              <a:latin typeface="Arial"/>
              <a:ea typeface="+mn-ea"/>
              <a:cs typeface="Arial"/>
            </a:rPr>
            <a:t> </a:t>
          </a:r>
          <a:r>
            <a:rPr lang="fr-FR" sz="900" b="0" i="0">
              <a:solidFill>
                <a:srgbClr val="7F7F7F"/>
              </a:solidFill>
              <a:latin typeface="Arial"/>
              <a:cs typeface="Arial"/>
            </a:rPr>
            <a:t>t_3303.</a:t>
          </a:r>
          <a:r>
            <a:rPr lang="fr-FR" sz="900" b="0" i="0">
              <a:solidFill>
                <a:sysClr val="window" lastClr="FFFFFF">
                  <a:lumMod val="50000"/>
                </a:sysClr>
              </a:solidFill>
              <a:latin typeface="Arial"/>
              <a:cs typeface="Arial"/>
            </a:rPr>
            <a:t>xls,</a:t>
          </a:r>
          <a:r>
            <a:rPr lang="fr-FR" sz="900" b="0" i="0" baseline="0">
              <a:solidFill>
                <a:sysClr val="window" lastClr="FFFFFF">
                  <a:lumMod val="50000"/>
                </a:sysClr>
              </a:solidFill>
              <a:latin typeface="Arial"/>
              <a:cs typeface="Arial"/>
            </a:rPr>
            <a:t> et </a:t>
          </a:r>
          <a:r>
            <a:rPr lang="fr-FR" sz="900" b="0" i="0" baseline="0">
              <a:solidFill>
                <a:schemeClr val="bg1">
                  <a:lumMod val="50000"/>
                </a:schemeClr>
              </a:solidFill>
              <a:latin typeface="Arial"/>
              <a:cs typeface="Arial"/>
            </a:rPr>
            <a:t>secondairement </a:t>
          </a:r>
          <a:r>
            <a:rPr lang="fr-FR" sz="900" b="0" i="0">
              <a:solidFill>
                <a:schemeClr val="bg1">
                  <a:lumMod val="50000"/>
                </a:schemeClr>
              </a:solidFill>
              <a:latin typeface="Arial"/>
              <a:ea typeface="+mn-ea"/>
              <a:cs typeface="Arial"/>
            </a:rPr>
            <a:t>t_1101.xls et t_1102.xls </a:t>
          </a:r>
          <a:r>
            <a:rPr lang="fr-FR" sz="900">
              <a:solidFill>
                <a:schemeClr val="bg1">
                  <a:lumMod val="50000"/>
                </a:schemeClr>
              </a:solidFill>
              <a:latin typeface="Arial"/>
              <a:cs typeface="Arial"/>
            </a:rPr>
            <a:t> </a:t>
          </a:r>
          <a:r>
            <a:rPr lang="fr-FR" sz="900" b="0" i="0" baseline="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0.00413</cdr:x>
      <cdr:y>0.04607</cdr:y>
    </cdr:from>
    <cdr:to>
      <cdr:x>0.04215</cdr:x>
      <cdr:y>0.20461</cdr:y>
    </cdr:to>
    <cdr:sp macro="" textlink="">
      <cdr:nvSpPr>
        <cdr:cNvPr id="4" name="ZoneTexte 3"/>
        <cdr:cNvSpPr txBox="1"/>
      </cdr:nvSpPr>
      <cdr:spPr>
        <a:xfrm xmlns:a="http://schemas.openxmlformats.org/drawingml/2006/main">
          <a:off x="38025" y="258563"/>
          <a:ext cx="349819" cy="8897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2400" b="1"/>
            <a:t>%</a:t>
          </a:r>
        </a:p>
      </cdr:txBody>
    </cdr:sp>
  </cdr:relSizeAnchor>
  <cdr:relSizeAnchor xmlns:cdr="http://schemas.openxmlformats.org/drawingml/2006/chartDrawing">
    <cdr:from>
      <cdr:x>0.09008</cdr:x>
      <cdr:y>0.42276</cdr:y>
    </cdr:from>
    <cdr:to>
      <cdr:x>0.46116</cdr:x>
      <cdr:y>0.57316</cdr:y>
    </cdr:to>
    <cdr:sp macro="" textlink="">
      <cdr:nvSpPr>
        <cdr:cNvPr id="18" name="ZoneTexte 17"/>
        <cdr:cNvSpPr txBox="1"/>
      </cdr:nvSpPr>
      <cdr:spPr>
        <a:xfrm xmlns:a="http://schemas.openxmlformats.org/drawingml/2006/main">
          <a:off x="828922" y="2372696"/>
          <a:ext cx="3414602" cy="84409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2800" b="1">
              <a:solidFill>
                <a:sysClr val="window" lastClr="FFFFFF"/>
              </a:solidFill>
              <a:latin typeface="Calibri"/>
              <a:cs typeface="Arial"/>
            </a:rPr>
            <a:t>Collectivités locales</a:t>
          </a:r>
        </a:p>
      </cdr:txBody>
    </cdr:sp>
  </cdr:relSizeAnchor>
  <cdr:relSizeAnchor xmlns:cdr="http://schemas.openxmlformats.org/drawingml/2006/chartDrawing">
    <cdr:from>
      <cdr:x>0.05455</cdr:x>
      <cdr:y>0.07453</cdr:y>
    </cdr:from>
    <cdr:to>
      <cdr:x>0.9595</cdr:x>
      <cdr:y>0.17073</cdr:y>
    </cdr:to>
    <cdr:sp macro="" textlink="">
      <cdr:nvSpPr>
        <cdr:cNvPr id="19" name="ZoneTexte 18"/>
        <cdr:cNvSpPr txBox="1"/>
      </cdr:nvSpPr>
      <cdr:spPr>
        <a:xfrm xmlns:a="http://schemas.openxmlformats.org/drawingml/2006/main">
          <a:off x="501916" y="418263"/>
          <a:ext cx="8327246" cy="5399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900" b="1">
              <a:solidFill>
                <a:schemeClr val="bg1">
                  <a:lumMod val="65000"/>
                </a:schemeClr>
              </a:solidFill>
              <a:latin typeface="Calibri"/>
              <a:cs typeface="Arial"/>
            </a:rPr>
            <a:t>Dépenses pour le service public de l'État,</a:t>
          </a:r>
          <a:r>
            <a:rPr lang="fr-FR" sz="1900" b="1" baseline="0">
              <a:solidFill>
                <a:schemeClr val="bg1">
                  <a:lumMod val="65000"/>
                </a:schemeClr>
              </a:solidFill>
              <a:latin typeface="Calibri"/>
              <a:cs typeface="Arial"/>
            </a:rPr>
            <a:t> </a:t>
          </a:r>
          <a:r>
            <a:rPr lang="fr-FR" sz="1900" b="1">
              <a:solidFill>
                <a:schemeClr val="bg1">
                  <a:lumMod val="65000"/>
                </a:schemeClr>
              </a:solidFill>
              <a:latin typeface="Calibri"/>
              <a:cs typeface="Arial"/>
            </a:rPr>
            <a:t>par poste, </a:t>
          </a:r>
        </a:p>
        <a:p xmlns:a="http://schemas.openxmlformats.org/drawingml/2006/main">
          <a:pPr algn="ctr"/>
          <a:r>
            <a:rPr lang="fr-FR" sz="1900" b="1">
              <a:solidFill>
                <a:schemeClr val="bg1">
                  <a:lumMod val="65000"/>
                </a:schemeClr>
              </a:solidFill>
              <a:latin typeface="Calibri"/>
              <a:cs typeface="Arial"/>
            </a:rPr>
            <a:t>et des collectivités locales,</a:t>
          </a:r>
          <a:r>
            <a:rPr lang="fr-FR" sz="1900" b="1" baseline="0">
              <a:solidFill>
                <a:schemeClr val="bg1">
                  <a:lumMod val="65000"/>
                </a:schemeClr>
              </a:solidFill>
              <a:latin typeface="Calibri"/>
              <a:cs typeface="Arial"/>
            </a:rPr>
            <a:t> </a:t>
          </a:r>
          <a:r>
            <a:rPr lang="fr-FR" sz="1900" b="1">
              <a:solidFill>
                <a:schemeClr val="bg1">
                  <a:lumMod val="65000"/>
                </a:schemeClr>
              </a:solidFill>
              <a:latin typeface="Calibri"/>
              <a:cs typeface="Arial"/>
            </a:rPr>
            <a:t>en % du PIB</a:t>
          </a:r>
        </a:p>
      </cdr:txBody>
    </cdr:sp>
  </cdr:relSizeAnchor>
</c:userShapes>
</file>

<file path=xl/drawings/drawing257.xml><?xml version="1.0" encoding="utf-8"?>
<xdr:wsDr xmlns:xdr="http://schemas.openxmlformats.org/drawingml/2006/spreadsheetDrawing" xmlns:a="http://schemas.openxmlformats.org/drawingml/2006/main">
  <xdr:absoluteAnchor>
    <xdr:pos x="0" y="0"/>
    <xdr:ext cx="9201796" cy="561233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8.xml><?xml version="1.0" encoding="utf-8"?>
<c:userShapes xmlns:c="http://schemas.openxmlformats.org/drawingml/2006/chart">
  <cdr:relSizeAnchor xmlns:cdr="http://schemas.openxmlformats.org/drawingml/2006/chartDrawing">
    <cdr:from>
      <cdr:x>0.05537</cdr:x>
      <cdr:y>0.02981</cdr:y>
    </cdr:from>
    <cdr:to>
      <cdr:x>0.94603</cdr:x>
      <cdr:y>0.07995</cdr:y>
    </cdr:to>
    <cdr:sp macro="" textlink="">
      <cdr:nvSpPr>
        <cdr:cNvPr id="2" name="ZoneTexte 1"/>
        <cdr:cNvSpPr txBox="1"/>
      </cdr:nvSpPr>
      <cdr:spPr>
        <a:xfrm xmlns:a="http://schemas.openxmlformats.org/drawingml/2006/main">
          <a:off x="509521" y="167306"/>
          <a:ext cx="8195693" cy="28137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Sources : www.insee.fr/fr/indicateur/cnat_annu/base_2005/donnees/xls/</a:t>
          </a:r>
          <a:r>
            <a:rPr lang="fr-FR" sz="900" b="0" i="0">
              <a:solidFill>
                <a:sysClr val="window" lastClr="FFFFFF">
                  <a:lumMod val="50000"/>
                </a:sysClr>
              </a:solidFill>
              <a:latin typeface="Arial"/>
              <a:cs typeface="Arial"/>
            </a:rPr>
            <a:t>t_3303.xls,</a:t>
          </a:r>
          <a:r>
            <a:rPr lang="fr-FR" sz="900" b="0" i="0" baseline="0">
              <a:solidFill>
                <a:sysClr val="window" lastClr="FFFFFF">
                  <a:lumMod val="50000"/>
                </a:sysClr>
              </a:solidFill>
              <a:latin typeface="Arial"/>
              <a:cs typeface="Arial"/>
            </a:rPr>
            <a:t> et </a:t>
          </a:r>
          <a:r>
            <a:rPr lang="fr-FR" sz="900" b="0" i="0" baseline="0">
              <a:solidFill>
                <a:schemeClr val="bg1">
                  <a:lumMod val="50000"/>
                </a:schemeClr>
              </a:solidFill>
              <a:latin typeface="Arial"/>
              <a:cs typeface="Arial"/>
            </a:rPr>
            <a:t>secondairement </a:t>
          </a:r>
          <a:r>
            <a:rPr lang="fr-FR" sz="900" b="0" i="0">
              <a:solidFill>
                <a:schemeClr val="bg1">
                  <a:lumMod val="50000"/>
                </a:schemeClr>
              </a:solidFill>
              <a:latin typeface="Arial"/>
              <a:ea typeface="+mn-ea"/>
              <a:cs typeface="Arial"/>
            </a:rPr>
            <a:t>t_1101.xls et t_1102.xls </a:t>
          </a:r>
          <a:r>
            <a:rPr lang="fr-FR" sz="900">
              <a:solidFill>
                <a:schemeClr val="bg1">
                  <a:lumMod val="50000"/>
                </a:schemeClr>
              </a:solidFill>
              <a:latin typeface="Arial"/>
              <a:cs typeface="Arial"/>
            </a:rPr>
            <a:t> </a:t>
          </a:r>
          <a:r>
            <a:rPr lang="fr-FR" sz="900" b="0" i="0" baseline="0">
              <a:solidFill>
                <a:schemeClr val="bg1">
                  <a:lumMod val="50000"/>
                </a:schemeClr>
              </a:solidFill>
              <a:latin typeface="Arial"/>
              <a:cs typeface="Arial"/>
            </a:rPr>
            <a:t> </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0.05537</cdr:x>
      <cdr:y>0.06911</cdr:y>
    </cdr:from>
    <cdr:to>
      <cdr:x>0.82975</cdr:x>
      <cdr:y>0.13415</cdr:y>
    </cdr:to>
    <cdr:sp macro="" textlink="">
      <cdr:nvSpPr>
        <cdr:cNvPr id="3" name="ZoneTexte 2"/>
        <cdr:cNvSpPr txBox="1"/>
      </cdr:nvSpPr>
      <cdr:spPr>
        <a:xfrm xmlns:a="http://schemas.openxmlformats.org/drawingml/2006/main">
          <a:off x="509503" y="387869"/>
          <a:ext cx="7125707" cy="36500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a:solidFill>
                <a:schemeClr val="bg1">
                  <a:lumMod val="65000"/>
                </a:schemeClr>
              </a:solidFill>
              <a:latin typeface="Calibri"/>
              <a:cs typeface="Arial"/>
            </a:rPr>
            <a:t>Dépenses de l'État pour le service public par poste, en % du PIB</a:t>
          </a:r>
        </a:p>
      </cdr:txBody>
    </cdr:sp>
  </cdr:relSizeAnchor>
  <cdr:relSizeAnchor xmlns:cdr="http://schemas.openxmlformats.org/drawingml/2006/chartDrawing">
    <cdr:from>
      <cdr:x>0.00826</cdr:x>
      <cdr:y>0.04607</cdr:y>
    </cdr:from>
    <cdr:to>
      <cdr:x>0.05207</cdr:x>
      <cdr:y>0.1355</cdr:y>
    </cdr:to>
    <cdr:sp macro="" textlink="">
      <cdr:nvSpPr>
        <cdr:cNvPr id="4" name="ZoneTexte 3"/>
        <cdr:cNvSpPr txBox="1"/>
      </cdr:nvSpPr>
      <cdr:spPr>
        <a:xfrm xmlns:a="http://schemas.openxmlformats.org/drawingml/2006/main">
          <a:off x="76048" y="258560"/>
          <a:ext cx="403054" cy="501919"/>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0.05289</cdr:x>
      <cdr:y>0.38347</cdr:y>
    </cdr:from>
    <cdr:to>
      <cdr:x>0.41653</cdr:x>
      <cdr:y>0.46612</cdr:y>
    </cdr:to>
    <cdr:sp macro="" textlink="">
      <cdr:nvSpPr>
        <cdr:cNvPr id="5" name="ZoneTexte 4"/>
        <cdr:cNvSpPr txBox="1"/>
      </cdr:nvSpPr>
      <cdr:spPr>
        <a:xfrm xmlns:a="http://schemas.openxmlformats.org/drawingml/2006/main">
          <a:off x="486706" y="2152156"/>
          <a:ext cx="3346149" cy="46389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75000"/>
                </a:schemeClr>
              </a:solidFill>
              <a:latin typeface="Calibri"/>
              <a:cs typeface="Arial"/>
            </a:rPr>
            <a:t>  Enseignement et recherche : -0,7 point soit -14 %</a:t>
          </a:r>
        </a:p>
      </cdr:txBody>
    </cdr:sp>
  </cdr:relSizeAnchor>
  <cdr:relSizeAnchor xmlns:cdr="http://schemas.openxmlformats.org/drawingml/2006/chartDrawing">
    <cdr:from>
      <cdr:x>0.0562</cdr:x>
      <cdr:y>0.78049</cdr:y>
    </cdr:from>
    <cdr:to>
      <cdr:x>0.41653</cdr:x>
      <cdr:y>0.83062</cdr:y>
    </cdr:to>
    <cdr:sp macro="" textlink="">
      <cdr:nvSpPr>
        <cdr:cNvPr id="6" name="ZoneTexte 5"/>
        <cdr:cNvSpPr txBox="1"/>
      </cdr:nvSpPr>
      <cdr:spPr>
        <a:xfrm xmlns:a="http://schemas.openxmlformats.org/drawingml/2006/main">
          <a:off x="517167" y="4380370"/>
          <a:ext cx="3315683" cy="28134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3">
                  <a:lumMod val="75000"/>
                </a:schemeClr>
              </a:solidFill>
              <a:latin typeface="Calibri"/>
              <a:cs typeface="Arial"/>
            </a:rPr>
            <a:t>  Sécurité et justice : +0,2</a:t>
          </a:r>
          <a:r>
            <a:rPr lang="fr-FR" sz="1600" b="1" baseline="0">
              <a:solidFill>
                <a:schemeClr val="accent3">
                  <a:lumMod val="75000"/>
                </a:schemeClr>
              </a:solidFill>
              <a:latin typeface="Calibri"/>
              <a:cs typeface="Arial"/>
            </a:rPr>
            <a:t> point, soit +13 %</a:t>
          </a:r>
          <a:endParaRPr lang="fr-FR" sz="1600" b="1">
            <a:solidFill>
              <a:schemeClr val="accent3">
                <a:lumMod val="75000"/>
              </a:schemeClr>
            </a:solidFill>
            <a:latin typeface="Calibri"/>
            <a:cs typeface="Arial"/>
          </a:endParaRPr>
        </a:p>
      </cdr:txBody>
    </cdr:sp>
  </cdr:relSizeAnchor>
  <cdr:relSizeAnchor xmlns:cdr="http://schemas.openxmlformats.org/drawingml/2006/chartDrawing">
    <cdr:from>
      <cdr:x>0.05454</cdr:x>
      <cdr:y>0.60162</cdr:y>
    </cdr:from>
    <cdr:to>
      <cdr:x>0.42562</cdr:x>
      <cdr:y>0.66124</cdr:y>
    </cdr:to>
    <cdr:sp macro="" textlink="">
      <cdr:nvSpPr>
        <cdr:cNvPr id="7" name="ZoneTexte 6"/>
        <cdr:cNvSpPr txBox="1"/>
      </cdr:nvSpPr>
      <cdr:spPr>
        <a:xfrm xmlns:a="http://schemas.openxmlformats.org/drawingml/2006/main">
          <a:off x="501873" y="3376517"/>
          <a:ext cx="3414603" cy="33460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2">
                  <a:lumMod val="75000"/>
                </a:schemeClr>
              </a:solidFill>
              <a:latin typeface="Calibri"/>
              <a:cs typeface="Arial"/>
            </a:rPr>
            <a:t>  Défense : -0,4 point, soit -20 %</a:t>
          </a:r>
        </a:p>
      </cdr:txBody>
    </cdr:sp>
  </cdr:relSizeAnchor>
  <cdr:relSizeAnchor xmlns:cdr="http://schemas.openxmlformats.org/drawingml/2006/chartDrawing">
    <cdr:from>
      <cdr:x>0.40661</cdr:x>
      <cdr:y>0.90786</cdr:y>
    </cdr:from>
    <cdr:to>
      <cdr:x>0.77769</cdr:x>
      <cdr:y>0.958</cdr:y>
    </cdr:to>
    <cdr:sp macro="" textlink="">
      <cdr:nvSpPr>
        <cdr:cNvPr id="8" name="ZoneTexte 7"/>
        <cdr:cNvSpPr txBox="1"/>
      </cdr:nvSpPr>
      <cdr:spPr>
        <a:xfrm xmlns:a="http://schemas.openxmlformats.org/drawingml/2006/main">
          <a:off x="3741519" y="5095205"/>
          <a:ext cx="3414603" cy="281402"/>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31859C"/>
              </a:solidFill>
              <a:latin typeface="Calibri"/>
              <a:cs typeface="Arial"/>
            </a:rPr>
            <a:t>Environnement et santé</a:t>
          </a:r>
        </a:p>
      </cdr:txBody>
    </cdr:sp>
  </cdr:relSizeAnchor>
  <cdr:relSizeAnchor xmlns:cdr="http://schemas.openxmlformats.org/drawingml/2006/chartDrawing">
    <cdr:from>
      <cdr:x>0.05372</cdr:x>
      <cdr:y>0.70596</cdr:y>
    </cdr:from>
    <cdr:to>
      <cdr:x>0.63554</cdr:x>
      <cdr:y>0.76558</cdr:y>
    </cdr:to>
    <cdr:sp macro="" textlink="">
      <cdr:nvSpPr>
        <cdr:cNvPr id="9" name="ZoneTexte 8"/>
        <cdr:cNvSpPr txBox="1"/>
      </cdr:nvSpPr>
      <cdr:spPr>
        <a:xfrm xmlns:a="http://schemas.openxmlformats.org/drawingml/2006/main">
          <a:off x="494320" y="3962084"/>
          <a:ext cx="5353764" cy="3346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baseline="0">
              <a:solidFill>
                <a:schemeClr val="accent4">
                  <a:lumMod val="75000"/>
                </a:schemeClr>
              </a:solidFill>
              <a:latin typeface="Calibri"/>
              <a:cs typeface="Arial"/>
            </a:rPr>
            <a:t>  T</a:t>
          </a:r>
          <a:r>
            <a:rPr lang="fr-FR" sz="1600" b="1">
              <a:solidFill>
                <a:schemeClr val="accent4">
                  <a:lumMod val="75000"/>
                </a:schemeClr>
              </a:solidFill>
              <a:latin typeface="Calibri"/>
              <a:cs typeface="Arial"/>
            </a:rPr>
            <a:t>ransports, agriculture, économie etc. : -0,1 point, soit -8 %</a:t>
          </a:r>
        </a:p>
      </cdr:txBody>
    </cdr:sp>
  </cdr:relSizeAnchor>
  <cdr:relSizeAnchor xmlns:cdr="http://schemas.openxmlformats.org/drawingml/2006/chartDrawing">
    <cdr:from>
      <cdr:x>0.06446</cdr:x>
      <cdr:y>0.89161</cdr:y>
    </cdr:from>
    <cdr:to>
      <cdr:x>0.43554</cdr:x>
      <cdr:y>0.9458</cdr:y>
    </cdr:to>
    <cdr:sp macro="" textlink="">
      <cdr:nvSpPr>
        <cdr:cNvPr id="10" name="ZoneTexte 9"/>
        <cdr:cNvSpPr txBox="1"/>
      </cdr:nvSpPr>
      <cdr:spPr>
        <a:xfrm xmlns:a="http://schemas.openxmlformats.org/drawingml/2006/main">
          <a:off x="593159" y="5003991"/>
          <a:ext cx="3414603" cy="304154"/>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6">
                  <a:lumMod val="75000"/>
                </a:schemeClr>
              </a:solidFill>
              <a:latin typeface="Calibri"/>
              <a:cs typeface="Arial"/>
            </a:rPr>
            <a:t>Logement</a:t>
          </a:r>
          <a:r>
            <a:rPr lang="fr-FR" sz="1600" b="1" baseline="0">
              <a:solidFill>
                <a:schemeClr val="accent6">
                  <a:lumMod val="75000"/>
                </a:schemeClr>
              </a:solidFill>
              <a:latin typeface="Calibri"/>
              <a:cs typeface="Arial"/>
            </a:rPr>
            <a:t> et équipements</a:t>
          </a:r>
          <a:endParaRPr lang="fr-FR" sz="1600" b="1">
            <a:solidFill>
              <a:schemeClr val="accent6">
                <a:lumMod val="75000"/>
              </a:schemeClr>
            </a:solidFill>
            <a:latin typeface="Calibri"/>
            <a:cs typeface="Arial"/>
          </a:endParaRPr>
        </a:p>
      </cdr:txBody>
    </cdr:sp>
  </cdr:relSizeAnchor>
  <cdr:relSizeAnchor xmlns:cdr="http://schemas.openxmlformats.org/drawingml/2006/chartDrawing">
    <cdr:from>
      <cdr:x>0.71488</cdr:x>
      <cdr:y>0.83469</cdr:y>
    </cdr:from>
    <cdr:to>
      <cdr:x>0.90083</cdr:x>
      <cdr:y>0.89431</cdr:y>
    </cdr:to>
    <cdr:sp macro="" textlink="">
      <cdr:nvSpPr>
        <cdr:cNvPr id="11" name="ZoneTexte 10"/>
        <cdr:cNvSpPr txBox="1"/>
      </cdr:nvSpPr>
      <cdr:spPr>
        <a:xfrm xmlns:a="http://schemas.openxmlformats.org/drawingml/2006/main">
          <a:off x="6578146" y="4684552"/>
          <a:ext cx="1711077" cy="3346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rgbClr val="E46C0A"/>
              </a:solidFill>
              <a:latin typeface="Calibri"/>
              <a:cs typeface="Arial"/>
            </a:rPr>
            <a:t>Culture et loisirs</a:t>
          </a:r>
        </a:p>
      </cdr:txBody>
    </cdr:sp>
  </cdr:relSizeAnchor>
  <cdr:relSizeAnchor xmlns:cdr="http://schemas.openxmlformats.org/drawingml/2006/chartDrawing">
    <cdr:from>
      <cdr:x>0.05372</cdr:x>
      <cdr:y>0.50136</cdr:y>
    </cdr:from>
    <cdr:to>
      <cdr:x>0.42727</cdr:x>
      <cdr:y>0.57453</cdr:y>
    </cdr:to>
    <cdr:sp macro="" textlink="">
      <cdr:nvSpPr>
        <cdr:cNvPr id="12" name="ZoneTexte 11"/>
        <cdr:cNvSpPr txBox="1"/>
      </cdr:nvSpPr>
      <cdr:spPr>
        <a:xfrm xmlns:a="http://schemas.openxmlformats.org/drawingml/2006/main">
          <a:off x="494312" y="2813773"/>
          <a:ext cx="3437348" cy="41065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4">
                  <a:lumMod val="75000"/>
                </a:schemeClr>
              </a:solidFill>
              <a:latin typeface="Calibri"/>
              <a:cs typeface="Arial"/>
            </a:rPr>
            <a:t>  Affaires sociales : +0,1 point, soit +2 %</a:t>
          </a:r>
        </a:p>
      </cdr:txBody>
    </cdr:sp>
  </cdr:relSizeAnchor>
  <cdr:relSizeAnchor xmlns:cdr="http://schemas.openxmlformats.org/drawingml/2006/chartDrawing">
    <cdr:from>
      <cdr:x>0.05372</cdr:x>
      <cdr:y>0.26152</cdr:y>
    </cdr:from>
    <cdr:to>
      <cdr:x>0.4248</cdr:x>
      <cdr:y>0.33062</cdr:y>
    </cdr:to>
    <cdr:sp macro="" textlink="">
      <cdr:nvSpPr>
        <cdr:cNvPr id="13" name="ZoneTexte 12"/>
        <cdr:cNvSpPr txBox="1"/>
      </cdr:nvSpPr>
      <cdr:spPr>
        <a:xfrm xmlns:a="http://schemas.openxmlformats.org/drawingml/2006/main">
          <a:off x="494302" y="1467725"/>
          <a:ext cx="3414602" cy="387844"/>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tx2">
                  <a:lumMod val="60000"/>
                  <a:lumOff val="40000"/>
                </a:schemeClr>
              </a:solidFill>
              <a:latin typeface="Calibri"/>
              <a:cs typeface="Arial"/>
            </a:rPr>
            <a:t>  Services</a:t>
          </a:r>
          <a:r>
            <a:rPr lang="fr-FR" sz="1600" b="1" baseline="0">
              <a:solidFill>
                <a:schemeClr val="tx2">
                  <a:lumMod val="60000"/>
                  <a:lumOff val="40000"/>
                </a:schemeClr>
              </a:solidFill>
              <a:latin typeface="Calibri"/>
              <a:cs typeface="Arial"/>
            </a:rPr>
            <a:t> généraux : -1,1 point, soit -18 %</a:t>
          </a:r>
          <a:endParaRPr lang="fr-FR" sz="1600" b="1">
            <a:solidFill>
              <a:schemeClr val="tx2">
                <a:lumMod val="60000"/>
                <a:lumOff val="40000"/>
              </a:schemeClr>
            </a:solidFill>
            <a:latin typeface="Calibri"/>
            <a:cs typeface="Arial"/>
          </a:endParaRPr>
        </a:p>
      </cdr:txBody>
    </cdr:sp>
  </cdr:relSizeAnchor>
  <cdr:relSizeAnchor xmlns:cdr="http://schemas.openxmlformats.org/drawingml/2006/chartDrawing">
    <cdr:from>
      <cdr:x>0.31818</cdr:x>
      <cdr:y>0.88211</cdr:y>
    </cdr:from>
    <cdr:to>
      <cdr:x>0.35289</cdr:x>
      <cdr:y>0.92412</cdr:y>
    </cdr:to>
    <cdr:sp macro="" textlink="">
      <cdr:nvSpPr>
        <cdr:cNvPr id="15" name="Connecteur droit 14"/>
        <cdr:cNvSpPr/>
      </cdr:nvSpPr>
      <cdr:spPr>
        <a:xfrm xmlns:a="http://schemas.openxmlformats.org/drawingml/2006/main" flipV="1">
          <a:off x="2927844" y="4950697"/>
          <a:ext cx="319361" cy="235770"/>
        </a:xfrm>
        <a:prstGeom xmlns:a="http://schemas.openxmlformats.org/drawingml/2006/main" prst="line">
          <a:avLst/>
        </a:prstGeom>
        <a:ln xmlns:a="http://schemas.openxmlformats.org/drawingml/2006/main">
          <a:solidFill>
            <a:schemeClr val="accent6">
              <a:lumMod val="75000"/>
            </a:schemeClr>
          </a:solidFill>
          <a:tailEnd type="stealth" w="lg" len="med"/>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0.67686</cdr:x>
      <cdr:y>0.86992</cdr:y>
    </cdr:from>
    <cdr:to>
      <cdr:x>0.71818</cdr:x>
      <cdr:y>0.89973</cdr:y>
    </cdr:to>
    <cdr:sp macro="" textlink="">
      <cdr:nvSpPr>
        <cdr:cNvPr id="16" name="Connecteur droit 15"/>
        <cdr:cNvSpPr/>
      </cdr:nvSpPr>
      <cdr:spPr>
        <a:xfrm xmlns:a="http://schemas.openxmlformats.org/drawingml/2006/main" flipH="1">
          <a:off x="6228322" y="4882277"/>
          <a:ext cx="380240" cy="167305"/>
        </a:xfrm>
        <a:prstGeom xmlns:a="http://schemas.openxmlformats.org/drawingml/2006/main" prst="line">
          <a:avLst/>
        </a:prstGeom>
        <a:noFill xmlns:a="http://schemas.openxmlformats.org/drawingml/2006/main"/>
        <a:ln xmlns:a="http://schemas.openxmlformats.org/drawingml/2006/main" w="25400" cap="flat" cmpd="sng" algn="ctr">
          <a:solidFill>
            <a:schemeClr val="accent6">
              <a:lumMod val="75000"/>
            </a:scheme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0.38182</cdr:x>
      <cdr:y>0.91599</cdr:y>
    </cdr:from>
    <cdr:to>
      <cdr:x>0.40826</cdr:x>
      <cdr:y>0.93767</cdr:y>
    </cdr:to>
    <cdr:sp macro="" textlink="">
      <cdr:nvSpPr>
        <cdr:cNvPr id="17" name="Connecteur droit 16"/>
        <cdr:cNvSpPr/>
      </cdr:nvSpPr>
      <cdr:spPr>
        <a:xfrm xmlns:a="http://schemas.openxmlformats.org/drawingml/2006/main" flipH="1" flipV="1">
          <a:off x="3513412" y="5140837"/>
          <a:ext cx="243355" cy="121676"/>
        </a:xfrm>
        <a:prstGeom xmlns:a="http://schemas.openxmlformats.org/drawingml/2006/main" prst="line">
          <a:avLst/>
        </a:prstGeom>
        <a:noFill xmlns:a="http://schemas.openxmlformats.org/drawingml/2006/main"/>
        <a:ln xmlns:a="http://schemas.openxmlformats.org/drawingml/2006/main" w="25400" cap="flat" cmpd="sng" algn="ctr">
          <a:solidFill>
            <a:schemeClr val="accent5">
              <a:lumMod val="75000"/>
            </a:schemeClr>
          </a:solidFill>
          <a:prstDash val="solid"/>
          <a:tailEnd type="stealth" w="lg" len="me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0.46612</cdr:x>
      <cdr:y>0.39024</cdr:y>
    </cdr:from>
    <cdr:to>
      <cdr:x>0.52727</cdr:x>
      <cdr:y>0.46341</cdr:y>
    </cdr:to>
    <cdr:sp macro="" textlink="">
      <cdr:nvSpPr>
        <cdr:cNvPr id="18" name="Ellipse 17"/>
        <cdr:cNvSpPr/>
      </cdr:nvSpPr>
      <cdr:spPr>
        <a:xfrm xmlns:a="http://schemas.openxmlformats.org/drawingml/2006/main">
          <a:off x="4289101" y="2190179"/>
          <a:ext cx="562755" cy="410659"/>
        </a:xfrm>
        <a:prstGeom xmlns:a="http://schemas.openxmlformats.org/drawingml/2006/main" prst="ellipse">
          <a:avLst/>
        </a:prstGeom>
        <a:noFill xmlns:a="http://schemas.openxmlformats.org/drawingml/2006/main"/>
        <a:ln xmlns:a="http://schemas.openxmlformats.org/drawingml/2006/main" w="15875">
          <a:solidFill>
            <a:srgbClr val="FF0000"/>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0.29835</cdr:x>
      <cdr:y>0.59756</cdr:y>
    </cdr:from>
    <cdr:to>
      <cdr:x>0.3595</cdr:x>
      <cdr:y>0.67073</cdr:y>
    </cdr:to>
    <cdr:sp macro="" textlink="">
      <cdr:nvSpPr>
        <cdr:cNvPr id="19" name="Ellipse 18"/>
        <cdr:cNvSpPr/>
      </cdr:nvSpPr>
      <cdr:spPr>
        <a:xfrm xmlns:a="http://schemas.openxmlformats.org/drawingml/2006/main">
          <a:off x="2745329" y="3353712"/>
          <a:ext cx="562755" cy="410659"/>
        </a:xfrm>
        <a:prstGeom xmlns:a="http://schemas.openxmlformats.org/drawingml/2006/main" prst="ellipse">
          <a:avLst/>
        </a:prstGeom>
        <a:noFill xmlns:a="http://schemas.openxmlformats.org/drawingml/2006/main"/>
        <a:ln xmlns:a="http://schemas.openxmlformats.org/drawingml/2006/main" w="15875">
          <a:solidFill>
            <a:srgbClr val="FF0000"/>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0.38678</cdr:x>
      <cdr:y>0.26287</cdr:y>
    </cdr:from>
    <cdr:to>
      <cdr:x>0.44793</cdr:x>
      <cdr:y>0.33604</cdr:y>
    </cdr:to>
    <cdr:sp macro="" textlink="">
      <cdr:nvSpPr>
        <cdr:cNvPr id="20" name="Ellipse 19"/>
        <cdr:cNvSpPr/>
      </cdr:nvSpPr>
      <cdr:spPr>
        <a:xfrm xmlns:a="http://schemas.openxmlformats.org/drawingml/2006/main">
          <a:off x="3559042" y="1475330"/>
          <a:ext cx="562755" cy="410659"/>
        </a:xfrm>
        <a:prstGeom xmlns:a="http://schemas.openxmlformats.org/drawingml/2006/main" prst="ellipse">
          <a:avLst/>
        </a:prstGeom>
        <a:noFill xmlns:a="http://schemas.openxmlformats.org/drawingml/2006/main"/>
        <a:ln xmlns:a="http://schemas.openxmlformats.org/drawingml/2006/main" w="15875">
          <a:solidFill>
            <a:srgbClr val="FF0000"/>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0.05289</cdr:x>
      <cdr:y>0.82656</cdr:y>
    </cdr:from>
    <cdr:to>
      <cdr:x>0.42728</cdr:x>
      <cdr:y>0.88618</cdr:y>
    </cdr:to>
    <cdr:sp macro="" textlink="">
      <cdr:nvSpPr>
        <cdr:cNvPr id="21" name="ZoneTexte 20"/>
        <cdr:cNvSpPr txBox="1"/>
      </cdr:nvSpPr>
      <cdr:spPr>
        <a:xfrm xmlns:a="http://schemas.openxmlformats.org/drawingml/2006/main">
          <a:off x="486708" y="4638923"/>
          <a:ext cx="3445020" cy="334607"/>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1600" b="1">
              <a:solidFill>
                <a:schemeClr val="accent5">
                  <a:lumMod val="75000"/>
                </a:schemeClr>
              </a:solidFill>
              <a:latin typeface="Calibri"/>
              <a:cs typeface="Arial"/>
            </a:rPr>
            <a:t>  </a:t>
          </a:r>
          <a:r>
            <a:rPr lang="fr-FR" sz="1600" b="1">
              <a:solidFill>
                <a:schemeClr val="accent1">
                  <a:lumMod val="60000"/>
                  <a:lumOff val="40000"/>
                </a:schemeClr>
              </a:solidFill>
              <a:latin typeface="Calibri"/>
              <a:cs typeface="Arial"/>
            </a:rPr>
            <a:t>Log</a:t>
          </a:r>
          <a:r>
            <a:rPr lang="fr-FR" sz="1600" b="1" baseline="30000">
              <a:solidFill>
                <a:schemeClr val="accent1">
                  <a:lumMod val="60000"/>
                  <a:lumOff val="40000"/>
                </a:schemeClr>
              </a:solidFill>
              <a:latin typeface="Calibri"/>
              <a:cs typeface="Arial"/>
            </a:rPr>
            <a:t>t</a:t>
          </a:r>
          <a:r>
            <a:rPr lang="fr-FR" sz="1600" b="1" baseline="0">
              <a:solidFill>
                <a:schemeClr val="accent1">
                  <a:lumMod val="60000"/>
                  <a:lumOff val="40000"/>
                </a:schemeClr>
              </a:solidFill>
              <a:latin typeface="Calibri"/>
              <a:cs typeface="Arial"/>
            </a:rPr>
            <a:t>, équip</a:t>
          </a:r>
          <a:r>
            <a:rPr lang="fr-FR" sz="1600" b="1" baseline="30000">
              <a:solidFill>
                <a:schemeClr val="accent1">
                  <a:lumMod val="60000"/>
                  <a:lumOff val="40000"/>
                </a:schemeClr>
              </a:solidFill>
              <a:latin typeface="Calibri"/>
              <a:cs typeface="Arial"/>
            </a:rPr>
            <a:t>t</a:t>
          </a:r>
          <a:r>
            <a:rPr lang="fr-FR" sz="1600" b="1" baseline="0">
              <a:solidFill>
                <a:schemeClr val="accent1">
                  <a:lumMod val="60000"/>
                  <a:lumOff val="40000"/>
                </a:schemeClr>
              </a:solidFill>
              <a:latin typeface="Calibri"/>
              <a:cs typeface="Arial"/>
            </a:rPr>
            <a:t>, culture, loisirs, envir</a:t>
          </a:r>
          <a:r>
            <a:rPr lang="fr-FR" sz="1600" b="1" baseline="30000">
              <a:solidFill>
                <a:schemeClr val="accent1">
                  <a:lumMod val="60000"/>
                  <a:lumOff val="40000"/>
                </a:schemeClr>
              </a:solidFill>
              <a:latin typeface="Calibri"/>
              <a:cs typeface="Arial"/>
            </a:rPr>
            <a:t>t</a:t>
          </a:r>
          <a:r>
            <a:rPr lang="fr-FR" sz="1600" b="1" baseline="0">
              <a:solidFill>
                <a:schemeClr val="accent1">
                  <a:lumMod val="60000"/>
                  <a:lumOff val="40000"/>
                </a:schemeClr>
              </a:solidFill>
              <a:latin typeface="Calibri"/>
              <a:cs typeface="Arial"/>
            </a:rPr>
            <a:t>, santé : +0,0 point, soit  -5 %</a:t>
          </a:r>
          <a:endParaRPr lang="fr-FR" sz="1600" b="1">
            <a:solidFill>
              <a:schemeClr val="accent1">
                <a:lumMod val="60000"/>
                <a:lumOff val="40000"/>
              </a:schemeClr>
            </a:solidFill>
            <a:latin typeface="Calibri"/>
            <a:cs typeface="Arial"/>
          </a:endParaRPr>
        </a:p>
      </cdr:txBody>
    </cdr:sp>
  </cdr:relSizeAnchor>
</c:userShapes>
</file>

<file path=xl/drawings/drawing259.xml><?xml version="1.0" encoding="utf-8"?>
<xdr:wsDr xmlns:xdr="http://schemas.openxmlformats.org/drawingml/2006/spreadsheetDrawing" xmlns:a="http://schemas.openxmlformats.org/drawingml/2006/main">
  <xdr:absoluteAnchor>
    <xdr:pos x="0" y="0"/>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0.12695</cdr:x>
      <cdr:y>0.3905</cdr:y>
    </cdr:from>
    <cdr:to>
      <cdr:x>0.22556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0.07409</cdr:x>
      <cdr:y>0.03828</cdr:y>
    </cdr:from>
    <cdr:to>
      <cdr:x>0.92019</cdr:x>
      <cdr:y>0.08768</cdr:y>
    </cdr:to>
    <cdr:sp macro="" textlink="">
      <cdr:nvSpPr>
        <cdr:cNvPr id="4" name="ZoneTexte 3"/>
        <cdr:cNvSpPr txBox="1"/>
      </cdr:nvSpPr>
      <cdr:spPr>
        <a:xfrm xmlns:a="http://schemas.openxmlformats.org/drawingml/2006/main">
          <a:off x="681257" y="214399"/>
          <a:ext cx="7779721" cy="276675"/>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a:t>
          </a:r>
          <a:r>
            <a:rPr lang="fr-FR" sz="900">
              <a:solidFill>
                <a:srgbClr val="7F7F7F"/>
              </a:solidFill>
              <a:latin typeface="Arial"/>
              <a:ea typeface="+mn-ea"/>
              <a:cs typeface="Arial"/>
            </a:rPr>
            <a:t> </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0.11612</cdr:x>
      <cdr:y>0.27338</cdr:y>
    </cdr:from>
    <cdr:to>
      <cdr:x>0.42176</cdr:x>
      <cdr:y>0.39779</cdr:y>
    </cdr:to>
    <cdr:sp macro="" textlink="">
      <cdr:nvSpPr>
        <cdr:cNvPr id="5" name="ZoneTexte 4"/>
        <cdr:cNvSpPr txBox="1"/>
      </cdr:nvSpPr>
      <cdr:spPr>
        <a:xfrm xmlns:a="http://schemas.openxmlformats.org/drawingml/2006/main">
          <a:off x="1067678" y="1531105"/>
          <a:ext cx="2810298" cy="69678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l" rtl="0">
            <a:defRPr sz="1000"/>
          </a:pPr>
          <a:r>
            <a:rPr lang="fr-FR" sz="1800" b="1" i="0" strike="noStrike">
              <a:solidFill>
                <a:srgbClr val="558ED5"/>
              </a:solidFill>
              <a:latin typeface="Calibri"/>
              <a:ea typeface="Calibri"/>
              <a:cs typeface="Calibri"/>
            </a:rPr>
            <a:t>gouvernement de droite</a:t>
          </a:r>
        </a:p>
        <a:p xmlns:a="http://schemas.openxmlformats.org/drawingml/2006/main">
          <a:pPr algn="l" rtl="0">
            <a:defRPr sz="1000"/>
          </a:pPr>
          <a:r>
            <a:rPr lang="fr-FR" sz="1800" b="1" i="0" strike="noStrike">
              <a:solidFill>
                <a:srgbClr val="F20884"/>
              </a:solidFill>
              <a:latin typeface="Calibri"/>
              <a:ea typeface="Calibri"/>
              <a:cs typeface="Calibri"/>
            </a:rPr>
            <a:t>gouvernement de gauche</a:t>
          </a:r>
        </a:p>
      </cdr:txBody>
    </cdr:sp>
  </cdr:relSizeAnchor>
  <cdr:relSizeAnchor xmlns:cdr="http://schemas.openxmlformats.org/drawingml/2006/chartDrawing">
    <cdr:from>
      <cdr:x>0.11961</cdr:x>
      <cdr:y>0.15722</cdr:y>
    </cdr:from>
    <cdr:to>
      <cdr:x>0.5143</cdr:x>
      <cdr:y>0.25051</cdr:y>
    </cdr:to>
    <cdr:sp macro="" textlink="">
      <cdr:nvSpPr>
        <cdr:cNvPr id="6" name="ZoneTexte 5"/>
        <cdr:cNvSpPr txBox="1"/>
      </cdr:nvSpPr>
      <cdr:spPr>
        <a:xfrm xmlns:a="http://schemas.openxmlformats.org/drawingml/2006/main">
          <a:off x="1099774" y="880533"/>
          <a:ext cx="3629096" cy="5224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chemeClr val="tx1">
                  <a:lumMod val="50000"/>
                  <a:lumOff val="50000"/>
                </a:schemeClr>
              </a:solidFill>
              <a:latin typeface="Calibri"/>
              <a:cs typeface="Arial"/>
            </a:rPr>
            <a:t>Dette publique en % du PIB</a:t>
          </a:r>
        </a:p>
      </cdr:txBody>
    </cdr:sp>
  </cdr:relSizeAnchor>
</c:userShapes>
</file>

<file path=xl/drawings/drawing260.xml><?xml version="1.0" encoding="utf-8"?>
<c:userShapes xmlns:c="http://schemas.openxmlformats.org/drawingml/2006/chart">
  <cdr:relSizeAnchor xmlns:cdr="http://schemas.openxmlformats.org/drawingml/2006/chartDrawing">
    <cdr:from>
      <cdr:x>0.04464</cdr:x>
      <cdr:y>0.83489</cdr:y>
    </cdr:from>
    <cdr:to>
      <cdr:x>0.96429</cdr:x>
      <cdr:y>0.90413</cdr:y>
    </cdr:to>
    <cdr:sp macro="" textlink="">
      <cdr:nvSpPr>
        <cdr:cNvPr id="2" name="ZoneTexte 1"/>
        <cdr:cNvSpPr txBox="1"/>
      </cdr:nvSpPr>
      <cdr:spPr>
        <a:xfrm xmlns:a="http://schemas.openxmlformats.org/drawingml/2006/main">
          <a:off x="410883" y="4684059"/>
          <a:ext cx="8464176" cy="388469"/>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Dépense </a:t>
          </a:r>
          <a:r>
            <a:rPr lang="fr-FR" sz="1900" b="1">
              <a:solidFill>
                <a:sysClr val="window" lastClr="FFFFFF">
                  <a:lumMod val="50000"/>
                </a:sysClr>
              </a:solidFill>
              <a:latin typeface="Calibri"/>
            </a:rPr>
            <a:t>publique</a:t>
          </a:r>
          <a:r>
            <a:rPr lang="fr-FR" sz="1900" b="1" baseline="0">
              <a:solidFill>
                <a:sysClr val="window" lastClr="FFFFFF">
                  <a:lumMod val="50000"/>
                </a:sysClr>
              </a:solidFill>
              <a:latin typeface="Calibri"/>
            </a:rPr>
            <a:t> </a:t>
          </a:r>
          <a:r>
            <a:rPr lang="fr-FR" sz="1900" b="1">
              <a:solidFill>
                <a:sysClr val="window" lastClr="FFFFFF">
                  <a:lumMod val="50000"/>
                </a:sysClr>
              </a:solidFill>
              <a:latin typeface="Calibri"/>
            </a:rPr>
            <a:t>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dr:relSizeAnchor xmlns:cdr="http://schemas.openxmlformats.org/drawingml/2006/chartDrawing">
    <cdr:from>
      <cdr:x>0.00162</cdr:x>
      <cdr:y>0.04394</cdr:y>
    </cdr:from>
    <cdr:to>
      <cdr:x>0.03815</cdr:x>
      <cdr:y>0.16911</cdr:y>
    </cdr:to>
    <cdr:sp macro="" textlink="">
      <cdr:nvSpPr>
        <cdr:cNvPr id="3" name="ZoneTexte 2"/>
        <cdr:cNvSpPr txBox="1"/>
      </cdr:nvSpPr>
      <cdr:spPr>
        <a:xfrm xmlns:a="http://schemas.openxmlformats.org/drawingml/2006/main">
          <a:off x="14910" y="246522"/>
          <a:ext cx="336214" cy="7022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a:t>
          </a:r>
        </a:p>
      </cdr:txBody>
    </cdr:sp>
  </cdr:relSizeAnchor>
  <cdr:relSizeAnchor xmlns:cdr="http://schemas.openxmlformats.org/drawingml/2006/chartDrawing">
    <cdr:from>
      <cdr:x>0.03896</cdr:x>
      <cdr:y>0.02929</cdr:y>
    </cdr:from>
    <cdr:to>
      <cdr:x>0.91475</cdr:x>
      <cdr:y>0.10786</cdr:y>
    </cdr:to>
    <cdr:sp macro="" textlink="">
      <cdr:nvSpPr>
        <cdr:cNvPr id="4" name="ZoneTexte 3"/>
        <cdr:cNvSpPr txBox="1"/>
      </cdr:nvSpPr>
      <cdr:spPr>
        <a:xfrm xmlns:a="http://schemas.openxmlformats.org/drawingml/2006/main">
          <a:off x="358588" y="164355"/>
          <a:ext cx="8060539" cy="440763"/>
        </a:xfrm>
        <a:prstGeom xmlns:a="http://schemas.openxmlformats.org/drawingml/2006/main" prst="rect">
          <a:avLst/>
        </a:prstGeom>
        <a:solidFill xmlns:a="http://schemas.openxmlformats.org/drawingml/2006/main">
          <a:schemeClr val="bg1">
            <a:alpha val="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chemeClr val="bg1">
                  <a:lumMod val="65000"/>
                </a:schemeClr>
              </a:solidFill>
              <a:latin typeface="Arial"/>
              <a:ea typeface="Calibri"/>
              <a:cs typeface="Arial"/>
            </a:rPr>
            <a:t>Sources : </a:t>
          </a:r>
          <a:r>
            <a:rPr lang="fr-FR" sz="900">
              <a:solidFill>
                <a:schemeClr val="bg1">
                  <a:lumMod val="65000"/>
                </a:schemeClr>
              </a:solidFill>
              <a:latin typeface="Arial"/>
              <a:ea typeface="+mn-ea"/>
              <a:cs typeface="Arial"/>
            </a:rPr>
            <a:t>www.aft.gouv.fr/documents/%7BC3BAF1F0-F068-4305-821D-B8B2BF4F9AF6%7D/publication/attachments/20340.pdf et 20346.pdf</a:t>
          </a:r>
          <a:r>
            <a:rPr lang="en-US" sz="900">
              <a:solidFill>
                <a:schemeClr val="bg1">
                  <a:lumMod val="65000"/>
                </a:schemeClr>
              </a:solidFill>
              <a:latin typeface="Arial"/>
              <a:ea typeface="+mn-ea"/>
              <a:cs typeface="Arial"/>
            </a:rPr>
            <a:t>,</a:t>
          </a:r>
          <a:r>
            <a:rPr lang="en-US" sz="900" baseline="0">
              <a:solidFill>
                <a:schemeClr val="bg1">
                  <a:lumMod val="65000"/>
                </a:schemeClr>
              </a:solidFill>
              <a:latin typeface="Arial"/>
              <a:ea typeface="+mn-ea"/>
              <a:cs typeface="Arial"/>
            </a:rPr>
            <a:t> </a:t>
          </a:r>
          <a:endParaRPr lang="en-US" sz="900">
            <a:solidFill>
              <a:schemeClr val="bg1">
                <a:lumMod val="65000"/>
              </a:schemeClr>
            </a:solidFill>
            <a:latin typeface="Arial"/>
            <a:cs typeface="Arial"/>
          </a:endParaRPr>
        </a:p>
        <a:p xmlns:a="http://schemas.openxmlformats.org/drawingml/2006/main">
          <a:pPr algn="l" rtl="0">
            <a:defRPr sz="1000"/>
          </a:pPr>
          <a:r>
            <a:rPr lang="fr-FR" sz="900" b="0" i="0" strike="noStrike">
              <a:solidFill>
                <a:schemeClr val="bg1">
                  <a:lumMod val="65000"/>
                </a:schemeClr>
              </a:solidFill>
              <a:latin typeface="Arial"/>
              <a:ea typeface="Calibri"/>
              <a:cs typeface="Arial"/>
            </a:rPr>
            <a:t> www.insee.fr/fr/indicateur/cnat_annu/base_2005/donnees/xls/</a:t>
          </a:r>
          <a:r>
            <a:rPr lang="fr-FR" sz="1000" b="0" i="0">
              <a:solidFill>
                <a:schemeClr val="bg1">
                  <a:lumMod val="65000"/>
                </a:schemeClr>
              </a:solidFill>
              <a:latin typeface="Calibri"/>
              <a:ea typeface="+mn-ea"/>
              <a:cs typeface="+mn-cs"/>
            </a:rPr>
            <a:t>t_3201.xls,</a:t>
          </a:r>
          <a:r>
            <a:rPr lang="fr-FR" sz="900">
              <a:solidFill>
                <a:schemeClr val="bg1">
                  <a:lumMod val="65000"/>
                </a:schemeClr>
              </a:solidFill>
            </a:rPr>
            <a:t> </a:t>
          </a:r>
          <a:r>
            <a:rPr lang="fr-FR" sz="900" b="0" i="0" strike="noStrike">
              <a:solidFill>
                <a:schemeClr val="bg1">
                  <a:lumMod val="65000"/>
                </a:schemeClr>
              </a:solidFill>
              <a:latin typeface="Arial"/>
              <a:ea typeface="Calibri"/>
              <a:cs typeface="Arial"/>
            </a:rPr>
            <a:t>t_3203.xls, </a:t>
          </a:r>
          <a:r>
            <a:rPr lang="fr-FR" sz="1000" b="0" i="0">
              <a:solidFill>
                <a:schemeClr val="bg1">
                  <a:lumMod val="65000"/>
                </a:schemeClr>
              </a:solidFill>
              <a:latin typeface="Calibri"/>
              <a:ea typeface="+mn-ea"/>
              <a:cs typeface="+mn-cs"/>
            </a:rPr>
            <a:t>t_3205.xls,</a:t>
          </a:r>
          <a:r>
            <a:rPr lang="fr-FR" sz="900">
              <a:solidFill>
                <a:schemeClr val="bg1">
                  <a:lumMod val="65000"/>
                </a:schemeClr>
              </a:solidFill>
            </a:rPr>
            <a:t> </a:t>
          </a:r>
          <a:r>
            <a:rPr lang="fr-FR" sz="1000" b="0" i="0">
              <a:solidFill>
                <a:schemeClr val="bg1">
                  <a:lumMod val="65000"/>
                </a:schemeClr>
              </a:solidFill>
              <a:latin typeface="Calibri"/>
              <a:ea typeface="+mn-ea"/>
              <a:cs typeface="+mn-cs"/>
            </a:rPr>
            <a:t>t_3208.xls,</a:t>
          </a:r>
          <a:r>
            <a:rPr lang="fr-FR" sz="900">
              <a:solidFill>
                <a:schemeClr val="bg1">
                  <a:lumMod val="65000"/>
                </a:schemeClr>
              </a:solidFill>
            </a:rPr>
            <a:t> </a:t>
          </a:r>
          <a:r>
            <a:rPr lang="fr-FR" sz="900" b="0" i="0" strike="noStrike">
              <a:solidFill>
                <a:schemeClr val="bg1">
                  <a:lumMod val="65000"/>
                </a:schemeClr>
              </a:solidFill>
              <a:latin typeface="Arial"/>
              <a:ea typeface="Calibri"/>
              <a:cs typeface="Arial"/>
            </a:rPr>
            <a:t>t_1101.xls, t_1102.xls,</a:t>
          </a:r>
        </a:p>
        <a:p xmlns:a="http://schemas.openxmlformats.org/drawingml/2006/main">
          <a:pPr algn="l" rtl="0">
            <a:defRPr sz="1000"/>
          </a:pPr>
          <a:r>
            <a:rPr lang="fr-FR" sz="900" b="0" i="0" strike="noStrike">
              <a:solidFill>
                <a:schemeClr val="bg1">
                  <a:lumMod val="65000"/>
                </a:schemeClr>
              </a:solidFill>
              <a:latin typeface="Arial"/>
              <a:ea typeface="Calibri"/>
              <a:cs typeface="Arial"/>
            </a:rPr>
            <a:t> </a:t>
          </a:r>
          <a:r>
            <a:rPr lang="fr-FR" sz="900">
              <a:solidFill>
                <a:schemeClr val="bg1">
                  <a:lumMod val="65000"/>
                </a:schemeClr>
              </a:solidFill>
              <a:latin typeface="Arial"/>
              <a:ea typeface="+mn-ea"/>
              <a:cs typeface="Arial"/>
            </a:rPr>
            <a:t>www.aft.gouv.fr/rubriques/tableau-de-financement-de-l-etat_521.html</a:t>
          </a:r>
          <a:endParaRPr lang="en-US" sz="900">
            <a:solidFill>
              <a:schemeClr val="bg1">
                <a:lumMod val="65000"/>
              </a:schemeClr>
            </a:solidFill>
            <a:latin typeface="Arial"/>
            <a:ea typeface="+mn-ea"/>
            <a:cs typeface="Arial"/>
          </a:endParaRPr>
        </a:p>
      </cdr:txBody>
    </cdr:sp>
  </cdr:relSizeAnchor>
  <cdr:relSizeAnchor xmlns:cdr="http://schemas.openxmlformats.org/drawingml/2006/chartDrawing">
    <cdr:from>
      <cdr:x>0</cdr:x>
      <cdr:y>0</cdr:y>
    </cdr:from>
    <cdr:to>
      <cdr:x>0</cdr:x>
      <cdr:y>0</cdr:y>
    </cdr:to>
    <cdr:sp macro="" textlink="">
      <cdr:nvSpPr>
        <cdr:cNvPr id="6" name="Connecteur droit 5"/>
        <cdr:cNvSpPr/>
      </cdr:nvSpPr>
      <cdr:spPr>
        <a:xfrm xmlns:a="http://schemas.openxmlformats.org/drawingml/2006/main">
          <a:off x="0" y="0"/>
          <a:ext cx="0"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0.61761</cdr:x>
      <cdr:y>0.03862</cdr:y>
    </cdr:from>
    <cdr:to>
      <cdr:x>0.61778</cdr:x>
      <cdr:y>0.2247</cdr:y>
    </cdr:to>
    <cdr:sp macro="" textlink="">
      <cdr:nvSpPr>
        <cdr:cNvPr id="10" name="Connecteur droit avec flèche 9"/>
        <cdr:cNvSpPr/>
      </cdr:nvSpPr>
      <cdr:spPr>
        <a:xfrm xmlns:a="http://schemas.openxmlformats.org/drawingml/2006/main" rot="5400000">
          <a:off x="5163119" y="737853"/>
          <a:ext cx="1044000" cy="1589"/>
        </a:xfrm>
        <a:prstGeom xmlns:a="http://schemas.openxmlformats.org/drawingml/2006/main" prst="straightConnector1">
          <a:avLst/>
        </a:prstGeom>
        <a:ln xmlns:a="http://schemas.openxmlformats.org/drawingml/2006/main" w="50800">
          <a:solidFill>
            <a:srgbClr val="FF0000">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0.64367</cdr:x>
      <cdr:y>0.23435</cdr:y>
    </cdr:from>
    <cdr:to>
      <cdr:x>0.64384</cdr:x>
      <cdr:y>0.54235</cdr:y>
    </cdr:to>
    <cdr:sp macro="" textlink="">
      <cdr:nvSpPr>
        <cdr:cNvPr id="11" name="Connecteur droit avec flèche 10"/>
        <cdr:cNvSpPr/>
      </cdr:nvSpPr>
      <cdr:spPr>
        <a:xfrm xmlns:a="http://schemas.openxmlformats.org/drawingml/2006/main" rot="5400000">
          <a:off x="5060971" y="2178023"/>
          <a:ext cx="1728007" cy="1564"/>
        </a:xfrm>
        <a:prstGeom xmlns:a="http://schemas.openxmlformats.org/drawingml/2006/main" prst="straightConnector1">
          <a:avLst/>
        </a:prstGeom>
        <a:ln xmlns:a="http://schemas.openxmlformats.org/drawingml/2006/main" w="50800">
          <a:solidFill>
            <a:srgbClr val="0000FF">
              <a:alpha val="0"/>
            </a:srgbClr>
          </a:solidFill>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0.22903</cdr:y>
    </cdr:from>
    <cdr:to>
      <cdr:x>0.80861</cdr:x>
      <cdr:y>0.34453</cdr:y>
    </cdr:to>
    <cdr:sp macro="" textlink="">
      <cdr:nvSpPr>
        <cdr:cNvPr id="16" name="Connecteur droit avec flèche 15"/>
        <cdr:cNvSpPr/>
      </cdr:nvSpPr>
      <cdr:spPr>
        <a:xfrm xmlns:a="http://schemas.openxmlformats.org/drawingml/2006/main" rot="5400000">
          <a:off x="7117489" y="1608159"/>
          <a:ext cx="64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FF0000">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0.80844</cdr:x>
      <cdr:y>0.35819</cdr:y>
    </cdr:from>
    <cdr:to>
      <cdr:x>0.80861</cdr:x>
      <cdr:y>0.5539</cdr:y>
    </cdr:to>
    <cdr:sp macro="" textlink="">
      <cdr:nvSpPr>
        <cdr:cNvPr id="21" name="Connecteur droit avec flèche 20"/>
        <cdr:cNvSpPr/>
      </cdr:nvSpPr>
      <cdr:spPr>
        <a:xfrm xmlns:a="http://schemas.openxmlformats.org/drawingml/2006/main" rot="5400000">
          <a:off x="6892488" y="2557806"/>
          <a:ext cx="1098000" cy="1564"/>
        </a:xfrm>
        <a:prstGeom xmlns:a="http://schemas.openxmlformats.org/drawingml/2006/main" prst="straightConnector1">
          <a:avLst/>
        </a:prstGeom>
        <a:noFill xmlns:a="http://schemas.openxmlformats.org/drawingml/2006/main"/>
        <a:ln xmlns:a="http://schemas.openxmlformats.org/drawingml/2006/main" w="50800" cap="flat" cmpd="sng" algn="ctr">
          <a:solidFill>
            <a:srgbClr val="0000FF">
              <a:alpha val="0"/>
            </a:srgbClr>
          </a:solidFill>
          <a:prstDash val="solid"/>
          <a:headEnd type="arrow"/>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0.03328</cdr:x>
      <cdr:y>0.49401</cdr:y>
    </cdr:from>
    <cdr:to>
      <cdr:x>0.1112</cdr:x>
      <cdr:y>0.60985</cdr:y>
    </cdr:to>
    <cdr:sp macro="" textlink="">
      <cdr:nvSpPr>
        <cdr:cNvPr id="15" name="ZoneTexte 14"/>
        <cdr:cNvSpPr txBox="1"/>
      </cdr:nvSpPr>
      <cdr:spPr>
        <a:xfrm xmlns:a="http://schemas.openxmlformats.org/drawingml/2006/main">
          <a:off x="306294" y="2771592"/>
          <a:ext cx="717177" cy="649937"/>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bg1">
                  <a:lumMod val="75000"/>
                </a:schemeClr>
              </a:solidFill>
            </a:rPr>
            <a:t>État</a:t>
          </a:r>
        </a:p>
      </cdr:txBody>
    </cdr:sp>
  </cdr:relSizeAnchor>
  <cdr:relSizeAnchor xmlns:cdr="http://schemas.openxmlformats.org/drawingml/2006/chartDrawing">
    <cdr:from>
      <cdr:x>0.11435</cdr:x>
      <cdr:y>0.49667</cdr:y>
    </cdr:from>
    <cdr:to>
      <cdr:x>0.11932</cdr:x>
      <cdr:y>0.60719</cdr:y>
    </cdr:to>
    <cdr:sp macro="" textlink="">
      <cdr:nvSpPr>
        <cdr:cNvPr id="17" name="Parenthèse ouvrante 16"/>
        <cdr:cNvSpPr/>
      </cdr:nvSpPr>
      <cdr:spPr>
        <a:xfrm xmlns:a="http://schemas.openxmlformats.org/drawingml/2006/main">
          <a:off x="1052457" y="2786529"/>
          <a:ext cx="45719" cy="620059"/>
        </a:xfrm>
        <a:prstGeom xmlns:a="http://schemas.openxmlformats.org/drawingml/2006/main" prst="leftBracket">
          <a:avLst/>
        </a:prstGeom>
        <a:ln xmlns:a="http://schemas.openxmlformats.org/drawingml/2006/main">
          <a:solidFill>
            <a:schemeClr val="tx1">
              <a:alpha val="2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0.04789</cdr:x>
      <cdr:y>0.74434</cdr:y>
    </cdr:from>
    <cdr:to>
      <cdr:x>0.1112</cdr:x>
      <cdr:y>0.81491</cdr:y>
    </cdr:to>
    <cdr:sp macro="" textlink="">
      <cdr:nvSpPr>
        <cdr:cNvPr id="20" name="ZoneTexte 19"/>
        <cdr:cNvSpPr txBox="1"/>
      </cdr:nvSpPr>
      <cdr:spPr>
        <a:xfrm xmlns:a="http://schemas.openxmlformats.org/drawingml/2006/main">
          <a:off x="440765" y="4176059"/>
          <a:ext cx="582688" cy="395941"/>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bg1">
                  <a:lumMod val="65000"/>
                </a:schemeClr>
              </a:solidFill>
            </a:rPr>
            <a:t>C. L. </a:t>
          </a:r>
        </a:p>
      </cdr:txBody>
    </cdr:sp>
  </cdr:relSizeAnchor>
  <cdr:relSizeAnchor xmlns:cdr="http://schemas.openxmlformats.org/drawingml/2006/chartDrawing">
    <cdr:from>
      <cdr:x>0.11435</cdr:x>
      <cdr:y>0.747</cdr:y>
    </cdr:from>
    <cdr:to>
      <cdr:x>0.11932</cdr:x>
      <cdr:y>0.81092</cdr:y>
    </cdr:to>
    <cdr:sp macro="" textlink="">
      <cdr:nvSpPr>
        <cdr:cNvPr id="22" name="Parenthèse ouvrante 21"/>
        <cdr:cNvSpPr/>
      </cdr:nvSpPr>
      <cdr:spPr>
        <a:xfrm xmlns:a="http://schemas.openxmlformats.org/drawingml/2006/main">
          <a:off x="1052440" y="4191000"/>
          <a:ext cx="45736" cy="358584"/>
        </a:xfrm>
        <a:prstGeom xmlns:a="http://schemas.openxmlformats.org/drawingml/2006/main" prst="leftBracket">
          <a:avLst/>
        </a:prstGeom>
        <a:ln xmlns:a="http://schemas.openxmlformats.org/drawingml/2006/main">
          <a:solidFill>
            <a:schemeClr val="tx1">
              <a:alpha val="4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0.11364</cdr:x>
      <cdr:y>0.61252</cdr:y>
    </cdr:from>
    <cdr:to>
      <cdr:x>0.1186</cdr:x>
      <cdr:y>0.64181</cdr:y>
    </cdr:to>
    <cdr:sp macro="" textlink="">
      <cdr:nvSpPr>
        <cdr:cNvPr id="23" name="Parenthèse ouvrante 22"/>
        <cdr:cNvSpPr/>
      </cdr:nvSpPr>
      <cdr:spPr>
        <a:xfrm xmlns:a="http://schemas.openxmlformats.org/drawingml/2006/main">
          <a:off x="1045882" y="3436471"/>
          <a:ext cx="45719" cy="164353"/>
        </a:xfrm>
        <a:prstGeom xmlns:a="http://schemas.openxmlformats.org/drawingml/2006/main" prst="leftBracket">
          <a:avLst/>
        </a:prstGeom>
        <a:ln xmlns:a="http://schemas.openxmlformats.org/drawingml/2006/main">
          <a:solidFill>
            <a:schemeClr val="tx1">
              <a:alpha val="6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0.0487</cdr:x>
      <cdr:y>0.60453</cdr:y>
    </cdr:from>
    <cdr:to>
      <cdr:x>0.1112</cdr:x>
      <cdr:y>0.64847</cdr:y>
    </cdr:to>
    <cdr:sp macro="" textlink="">
      <cdr:nvSpPr>
        <cdr:cNvPr id="24" name="ZoneTexte 23"/>
        <cdr:cNvSpPr txBox="1"/>
      </cdr:nvSpPr>
      <cdr:spPr>
        <a:xfrm xmlns:a="http://schemas.openxmlformats.org/drawingml/2006/main">
          <a:off x="448235" y="3391647"/>
          <a:ext cx="575236" cy="246529"/>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bg1">
                  <a:lumMod val="50000"/>
                </a:schemeClr>
              </a:solidFill>
            </a:rPr>
            <a:t>S. S.</a:t>
          </a:r>
        </a:p>
      </cdr:txBody>
    </cdr:sp>
  </cdr:relSizeAnchor>
  <cdr:relSizeAnchor xmlns:cdr="http://schemas.openxmlformats.org/drawingml/2006/chartDrawing">
    <cdr:from>
      <cdr:x>0.11607</cdr:x>
      <cdr:y>0.11052</cdr:y>
    </cdr:from>
    <cdr:to>
      <cdr:x>0.12581</cdr:x>
      <cdr:y>0.28229</cdr:y>
    </cdr:to>
    <cdr:sp macro="" textlink="">
      <cdr:nvSpPr>
        <cdr:cNvPr id="25" name="Parenthèse ouvrante 24"/>
        <cdr:cNvSpPr/>
      </cdr:nvSpPr>
      <cdr:spPr>
        <a:xfrm xmlns:a="http://schemas.openxmlformats.org/drawingml/2006/main">
          <a:off x="1068294" y="620059"/>
          <a:ext cx="89647" cy="963705"/>
        </a:xfrm>
        <a:prstGeom xmlns:a="http://schemas.openxmlformats.org/drawingml/2006/main" prst="leftBracket">
          <a:avLst/>
        </a:prstGeom>
        <a:ln xmlns:a="http://schemas.openxmlformats.org/drawingml/2006/main">
          <a:solidFill>
            <a:schemeClr val="tx1">
              <a:alpha val="8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0.05276</cdr:x>
      <cdr:y>0.10786</cdr:y>
    </cdr:from>
    <cdr:to>
      <cdr:x>0.11282</cdr:x>
      <cdr:y>0.28229</cdr:y>
    </cdr:to>
    <cdr:sp macro="" textlink="">
      <cdr:nvSpPr>
        <cdr:cNvPr id="28" name="ZoneTexte 27"/>
        <cdr:cNvSpPr txBox="1"/>
      </cdr:nvSpPr>
      <cdr:spPr>
        <a:xfrm xmlns:a="http://schemas.openxmlformats.org/drawingml/2006/main">
          <a:off x="485588" y="605118"/>
          <a:ext cx="552824" cy="978643"/>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2000" b="1">
              <a:solidFill>
                <a:schemeClr val="tx1">
                  <a:lumMod val="65000"/>
                  <a:lumOff val="35000"/>
                </a:schemeClr>
              </a:solidFill>
            </a:rPr>
            <a:t>adm.</a:t>
          </a:r>
        </a:p>
        <a:p xmlns:a="http://schemas.openxmlformats.org/drawingml/2006/main">
          <a:pPr algn="r"/>
          <a:r>
            <a:rPr lang="fr-FR" sz="2000" b="1">
              <a:solidFill>
                <a:schemeClr val="tx1">
                  <a:lumMod val="65000"/>
                  <a:lumOff val="35000"/>
                </a:schemeClr>
              </a:solidFill>
            </a:rPr>
            <a:t>pub.</a:t>
          </a:r>
        </a:p>
      </cdr:txBody>
    </cdr:sp>
  </cdr:relSizeAnchor>
</c:userShapes>
</file>

<file path=xl/drawings/drawing261.xml><?xml version="1.0" encoding="utf-8"?>
<xdr:wsDr xmlns:xdr="http://schemas.openxmlformats.org/drawingml/2006/spreadsheetDrawing" xmlns:a="http://schemas.openxmlformats.org/drawingml/2006/main">
  <xdr:twoCellAnchor>
    <xdr:from>
      <xdr:col>92</xdr:col>
      <xdr:colOff>1022773</xdr:colOff>
      <xdr:row>746</xdr:row>
      <xdr:rowOff>88053</xdr:rowOff>
    </xdr:from>
    <xdr:to>
      <xdr:col>97</xdr:col>
      <xdr:colOff>209973</xdr:colOff>
      <xdr:row>846</xdr:row>
      <xdr:rowOff>47413</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93</xdr:col>
      <xdr:colOff>508000</xdr:colOff>
      <xdr:row>867</xdr:row>
      <xdr:rowOff>50800</xdr:rowOff>
    </xdr:from>
    <xdr:to>
      <xdr:col>97</xdr:col>
      <xdr:colOff>772160</xdr:colOff>
      <xdr:row>896</xdr:row>
      <xdr:rowOff>172720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93</xdr:col>
      <xdr:colOff>162560</xdr:colOff>
      <xdr:row>486</xdr:row>
      <xdr:rowOff>152400</xdr:rowOff>
    </xdr:from>
    <xdr:to>
      <xdr:col>97</xdr:col>
      <xdr:colOff>426720</xdr:colOff>
      <xdr:row>501</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91</xdr:col>
      <xdr:colOff>782320</xdr:colOff>
      <xdr:row>504</xdr:row>
      <xdr:rowOff>20320</xdr:rowOff>
    </xdr:from>
    <xdr:to>
      <xdr:col>95</xdr:col>
      <xdr:colOff>558800</xdr:colOff>
      <xdr:row>518</xdr:row>
      <xdr:rowOff>60960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2.xml><?xml version="1.0" encoding="utf-8"?>
<c:userShapes xmlns:c="http://schemas.openxmlformats.org/drawingml/2006/chart">
  <cdr:relSizeAnchor xmlns:cdr="http://schemas.openxmlformats.org/drawingml/2006/chartDrawing">
    <cdr:from>
      <cdr:x>0.63556</cdr:x>
      <cdr:y>0.18519</cdr:y>
    </cdr:from>
    <cdr:to>
      <cdr:x>0.63778</cdr:x>
      <cdr:y>0.84074</cdr:y>
    </cdr:to>
    <cdr:sp macro="" textlink="">
      <cdr:nvSpPr>
        <cdr:cNvPr id="2" name="Connecteur droit 1"/>
        <cdr:cNvSpPr/>
      </cdr:nvSpPr>
      <cdr:spPr>
        <a:xfrm xmlns:a="http://schemas.openxmlformats.org/drawingml/2006/main" rot="5400000" flipH="1" flipV="1">
          <a:off x="2011680" y="1402080"/>
          <a:ext cx="1798320" cy="10160"/>
        </a:xfrm>
        <a:prstGeom xmlns:a="http://schemas.openxmlformats.org/drawingml/2006/main" prst="line">
          <a:avLst/>
        </a:prstGeom>
        <a:noFill xmlns:a="http://schemas.openxmlformats.org/drawingml/2006/main"/>
        <a:ln xmlns:a="http://schemas.openxmlformats.org/drawingml/2006/main" w="25400" cap="flat" cmpd="sng" algn="ctr">
          <a:solidFill>
            <a:srgbClr val="4F81BD"/>
          </a:solid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0.12695</cdr:x>
      <cdr:y>0.3905</cdr:y>
    </cdr:from>
    <cdr:to>
      <cdr:x>0.22556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0.07409</cdr:x>
      <cdr:y>0.03828</cdr:y>
    </cdr:from>
    <cdr:to>
      <cdr:x>0.92019</cdr:x>
      <cdr:y>0.08768</cdr:y>
    </cdr:to>
    <cdr:sp macro="" textlink="">
      <cdr:nvSpPr>
        <cdr:cNvPr id="4" name="ZoneTexte 3"/>
        <cdr:cNvSpPr txBox="1"/>
      </cdr:nvSpPr>
      <cdr:spPr>
        <a:xfrm xmlns:a="http://schemas.openxmlformats.org/drawingml/2006/main">
          <a:off x="681257" y="214399"/>
          <a:ext cx="7779721" cy="276675"/>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a:t>
          </a:r>
          <a:r>
            <a:rPr lang="fr-FR" sz="900">
              <a:solidFill>
                <a:srgbClr val="7F7F7F"/>
              </a:solidFill>
              <a:latin typeface="Arial"/>
              <a:ea typeface="+mn-ea"/>
              <a:cs typeface="Arial"/>
            </a:rPr>
            <a:t> </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0.11612</cdr:x>
      <cdr:y>0.27338</cdr:y>
    </cdr:from>
    <cdr:to>
      <cdr:x>0.42176</cdr:x>
      <cdr:y>0.39779</cdr:y>
    </cdr:to>
    <cdr:sp macro="" textlink="">
      <cdr:nvSpPr>
        <cdr:cNvPr id="5" name="ZoneTexte 4"/>
        <cdr:cNvSpPr txBox="1"/>
      </cdr:nvSpPr>
      <cdr:spPr>
        <a:xfrm xmlns:a="http://schemas.openxmlformats.org/drawingml/2006/main">
          <a:off x="1067678" y="1531105"/>
          <a:ext cx="2810298" cy="69678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l" rtl="0">
            <a:defRPr sz="1000"/>
          </a:pPr>
          <a:r>
            <a:rPr lang="fr-FR" sz="1800" b="1" i="0" strike="noStrike">
              <a:solidFill>
                <a:srgbClr val="558ED5"/>
              </a:solidFill>
              <a:latin typeface="Calibri"/>
              <a:ea typeface="Calibri"/>
              <a:cs typeface="Calibri"/>
            </a:rPr>
            <a:t>gouvernement de droite</a:t>
          </a:r>
        </a:p>
        <a:p xmlns:a="http://schemas.openxmlformats.org/drawingml/2006/main">
          <a:pPr algn="l" rtl="0">
            <a:defRPr sz="1000"/>
          </a:pPr>
          <a:r>
            <a:rPr lang="fr-FR" sz="1800" b="1" i="0" strike="noStrike">
              <a:solidFill>
                <a:srgbClr val="F20884"/>
              </a:solidFill>
              <a:latin typeface="Calibri"/>
              <a:ea typeface="Calibri"/>
              <a:cs typeface="Calibri"/>
            </a:rPr>
            <a:t>gouvernement de gauche</a:t>
          </a:r>
        </a:p>
      </cdr:txBody>
    </cdr:sp>
  </cdr:relSizeAnchor>
  <cdr:relSizeAnchor xmlns:cdr="http://schemas.openxmlformats.org/drawingml/2006/chartDrawing">
    <cdr:from>
      <cdr:x>0.11961</cdr:x>
      <cdr:y>0.15722</cdr:y>
    </cdr:from>
    <cdr:to>
      <cdr:x>0.5143</cdr:x>
      <cdr:y>0.25051</cdr:y>
    </cdr:to>
    <cdr:sp macro="" textlink="">
      <cdr:nvSpPr>
        <cdr:cNvPr id="6" name="ZoneTexte 5"/>
        <cdr:cNvSpPr txBox="1"/>
      </cdr:nvSpPr>
      <cdr:spPr>
        <a:xfrm xmlns:a="http://schemas.openxmlformats.org/drawingml/2006/main">
          <a:off x="1099774" y="880533"/>
          <a:ext cx="3629096" cy="5224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chemeClr val="tx1">
                  <a:lumMod val="50000"/>
                  <a:lumOff val="50000"/>
                </a:schemeClr>
              </a:solidFill>
              <a:latin typeface="Calibri"/>
              <a:cs typeface="Arial"/>
            </a:rPr>
            <a:t>Dette publique en % du PIB</a:t>
          </a:r>
        </a:p>
      </cdr:txBody>
    </cdr:sp>
  </cdr:relSizeAnchor>
  <cdr:relSizeAnchor xmlns:cdr="http://schemas.openxmlformats.org/drawingml/2006/chartDrawing">
    <cdr:from>
      <cdr:x>0.15009</cdr:x>
      <cdr:y>0.43689</cdr:y>
    </cdr:from>
    <cdr:to>
      <cdr:x>0.91713</cdr:x>
      <cdr:y>0.52839</cdr:y>
    </cdr:to>
    <cdr:grpSp>
      <cdr:nvGrpSpPr>
        <cdr:cNvPr id="8" name="Grouper 7"/>
        <cdr:cNvGrpSpPr/>
      </cdr:nvGrpSpPr>
      <cdr:grpSpPr>
        <a:xfrm xmlns:a="http://schemas.openxmlformats.org/drawingml/2006/main">
          <a:off x="1380048" y="2446890"/>
          <a:ext cx="7052779" cy="512464"/>
          <a:chOff x="1" y="-1"/>
          <a:chExt cx="7069134" cy="512458"/>
        </a:xfrm>
      </cdr:grpSpPr>
      <cdr:sp macro="" textlink="">
        <cdr:nvSpPr>
          <cdr:cNvPr id="9" name="ZoneTexte 8"/>
          <cdr:cNvSpPr txBox="1"/>
        </cdr:nvSpPr>
        <cdr:spPr>
          <a:xfrm xmlns:a="http://schemas.openxmlformats.org/drawingml/2006/main">
            <a:off x="1" y="-1"/>
            <a:ext cx="1094769" cy="504000"/>
          </a:xfrm>
          <a:prstGeom xmlns:a="http://schemas.openxmlformats.org/drawingml/2006/main" prst="rect">
            <a:avLst/>
          </a:prstGeom>
          <a:ln xmlns:a="http://schemas.openxmlformats.org/drawingml/2006/main">
            <a:solidFill>
              <a:srgbClr val="FF37A7"/>
            </a:solid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rgbClr val="FF37A7"/>
                </a:solidFill>
              </a:rPr>
              <a:t>F. Mitterrand :</a:t>
            </a:r>
          </a:p>
          <a:p xmlns:a="http://schemas.openxmlformats.org/drawingml/2006/main">
            <a:pPr algn="ctr"/>
            <a:r>
              <a:rPr lang="fr-FR" sz="1400" b="1">
                <a:solidFill>
                  <a:srgbClr val="FF37A7"/>
                </a:solidFill>
              </a:rPr>
              <a:t>+10 points</a:t>
            </a:r>
          </a:p>
        </cdr:txBody>
      </cdr:sp>
      <cdr:sp macro="" textlink="">
        <cdr:nvSpPr>
          <cdr:cNvPr id="10" name="ZoneTexte 9"/>
          <cdr:cNvSpPr txBox="1"/>
        </cdr:nvSpPr>
        <cdr:spPr>
          <a:xfrm xmlns:a="http://schemas.openxmlformats.org/drawingml/2006/main">
            <a:off x="1603948" y="8457"/>
            <a:ext cx="1077763" cy="504000"/>
          </a:xfrm>
          <a:prstGeom xmlns:a="http://schemas.openxmlformats.org/drawingml/2006/main" prst="rect">
            <a:avLst/>
          </a:prstGeom>
          <a:ln xmlns:a="http://schemas.openxmlformats.org/drawingml/2006/main">
            <a:solidFill>
              <a:srgbClr val="FF37A7"/>
            </a:solid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rgbClr val="FF37A7"/>
                </a:solidFill>
              </a:rPr>
              <a:t>F. Mitterrand :</a:t>
            </a:r>
          </a:p>
          <a:p xmlns:a="http://schemas.openxmlformats.org/drawingml/2006/main">
            <a:pPr algn="ctr"/>
            <a:r>
              <a:rPr lang="fr-FR" sz="1400" b="1">
                <a:solidFill>
                  <a:srgbClr val="FF37A7"/>
                </a:solidFill>
              </a:rPr>
              <a:t>+6 points</a:t>
            </a:r>
          </a:p>
        </cdr:txBody>
      </cdr:sp>
      <cdr:sp macro="" textlink="">
        <cdr:nvSpPr>
          <cdr:cNvPr id="11" name="ZoneTexte 10"/>
          <cdr:cNvSpPr txBox="1"/>
        </cdr:nvSpPr>
        <cdr:spPr>
          <a:xfrm xmlns:a="http://schemas.openxmlformats.org/drawingml/2006/main">
            <a:off x="3649152" y="-1"/>
            <a:ext cx="1128679" cy="50400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rgbClr val="FF37A7"/>
            </a:solid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rgbClr val="FF37A7"/>
                </a:solidFill>
              </a:rPr>
              <a:t>L. Jospin :</a:t>
            </a:r>
          </a:p>
          <a:p xmlns:a="http://schemas.openxmlformats.org/drawingml/2006/main">
            <a:pPr algn="ctr"/>
            <a:r>
              <a:rPr lang="fr-FR" sz="1400" b="1">
                <a:solidFill>
                  <a:srgbClr val="FF37A7"/>
                </a:solidFill>
              </a:rPr>
              <a:t>-1 point</a:t>
            </a:r>
          </a:p>
        </cdr:txBody>
      </cdr:sp>
      <cdr:sp macro="" textlink="">
        <cdr:nvSpPr>
          <cdr:cNvPr id="12" name="ZoneTexte 11"/>
          <cdr:cNvSpPr txBox="1"/>
        </cdr:nvSpPr>
        <cdr:spPr>
          <a:xfrm xmlns:a="http://schemas.openxmlformats.org/drawingml/2006/main">
            <a:off x="4777830" y="-1"/>
            <a:ext cx="1154139" cy="50400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rgbClr val="5599D5"/>
            </a:solid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rgbClr val="5599D5"/>
                </a:solidFill>
              </a:rPr>
              <a:t>J. Chirac : </a:t>
            </a:r>
            <a:br>
              <a:rPr lang="fr-FR" sz="1400" b="1">
                <a:solidFill>
                  <a:srgbClr val="5599D5"/>
                </a:solidFill>
              </a:rPr>
            </a:br>
            <a:r>
              <a:rPr lang="fr-FR" sz="1400" b="1">
                <a:solidFill>
                  <a:srgbClr val="5599D5"/>
                </a:solidFill>
              </a:rPr>
              <a:t>+7 points</a:t>
            </a:r>
          </a:p>
        </cdr:txBody>
      </cdr:sp>
      <cdr:sp macro="" textlink="">
        <cdr:nvSpPr>
          <cdr:cNvPr id="13" name="ZoneTexte 12"/>
          <cdr:cNvSpPr txBox="1"/>
        </cdr:nvSpPr>
        <cdr:spPr>
          <a:xfrm xmlns:a="http://schemas.openxmlformats.org/drawingml/2006/main">
            <a:off x="5940457" y="0"/>
            <a:ext cx="1128678" cy="504000"/>
          </a:xfrm>
          <a:prstGeom xmlns:a="http://schemas.openxmlformats.org/drawingml/2006/main" prst="rect">
            <a:avLst/>
          </a:prstGeom>
          <a:solidFill xmlns:a="http://schemas.openxmlformats.org/drawingml/2006/main">
            <a:sysClr val="window" lastClr="FFFFFF">
              <a:alpha val="70000"/>
            </a:sysClr>
          </a:solidFill>
          <a:ln xmlns:a="http://schemas.openxmlformats.org/drawingml/2006/main">
            <a:solidFill>
              <a:srgbClr val="5599D5"/>
            </a:solid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rgbClr val="5599D5"/>
                </a:solidFill>
              </a:rPr>
              <a:t>N. Sarkozy :</a:t>
            </a:r>
          </a:p>
          <a:p xmlns:a="http://schemas.openxmlformats.org/drawingml/2006/main">
            <a:pPr algn="ctr"/>
            <a:r>
              <a:rPr lang="fr-FR" sz="1400" b="1">
                <a:solidFill>
                  <a:srgbClr val="5599D5"/>
                </a:solidFill>
              </a:rPr>
              <a:t>+21 points</a:t>
            </a:r>
          </a:p>
        </cdr:txBody>
      </cdr:sp>
      <cdr:sp macro="" textlink="">
        <cdr:nvSpPr>
          <cdr:cNvPr id="14" name="ZoneTexte 13"/>
          <cdr:cNvSpPr txBox="1"/>
        </cdr:nvSpPr>
        <cdr:spPr>
          <a:xfrm xmlns:a="http://schemas.openxmlformats.org/drawingml/2006/main">
            <a:off x="2715655" y="8456"/>
            <a:ext cx="916522" cy="50400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rgbClr val="5599D5"/>
            </a:solid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100" b="1">
                <a:solidFill>
                  <a:srgbClr val="5599D5"/>
                </a:solidFill>
              </a:rPr>
              <a:t>Balladur- Chirac</a:t>
            </a:r>
          </a:p>
          <a:p xmlns:a="http://schemas.openxmlformats.org/drawingml/2006/main">
            <a:pPr algn="ctr"/>
            <a:r>
              <a:rPr lang="fr-FR" sz="1400" b="1">
                <a:solidFill>
                  <a:srgbClr val="5599D5"/>
                </a:solidFill>
              </a:rPr>
              <a:t>+18 points</a:t>
            </a:r>
          </a:p>
        </cdr:txBody>
      </cdr:sp>
      <cdr:sp macro="" textlink="">
        <cdr:nvSpPr>
          <cdr:cNvPr id="15" name="ZoneTexte 14"/>
          <cdr:cNvSpPr txBox="1"/>
        </cdr:nvSpPr>
        <cdr:spPr>
          <a:xfrm xmlns:a="http://schemas.openxmlformats.org/drawingml/2006/main">
            <a:off x="1111741" y="8457"/>
            <a:ext cx="449775" cy="504000"/>
          </a:xfrm>
          <a:prstGeom xmlns:a="http://schemas.openxmlformats.org/drawingml/2006/main" prst="rect">
            <a:avLst/>
          </a:prstGeom>
          <a:ln xmlns:a="http://schemas.openxmlformats.org/drawingml/2006/main">
            <a:solidFill>
              <a:srgbClr val="5599D5"/>
            </a:solid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100" b="1">
                <a:solidFill>
                  <a:srgbClr val="5599D5"/>
                </a:solidFill>
              </a:rPr>
              <a:t>Chirac</a:t>
            </a:r>
          </a:p>
        </cdr:txBody>
      </cdr:sp>
    </cdr:grpSp>
  </cdr:relSizeAnchor>
</c:userShapes>
</file>

<file path=xl/drawings/drawing2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t_1103.xls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intérêt</a:t>
          </a:r>
        </a:p>
      </cdr:txBody>
    </cdr:sp>
  </cdr:relSizeAnchor>
  <cdr:relSizeAnchor xmlns:cdr="http://schemas.openxmlformats.org/drawingml/2006/chartDrawing">
    <cdr:from>
      <cdr:x>0</cdr:x>
      <cdr:y>0.17082</cdr:y>
    </cdr:from>
    <cdr:to>
      <cdr:x>0.0709</cdr:x>
      <cdr:y>0.33107</cdr:y>
    </cdr:to>
    <cdr:sp macro="" textlink="">
      <cdr:nvSpPr>
        <cdr:cNvPr id="8" name="ZoneTexte 7"/>
        <cdr:cNvSpPr txBox="1"/>
      </cdr:nvSpPr>
      <cdr:spPr>
        <a:xfrm xmlns:a="http://schemas.openxmlformats.org/drawingml/2006/main">
          <a:off x="0" y="956733"/>
          <a:ext cx="651911" cy="8974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0.17082</cdr:y>
    </cdr:from>
    <cdr:to>
      <cdr:x>1</cdr:x>
      <cdr:y>0.33107</cdr:y>
    </cdr:to>
    <cdr:sp macro="" textlink="">
      <cdr:nvSpPr>
        <cdr:cNvPr id="9" name="ZoneTexte 8"/>
        <cdr:cNvSpPr txBox="1"/>
      </cdr:nvSpPr>
      <cdr:spPr>
        <a:xfrm xmlns:a="http://schemas.openxmlformats.org/drawingml/2006/main">
          <a:off x="8686787" y="956732"/>
          <a:ext cx="508013" cy="897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t_1103.xls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intérêt</a:t>
          </a:r>
        </a:p>
      </cdr:txBody>
    </cdr:sp>
  </cdr:relSizeAnchor>
  <cdr:relSizeAnchor xmlns:cdr="http://schemas.openxmlformats.org/drawingml/2006/chartDrawing">
    <cdr:from>
      <cdr:x>0</cdr:x>
      <cdr:y>0.17082</cdr:y>
    </cdr:from>
    <cdr:to>
      <cdr:x>0.0709</cdr:x>
      <cdr:y>0.33107</cdr:y>
    </cdr:to>
    <cdr:sp macro="" textlink="">
      <cdr:nvSpPr>
        <cdr:cNvPr id="8" name="ZoneTexte 7"/>
        <cdr:cNvSpPr txBox="1"/>
      </cdr:nvSpPr>
      <cdr:spPr>
        <a:xfrm xmlns:a="http://schemas.openxmlformats.org/drawingml/2006/main">
          <a:off x="0" y="956733"/>
          <a:ext cx="651911" cy="8974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0.17082</cdr:y>
    </cdr:from>
    <cdr:to>
      <cdr:x>1</cdr:x>
      <cdr:y>0.33107</cdr:y>
    </cdr:to>
    <cdr:sp macro="" textlink="">
      <cdr:nvSpPr>
        <cdr:cNvPr id="9" name="ZoneTexte 8"/>
        <cdr:cNvSpPr txBox="1"/>
      </cdr:nvSpPr>
      <cdr:spPr>
        <a:xfrm xmlns:a="http://schemas.openxmlformats.org/drawingml/2006/main">
          <a:off x="8686787" y="956732"/>
          <a:ext cx="508013" cy="897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t_1103.xls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intérêt</a:t>
          </a:r>
        </a:p>
      </cdr:txBody>
    </cdr:sp>
  </cdr:relSizeAnchor>
  <cdr:relSizeAnchor xmlns:cdr="http://schemas.openxmlformats.org/drawingml/2006/chartDrawing">
    <cdr:from>
      <cdr:x>0</cdr:x>
      <cdr:y>0.17082</cdr:y>
    </cdr:from>
    <cdr:to>
      <cdr:x>0.0709</cdr:x>
      <cdr:y>0.33107</cdr:y>
    </cdr:to>
    <cdr:sp macro="" textlink="">
      <cdr:nvSpPr>
        <cdr:cNvPr id="8" name="ZoneTexte 7"/>
        <cdr:cNvSpPr txBox="1"/>
      </cdr:nvSpPr>
      <cdr:spPr>
        <a:xfrm xmlns:a="http://schemas.openxmlformats.org/drawingml/2006/main">
          <a:off x="0" y="956733"/>
          <a:ext cx="651911" cy="8974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0.17082</cdr:y>
    </cdr:from>
    <cdr:to>
      <cdr:x>1</cdr:x>
      <cdr:y>0.33107</cdr:y>
    </cdr:to>
    <cdr:sp macro="" textlink="">
      <cdr:nvSpPr>
        <cdr:cNvPr id="9" name="ZoneTexte 8"/>
        <cdr:cNvSpPr txBox="1"/>
      </cdr:nvSpPr>
      <cdr:spPr>
        <a:xfrm xmlns:a="http://schemas.openxmlformats.org/drawingml/2006/main">
          <a:off x="8686787" y="956732"/>
          <a:ext cx="508013" cy="897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t_1103.xls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intérêt</a:t>
          </a:r>
        </a:p>
      </cdr:txBody>
    </cdr:sp>
  </cdr:relSizeAnchor>
  <cdr:relSizeAnchor xmlns:cdr="http://schemas.openxmlformats.org/drawingml/2006/chartDrawing">
    <cdr:from>
      <cdr:x>0</cdr:x>
      <cdr:y>0.17082</cdr:y>
    </cdr:from>
    <cdr:to>
      <cdr:x>0.0709</cdr:x>
      <cdr:y>0.33107</cdr:y>
    </cdr:to>
    <cdr:sp macro="" textlink="">
      <cdr:nvSpPr>
        <cdr:cNvPr id="8" name="ZoneTexte 7"/>
        <cdr:cNvSpPr txBox="1"/>
      </cdr:nvSpPr>
      <cdr:spPr>
        <a:xfrm xmlns:a="http://schemas.openxmlformats.org/drawingml/2006/main">
          <a:off x="0" y="956733"/>
          <a:ext cx="651911" cy="8974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0.17082</cdr:y>
    </cdr:from>
    <cdr:to>
      <cdr:x>1</cdr:x>
      <cdr:y>0.33107</cdr:y>
    </cdr:to>
    <cdr:sp macro="" textlink="">
      <cdr:nvSpPr>
        <cdr:cNvPr id="9" name="ZoneTexte 8"/>
        <cdr:cNvSpPr txBox="1"/>
      </cdr:nvSpPr>
      <cdr:spPr>
        <a:xfrm xmlns:a="http://schemas.openxmlformats.org/drawingml/2006/main">
          <a:off x="8686787" y="956732"/>
          <a:ext cx="508013" cy="897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t_1103.xls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intérêt</a:t>
          </a:r>
        </a:p>
      </cdr:txBody>
    </cdr:sp>
  </cdr:relSizeAnchor>
  <cdr:relSizeAnchor xmlns:cdr="http://schemas.openxmlformats.org/drawingml/2006/chartDrawing">
    <cdr:from>
      <cdr:x>0</cdr:x>
      <cdr:y>0.17082</cdr:y>
    </cdr:from>
    <cdr:to>
      <cdr:x>0.0709</cdr:x>
      <cdr:y>0.33107</cdr:y>
    </cdr:to>
    <cdr:sp macro="" textlink="">
      <cdr:nvSpPr>
        <cdr:cNvPr id="8" name="ZoneTexte 7"/>
        <cdr:cNvSpPr txBox="1"/>
      </cdr:nvSpPr>
      <cdr:spPr>
        <a:xfrm xmlns:a="http://schemas.openxmlformats.org/drawingml/2006/main">
          <a:off x="0" y="956733"/>
          <a:ext cx="651911" cy="8974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0.17082</cdr:y>
    </cdr:from>
    <cdr:to>
      <cdr:x>1</cdr:x>
      <cdr:y>0.33107</cdr:y>
    </cdr:to>
    <cdr:sp macro="" textlink="">
      <cdr:nvSpPr>
        <cdr:cNvPr id="9" name="ZoneTexte 8"/>
        <cdr:cNvSpPr txBox="1"/>
      </cdr:nvSpPr>
      <cdr:spPr>
        <a:xfrm xmlns:a="http://schemas.openxmlformats.org/drawingml/2006/main">
          <a:off x="8686787" y="956732"/>
          <a:ext cx="508013" cy="897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0.76059</cdr:x>
      <cdr:y>0.07861</cdr:y>
    </cdr:to>
    <cdr:sp macro="" textlink="">
      <cdr:nvSpPr>
        <cdr:cNvPr id="6" name="ZoneTexte 5"/>
        <cdr:cNvSpPr txBox="1"/>
      </cdr:nvSpPr>
      <cdr:spPr>
        <a:xfrm xmlns:a="http://schemas.openxmlformats.org/drawingml/2006/main">
          <a:off x="676738" y="101373"/>
          <a:ext cx="6316730" cy="33889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et t_1102.xls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0.05114</cdr:y>
    </cdr:from>
    <cdr:to>
      <cdr:x>0.67956</cdr:x>
      <cdr:y>0.13454</cdr:y>
    </cdr:to>
    <cdr:sp macro="" textlink="">
      <cdr:nvSpPr>
        <cdr:cNvPr id="7" name="ZoneTexte 6"/>
        <cdr:cNvSpPr txBox="1"/>
      </cdr:nvSpPr>
      <cdr:spPr>
        <a:xfrm xmlns:a="http://schemas.openxmlformats.org/drawingml/2006/main">
          <a:off x="685800" y="286425"/>
          <a:ext cx="5562600" cy="467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D9D9D9"/>
              </a:solidFill>
              <a:latin typeface="Calibri"/>
              <a:cs typeface="Arial"/>
            </a:rPr>
            <a:t>Évolution</a:t>
          </a:r>
          <a:r>
            <a:rPr lang="fr-FR" sz="2400" b="1" baseline="0">
              <a:solidFill>
                <a:srgbClr val="D9D9D9"/>
              </a:solidFill>
              <a:latin typeface="Calibri"/>
              <a:cs typeface="Arial"/>
            </a:rPr>
            <a:t> de la d</a:t>
          </a:r>
          <a:r>
            <a:rPr lang="fr-FR" sz="2400" b="1">
              <a:solidFill>
                <a:srgbClr val="D9D9D9"/>
              </a:solidFill>
              <a:latin typeface="Calibri"/>
              <a:cs typeface="Arial"/>
            </a:rPr>
            <a:t>ette publique selon l'unité</a:t>
          </a:r>
        </a:p>
      </cdr:txBody>
    </cdr:sp>
  </cdr:relSizeAnchor>
  <cdr:relSizeAnchor xmlns:cdr="http://schemas.openxmlformats.org/drawingml/2006/chartDrawing">
    <cdr:from>
      <cdr:x>0.9558</cdr:x>
      <cdr:y>0.06652</cdr:y>
    </cdr:from>
    <cdr:to>
      <cdr:x>0.99448</cdr:x>
      <cdr:y>0.21315</cdr:y>
    </cdr:to>
    <cdr:sp macro="" textlink="">
      <cdr:nvSpPr>
        <cdr:cNvPr id="8" name="ZoneTexte 7"/>
        <cdr:cNvSpPr txBox="1"/>
      </cdr:nvSpPr>
      <cdr:spPr>
        <a:xfrm xmlns:a="http://schemas.openxmlformats.org/drawingml/2006/main">
          <a:off x="8788400" y="372534"/>
          <a:ext cx="355600" cy="821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0.64088</cdr:x>
      <cdr:y>0.55329</cdr:y>
    </cdr:from>
    <cdr:to>
      <cdr:x>0.92357</cdr:x>
      <cdr:y>0.65759</cdr:y>
    </cdr:to>
    <cdr:sp macro="" textlink="">
      <cdr:nvSpPr>
        <cdr:cNvPr id="12" name="ZoneTexte 11"/>
        <cdr:cNvSpPr txBox="1"/>
      </cdr:nvSpPr>
      <cdr:spPr>
        <a:xfrm xmlns:a="http://schemas.openxmlformats.org/drawingml/2006/main">
          <a:off x="5892788" y="3098820"/>
          <a:ext cx="2599278" cy="58415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FF"/>
              </a:solidFill>
            </a:rPr>
            <a:t>en € courants (échelle de gauche)</a:t>
          </a:r>
          <a:r>
            <a:rPr lang="fr-FR" sz="1400" b="1" baseline="0">
              <a:solidFill>
                <a:srgbClr val="0000FF"/>
              </a:solidFill>
            </a:rPr>
            <a:t> </a:t>
          </a:r>
          <a:r>
            <a:rPr lang="fr-FR" sz="1400" b="1">
              <a:solidFill>
                <a:srgbClr val="0000FF"/>
              </a:solidFill>
              <a:latin typeface="+mn-lt"/>
              <a:ea typeface="+mn-ea"/>
              <a:cs typeface="+mn-cs"/>
            </a:rPr>
            <a:t>: </a:t>
          </a:r>
          <a:br>
            <a:rPr lang="fr-FR" sz="1400" b="1">
              <a:solidFill>
                <a:srgbClr val="0000FF"/>
              </a:solidFill>
              <a:latin typeface="+mn-lt"/>
              <a:ea typeface="+mn-ea"/>
              <a:cs typeface="+mn-cs"/>
            </a:rPr>
          </a:br>
          <a:r>
            <a:rPr lang="fr-FR" sz="1400" b="1">
              <a:solidFill>
                <a:srgbClr val="0000FF"/>
              </a:solidFill>
              <a:latin typeface="+mn-lt"/>
              <a:ea typeface="+mn-ea"/>
              <a:cs typeface="+mn-cs"/>
            </a:rPr>
            <a:t>multiplié par </a:t>
          </a:r>
          <a:r>
            <a:rPr lang="fr-FR" sz="2000" b="1">
              <a:solidFill>
                <a:srgbClr val="0000FF"/>
              </a:solidFill>
              <a:latin typeface="+mn-lt"/>
              <a:ea typeface="+mn-ea"/>
              <a:cs typeface="+mn-cs"/>
            </a:rPr>
            <a:t>22</a:t>
          </a:r>
          <a:r>
            <a:rPr lang="fr-FR" sz="1400" b="1">
              <a:solidFill>
                <a:srgbClr val="0000FF"/>
              </a:solidFill>
              <a:latin typeface="+mn-lt"/>
              <a:ea typeface="+mn-ea"/>
              <a:cs typeface="+mn-cs"/>
            </a:rPr>
            <a:t> en</a:t>
          </a:r>
          <a:r>
            <a:rPr lang="fr-FR" sz="1400" b="1" baseline="0">
              <a:solidFill>
                <a:srgbClr val="0000FF"/>
              </a:solidFill>
              <a:latin typeface="+mn-lt"/>
              <a:ea typeface="+mn-ea"/>
              <a:cs typeface="+mn-cs"/>
            </a:rPr>
            <a:t> 34 ans</a:t>
          </a:r>
          <a:r>
            <a:rPr lang="fr-FR" sz="1400">
              <a:solidFill>
                <a:srgbClr val="0000FF"/>
              </a:solidFill>
            </a:rPr>
            <a:t> </a:t>
          </a:r>
          <a:endParaRPr lang="fr-FR" sz="1400" b="1">
            <a:solidFill>
              <a:srgbClr val="0000FF"/>
            </a:solidFill>
          </a:endParaRPr>
        </a:p>
      </cdr:txBody>
    </cdr:sp>
  </cdr:relSizeAnchor>
  <cdr:relSizeAnchor xmlns:cdr="http://schemas.openxmlformats.org/drawingml/2006/chartDrawing">
    <cdr:from>
      <cdr:x>0.58379</cdr:x>
      <cdr:y>0.57747</cdr:y>
    </cdr:from>
    <cdr:to>
      <cdr:x>0.63444</cdr:x>
      <cdr:y>0.5941</cdr:y>
    </cdr:to>
    <cdr:sp macro="" textlink="">
      <cdr:nvSpPr>
        <cdr:cNvPr id="13" name="Connecteur droit 12"/>
        <cdr:cNvSpPr/>
      </cdr:nvSpPr>
      <cdr:spPr>
        <a:xfrm xmlns:a="http://schemas.openxmlformats.org/drawingml/2006/main" flipH="1" flipV="1">
          <a:off x="5367857" y="3234245"/>
          <a:ext cx="465717" cy="93140"/>
        </a:xfrm>
        <a:prstGeom xmlns:a="http://schemas.openxmlformats.org/drawingml/2006/main" prst="line">
          <a:avLst/>
        </a:prstGeom>
        <a:ln xmlns:a="http://schemas.openxmlformats.org/drawingml/2006/main" w="50800">
          <a:solidFill>
            <a:srgbClr val="0000FF"/>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0.00829</cdr:x>
      <cdr:y>0.06803</cdr:y>
    </cdr:from>
    <cdr:to>
      <cdr:x>0.06261</cdr:x>
      <cdr:y>0.21466</cdr:y>
    </cdr:to>
    <cdr:sp macro="" textlink="">
      <cdr:nvSpPr>
        <cdr:cNvPr id="16" name="ZoneTexte 15"/>
        <cdr:cNvSpPr txBox="1"/>
      </cdr:nvSpPr>
      <cdr:spPr>
        <a:xfrm xmlns:a="http://schemas.openxmlformats.org/drawingml/2006/main">
          <a:off x="76200" y="381000"/>
          <a:ext cx="499532" cy="8212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Md</a:t>
          </a:r>
          <a:r>
            <a:rPr lang="fr-FR" sz="1800" b="1" baseline="0"/>
            <a:t> €</a:t>
          </a:r>
          <a:endParaRPr lang="fr-FR" sz="1800" b="1"/>
        </a:p>
      </cdr:txBody>
    </cdr:sp>
  </cdr:relSizeAnchor>
  <cdr:relSizeAnchor xmlns:cdr="http://schemas.openxmlformats.org/drawingml/2006/chartDrawing">
    <cdr:from>
      <cdr:x>0.77072</cdr:x>
      <cdr:y>0.5941</cdr:y>
    </cdr:from>
    <cdr:to>
      <cdr:x>0.81768</cdr:x>
      <cdr:y>0.6712</cdr:y>
    </cdr:to>
    <cdr:sp macro="" textlink="">
      <cdr:nvSpPr>
        <cdr:cNvPr id="18" name="Ellipse 17"/>
        <cdr:cNvSpPr/>
      </cdr:nvSpPr>
      <cdr:spPr>
        <a:xfrm xmlns:a="http://schemas.openxmlformats.org/drawingml/2006/main">
          <a:off x="7086641" y="3327385"/>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t_1103.xls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0.24494</cdr:x>
      <cdr:y>0.08768</cdr:y>
    </cdr:from>
    <cdr:to>
      <cdr:x>0.70442</cdr:x>
      <cdr:y>0.21617</cdr:y>
    </cdr:to>
    <cdr:sp macro="" textlink="">
      <cdr:nvSpPr>
        <cdr:cNvPr id="7" name="ZoneTexte 6"/>
        <cdr:cNvSpPr txBox="1"/>
      </cdr:nvSpPr>
      <cdr:spPr>
        <a:xfrm xmlns:a="http://schemas.openxmlformats.org/drawingml/2006/main">
          <a:off x="2252174" y="491090"/>
          <a:ext cx="4224827" cy="719634"/>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p>
        <a:p xmlns:a="http://schemas.openxmlformats.org/drawingml/2006/main">
          <a:pPr algn="ct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intérêt</a:t>
          </a:r>
        </a:p>
      </cdr:txBody>
    </cdr:sp>
  </cdr:relSizeAnchor>
  <cdr:relSizeAnchor xmlns:cdr="http://schemas.openxmlformats.org/drawingml/2006/chartDrawing">
    <cdr:from>
      <cdr:x>0</cdr:x>
      <cdr:y>0.17082</cdr:y>
    </cdr:from>
    <cdr:to>
      <cdr:x>0.0709</cdr:x>
      <cdr:y>0.33258</cdr:y>
    </cdr:to>
    <cdr:sp macro="" textlink="">
      <cdr:nvSpPr>
        <cdr:cNvPr id="8" name="ZoneTexte 7"/>
        <cdr:cNvSpPr txBox="1"/>
      </cdr:nvSpPr>
      <cdr:spPr>
        <a:xfrm xmlns:a="http://schemas.openxmlformats.org/drawingml/2006/main">
          <a:off x="0" y="956733"/>
          <a:ext cx="651911" cy="90593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0.17082</cdr:y>
    </cdr:from>
    <cdr:to>
      <cdr:x>1</cdr:x>
      <cdr:y>0.33107</cdr:y>
    </cdr:to>
    <cdr:sp macro="" textlink="">
      <cdr:nvSpPr>
        <cdr:cNvPr id="9" name="ZoneTexte 8"/>
        <cdr:cNvSpPr txBox="1"/>
      </cdr:nvSpPr>
      <cdr:spPr>
        <a:xfrm xmlns:a="http://schemas.openxmlformats.org/drawingml/2006/main">
          <a:off x="8686787" y="956732"/>
          <a:ext cx="508013" cy="897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dette</a:t>
          </a:r>
        </a:p>
        <a:p xmlns:a="http://schemas.openxmlformats.org/drawingml/2006/main">
          <a:pPr algn="ctr"/>
          <a:r>
            <a:rPr lang="fr-FR" sz="1400" b="1">
              <a:solidFill>
                <a:srgbClr val="7F7F7F"/>
              </a:solidFill>
            </a:rPr>
            <a:t>(% PIB)</a:t>
          </a: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t_1103.xls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0.24494</cdr:x>
      <cdr:y>0.08768</cdr:y>
    </cdr:from>
    <cdr:to>
      <cdr:x>0.70442</cdr:x>
      <cdr:y>0.21617</cdr:y>
    </cdr:to>
    <cdr:sp macro="" textlink="">
      <cdr:nvSpPr>
        <cdr:cNvPr id="7" name="ZoneTexte 6"/>
        <cdr:cNvSpPr txBox="1"/>
      </cdr:nvSpPr>
      <cdr:spPr>
        <a:xfrm xmlns:a="http://schemas.openxmlformats.org/drawingml/2006/main">
          <a:off x="2252174" y="491090"/>
          <a:ext cx="4224827" cy="719634"/>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p>
        <a:p xmlns:a="http://schemas.openxmlformats.org/drawingml/2006/main">
          <a:pPr algn="ct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intérêt</a:t>
          </a:r>
        </a:p>
      </cdr:txBody>
    </cdr:sp>
  </cdr:relSizeAnchor>
  <cdr:relSizeAnchor xmlns:cdr="http://schemas.openxmlformats.org/drawingml/2006/chartDrawing">
    <cdr:from>
      <cdr:x>0</cdr:x>
      <cdr:y>0.17082</cdr:y>
    </cdr:from>
    <cdr:to>
      <cdr:x>0.0709</cdr:x>
      <cdr:y>0.33258</cdr:y>
    </cdr:to>
    <cdr:sp macro="" textlink="">
      <cdr:nvSpPr>
        <cdr:cNvPr id="8" name="ZoneTexte 7"/>
        <cdr:cNvSpPr txBox="1"/>
      </cdr:nvSpPr>
      <cdr:spPr>
        <a:xfrm xmlns:a="http://schemas.openxmlformats.org/drawingml/2006/main">
          <a:off x="0" y="956733"/>
          <a:ext cx="651911" cy="90593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0.17082</cdr:y>
    </cdr:from>
    <cdr:to>
      <cdr:x>1</cdr:x>
      <cdr:y>0.33107</cdr:y>
    </cdr:to>
    <cdr:sp macro="" textlink="">
      <cdr:nvSpPr>
        <cdr:cNvPr id="9" name="ZoneTexte 8"/>
        <cdr:cNvSpPr txBox="1"/>
      </cdr:nvSpPr>
      <cdr:spPr>
        <a:xfrm xmlns:a="http://schemas.openxmlformats.org/drawingml/2006/main">
          <a:off x="8686787" y="956732"/>
          <a:ext cx="508013" cy="897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dette</a:t>
          </a:r>
        </a:p>
        <a:p xmlns:a="http://schemas.openxmlformats.org/drawingml/2006/main">
          <a:pPr algn="ctr"/>
          <a:r>
            <a:rPr lang="fr-FR" sz="1400" b="1">
              <a:solidFill>
                <a:srgbClr val="7F7F7F"/>
              </a:solidFill>
            </a:rPr>
            <a:t>(% PIB)</a:t>
          </a:r>
        </a:p>
      </cdr:txBody>
    </cdr:sp>
  </cdr:relSizeAnchor>
  <cdr:relSizeAnchor xmlns:cdr="http://schemas.openxmlformats.org/drawingml/2006/chartDrawing">
    <cdr:from>
      <cdr:x>0.82044</cdr:x>
      <cdr:y>0.02116</cdr:y>
    </cdr:from>
    <cdr:to>
      <cdr:x>0.94291</cdr:x>
      <cdr:y>0.89191</cdr:y>
    </cdr:to>
    <cdr:sp macro="" textlink="">
      <cdr:nvSpPr>
        <cdr:cNvPr id="10" name="Rectangle 9"/>
        <cdr:cNvSpPr/>
      </cdr:nvSpPr>
      <cdr:spPr>
        <a:xfrm xmlns:a="http://schemas.openxmlformats.org/drawingml/2006/main">
          <a:off x="7543769" y="118533"/>
          <a:ext cx="1126087" cy="4876809"/>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0.42357</cdr:x>
      <cdr:y>0.22222</cdr:y>
    </cdr:from>
    <cdr:to>
      <cdr:x>0.4733</cdr:x>
      <cdr:y>0.89947</cdr:y>
    </cdr:to>
    <cdr:sp macro="" textlink="">
      <cdr:nvSpPr>
        <cdr:cNvPr id="11" name="Rectangle 10"/>
        <cdr:cNvSpPr/>
      </cdr:nvSpPr>
      <cdr:spPr>
        <a:xfrm xmlns:a="http://schemas.openxmlformats.org/drawingml/2006/main">
          <a:off x="3894667" y="1244565"/>
          <a:ext cx="457203" cy="3793074"/>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0.4162</cdr:x>
      <cdr:y>0.71051</cdr:y>
    </cdr:from>
    <cdr:to>
      <cdr:x>0.48158</cdr:x>
      <cdr:y>0.80575</cdr:y>
    </cdr:to>
    <cdr:sp macro="" textlink="">
      <cdr:nvSpPr>
        <cdr:cNvPr id="12" name="ZoneTexte 11"/>
        <cdr:cNvSpPr txBox="1"/>
      </cdr:nvSpPr>
      <cdr:spPr>
        <a:xfrm xmlns:a="http://schemas.openxmlformats.org/drawingml/2006/main">
          <a:off x="3826889" y="3979331"/>
          <a:ext cx="601178" cy="53341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0.8232</cdr:x>
      <cdr:y>0.71202</cdr:y>
    </cdr:from>
    <cdr:to>
      <cdr:x>0.94199</cdr:x>
      <cdr:y>0.80725</cdr:y>
    </cdr:to>
    <cdr:sp macro="" textlink="">
      <cdr:nvSpPr>
        <cdr:cNvPr id="13" name="ZoneTexte 12"/>
        <cdr:cNvSpPr txBox="1"/>
      </cdr:nvSpPr>
      <cdr:spPr>
        <a:xfrm xmlns:a="http://schemas.openxmlformats.org/drawingml/2006/main">
          <a:off x="7569200" y="3987808"/>
          <a:ext cx="1092189" cy="53335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t_1102.xls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boule de neige</a:t>
          </a:r>
        </a:p>
      </cdr:txBody>
    </cdr:sp>
  </cdr:relSizeAnchor>
  <cdr:relSizeAnchor xmlns:cdr="http://schemas.openxmlformats.org/drawingml/2006/chartDrawing">
    <cdr:from>
      <cdr:x>0</cdr:x>
      <cdr:y>0.16931</cdr:y>
    </cdr:from>
    <cdr:to>
      <cdr:x>0.0709</cdr:x>
      <cdr:y>0.33258</cdr:y>
    </cdr:to>
    <cdr:sp macro="" textlink="">
      <cdr:nvSpPr>
        <cdr:cNvPr id="8" name="ZoneTexte 7"/>
        <cdr:cNvSpPr txBox="1"/>
      </cdr:nvSpPr>
      <cdr:spPr>
        <a:xfrm xmlns:a="http://schemas.openxmlformats.org/drawingml/2006/main">
          <a:off x="0" y="948267"/>
          <a:ext cx="651911" cy="9144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0.17234</cdr:y>
    </cdr:from>
    <cdr:to>
      <cdr:x>1</cdr:x>
      <cdr:y>0.33107</cdr:y>
    </cdr:to>
    <cdr:sp macro="" textlink="">
      <cdr:nvSpPr>
        <cdr:cNvPr id="9" name="ZoneTexte 8"/>
        <cdr:cNvSpPr txBox="1"/>
      </cdr:nvSpPr>
      <cdr:spPr>
        <a:xfrm xmlns:a="http://schemas.openxmlformats.org/drawingml/2006/main">
          <a:off x="8686787" y="965200"/>
          <a:ext cx="508013" cy="889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t_1102.xls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boule de neige</a:t>
          </a:r>
        </a:p>
      </cdr:txBody>
    </cdr:sp>
  </cdr:relSizeAnchor>
  <cdr:relSizeAnchor xmlns:cdr="http://schemas.openxmlformats.org/drawingml/2006/chartDrawing">
    <cdr:from>
      <cdr:x>0</cdr:x>
      <cdr:y>0.16931</cdr:y>
    </cdr:from>
    <cdr:to>
      <cdr:x>0.0709</cdr:x>
      <cdr:y>0.33258</cdr:y>
    </cdr:to>
    <cdr:sp macro="" textlink="">
      <cdr:nvSpPr>
        <cdr:cNvPr id="8" name="ZoneTexte 7"/>
        <cdr:cNvSpPr txBox="1"/>
      </cdr:nvSpPr>
      <cdr:spPr>
        <a:xfrm xmlns:a="http://schemas.openxmlformats.org/drawingml/2006/main">
          <a:off x="0" y="948267"/>
          <a:ext cx="651911" cy="9144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0.17234</cdr:y>
    </cdr:from>
    <cdr:to>
      <cdr:x>1</cdr:x>
      <cdr:y>0.33107</cdr:y>
    </cdr:to>
    <cdr:sp macro="" textlink="">
      <cdr:nvSpPr>
        <cdr:cNvPr id="9" name="ZoneTexte 8"/>
        <cdr:cNvSpPr txBox="1"/>
      </cdr:nvSpPr>
      <cdr:spPr>
        <a:xfrm xmlns:a="http://schemas.openxmlformats.org/drawingml/2006/main">
          <a:off x="8686787" y="965200"/>
          <a:ext cx="508013" cy="889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t_1102.xls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boule de neige</a:t>
          </a:r>
        </a:p>
      </cdr:txBody>
    </cdr:sp>
  </cdr:relSizeAnchor>
  <cdr:relSizeAnchor xmlns:cdr="http://schemas.openxmlformats.org/drawingml/2006/chartDrawing">
    <cdr:from>
      <cdr:x>0</cdr:x>
      <cdr:y>0.16931</cdr:y>
    </cdr:from>
    <cdr:to>
      <cdr:x>0.0709</cdr:x>
      <cdr:y>0.33258</cdr:y>
    </cdr:to>
    <cdr:sp macro="" textlink="">
      <cdr:nvSpPr>
        <cdr:cNvPr id="8" name="ZoneTexte 7"/>
        <cdr:cNvSpPr txBox="1"/>
      </cdr:nvSpPr>
      <cdr:spPr>
        <a:xfrm xmlns:a="http://schemas.openxmlformats.org/drawingml/2006/main">
          <a:off x="0" y="948267"/>
          <a:ext cx="651911" cy="9144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0.17234</cdr:y>
    </cdr:from>
    <cdr:to>
      <cdr:x>1</cdr:x>
      <cdr:y>0.33107</cdr:y>
    </cdr:to>
    <cdr:sp macro="" textlink="">
      <cdr:nvSpPr>
        <cdr:cNvPr id="9" name="ZoneTexte 8"/>
        <cdr:cNvSpPr txBox="1"/>
      </cdr:nvSpPr>
      <cdr:spPr>
        <a:xfrm xmlns:a="http://schemas.openxmlformats.org/drawingml/2006/main">
          <a:off x="8686787" y="965200"/>
          <a:ext cx="508013" cy="889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t_1102.xls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boule de neige</a:t>
          </a:r>
        </a:p>
      </cdr:txBody>
    </cdr:sp>
  </cdr:relSizeAnchor>
  <cdr:relSizeAnchor xmlns:cdr="http://schemas.openxmlformats.org/drawingml/2006/chartDrawing">
    <cdr:from>
      <cdr:x>0</cdr:x>
      <cdr:y>0.16931</cdr:y>
    </cdr:from>
    <cdr:to>
      <cdr:x>0.0709</cdr:x>
      <cdr:y>0.33258</cdr:y>
    </cdr:to>
    <cdr:sp macro="" textlink="">
      <cdr:nvSpPr>
        <cdr:cNvPr id="8" name="ZoneTexte 7"/>
        <cdr:cNvSpPr txBox="1"/>
      </cdr:nvSpPr>
      <cdr:spPr>
        <a:xfrm xmlns:a="http://schemas.openxmlformats.org/drawingml/2006/main">
          <a:off x="0" y="948267"/>
          <a:ext cx="651911" cy="9144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0.17234</cdr:y>
    </cdr:from>
    <cdr:to>
      <cdr:x>1</cdr:x>
      <cdr:y>0.33107</cdr:y>
    </cdr:to>
    <cdr:sp macro="" textlink="">
      <cdr:nvSpPr>
        <cdr:cNvPr id="9" name="ZoneTexte 8"/>
        <cdr:cNvSpPr txBox="1"/>
      </cdr:nvSpPr>
      <cdr:spPr>
        <a:xfrm xmlns:a="http://schemas.openxmlformats.org/drawingml/2006/main">
          <a:off x="8686787" y="965200"/>
          <a:ext cx="508013" cy="889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t_1102.xls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0.07551</cdr:x>
      <cdr:y>0.07861</cdr:y>
    </cdr:from>
    <cdr:to>
      <cdr:x>0.88766</cdr:x>
      <cdr:y>0.14059</cdr:y>
    </cdr:to>
    <cdr:sp macro="" textlink="">
      <cdr:nvSpPr>
        <cdr:cNvPr id="7" name="ZoneTexte 6"/>
        <cdr:cNvSpPr txBox="1"/>
      </cdr:nvSpPr>
      <cdr:spPr>
        <a:xfrm xmlns:a="http://schemas.openxmlformats.org/drawingml/2006/main">
          <a:off x="694267" y="440266"/>
          <a:ext cx="7467600" cy="3471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boule de neige</a:t>
          </a:r>
        </a:p>
      </cdr:txBody>
    </cdr:sp>
  </cdr:relSizeAnchor>
  <cdr:relSizeAnchor xmlns:cdr="http://schemas.openxmlformats.org/drawingml/2006/chartDrawing">
    <cdr:from>
      <cdr:x>0</cdr:x>
      <cdr:y>0.16931</cdr:y>
    </cdr:from>
    <cdr:to>
      <cdr:x>0.0709</cdr:x>
      <cdr:y>0.33258</cdr:y>
    </cdr:to>
    <cdr:sp macro="" textlink="">
      <cdr:nvSpPr>
        <cdr:cNvPr id="8" name="ZoneTexte 7"/>
        <cdr:cNvSpPr txBox="1"/>
      </cdr:nvSpPr>
      <cdr:spPr>
        <a:xfrm xmlns:a="http://schemas.openxmlformats.org/drawingml/2006/main">
          <a:off x="0" y="948267"/>
          <a:ext cx="651911" cy="9144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0.17234</cdr:y>
    </cdr:from>
    <cdr:to>
      <cdr:x>1</cdr:x>
      <cdr:y>0.33107</cdr:y>
    </cdr:to>
    <cdr:sp macro="" textlink="">
      <cdr:nvSpPr>
        <cdr:cNvPr id="9" name="ZoneTexte 8"/>
        <cdr:cNvSpPr txBox="1"/>
      </cdr:nvSpPr>
      <cdr:spPr>
        <a:xfrm xmlns:a="http://schemas.openxmlformats.org/drawingml/2006/main">
          <a:off x="8686787" y="965200"/>
          <a:ext cx="508013" cy="889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taux</a:t>
          </a:r>
        </a:p>
        <a:p xmlns:a="http://schemas.openxmlformats.org/drawingml/2006/main">
          <a:pPr algn="ctr"/>
          <a:r>
            <a:rPr lang="fr-FR" sz="1400" b="1">
              <a:solidFill>
                <a:srgbClr val="7F7F7F"/>
              </a:solidFill>
            </a:rPr>
            <a:t>(%)</a:t>
          </a: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t_1102.xls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0.24494</cdr:x>
      <cdr:y>0.09373</cdr:y>
    </cdr:from>
    <cdr:to>
      <cdr:x>0.70442</cdr:x>
      <cdr:y>0.22222</cdr:y>
    </cdr:to>
    <cdr:sp macro="" textlink="">
      <cdr:nvSpPr>
        <cdr:cNvPr id="7" name="ZoneTexte 6"/>
        <cdr:cNvSpPr txBox="1"/>
      </cdr:nvSpPr>
      <cdr:spPr>
        <a:xfrm xmlns:a="http://schemas.openxmlformats.org/drawingml/2006/main">
          <a:off x="2252174" y="524957"/>
          <a:ext cx="4224827" cy="719634"/>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p>
        <a:p xmlns:a="http://schemas.openxmlformats.org/drawingml/2006/main">
          <a:pPr algn="ct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boule de neige</a:t>
          </a:r>
        </a:p>
      </cdr:txBody>
    </cdr:sp>
  </cdr:relSizeAnchor>
  <cdr:relSizeAnchor xmlns:cdr="http://schemas.openxmlformats.org/drawingml/2006/chartDrawing">
    <cdr:from>
      <cdr:x>0</cdr:x>
      <cdr:y>0.17082</cdr:y>
    </cdr:from>
    <cdr:to>
      <cdr:x>0.0709</cdr:x>
      <cdr:y>0.33258</cdr:y>
    </cdr:to>
    <cdr:sp macro="" textlink="">
      <cdr:nvSpPr>
        <cdr:cNvPr id="8" name="ZoneTexte 7"/>
        <cdr:cNvSpPr txBox="1"/>
      </cdr:nvSpPr>
      <cdr:spPr>
        <a:xfrm xmlns:a="http://schemas.openxmlformats.org/drawingml/2006/main">
          <a:off x="0" y="956733"/>
          <a:ext cx="651911" cy="90593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0.16931</cdr:y>
    </cdr:from>
    <cdr:to>
      <cdr:x>1</cdr:x>
      <cdr:y>0.33258</cdr:y>
    </cdr:to>
    <cdr:sp macro="" textlink="">
      <cdr:nvSpPr>
        <cdr:cNvPr id="9" name="ZoneTexte 8"/>
        <cdr:cNvSpPr txBox="1"/>
      </cdr:nvSpPr>
      <cdr:spPr>
        <a:xfrm xmlns:a="http://schemas.openxmlformats.org/drawingml/2006/main">
          <a:off x="8686787" y="948267"/>
          <a:ext cx="508013" cy="91439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dette</a:t>
          </a:r>
        </a:p>
        <a:p xmlns:a="http://schemas.openxmlformats.org/drawingml/2006/main">
          <a:pPr algn="ctr"/>
          <a:r>
            <a:rPr lang="fr-FR" sz="1400" b="1">
              <a:solidFill>
                <a:srgbClr val="7F7F7F"/>
              </a:solidFill>
            </a:rPr>
            <a:t>(% PIB)</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0.06803</cdr:y>
    </cdr:to>
    <cdr:sp macro="" textlink="">
      <cdr:nvSpPr>
        <cdr:cNvPr id="6" name="ZoneTexte 5"/>
        <cdr:cNvSpPr txBox="1"/>
      </cdr:nvSpPr>
      <cdr:spPr>
        <a:xfrm xmlns:a="http://schemas.openxmlformats.org/drawingml/2006/main">
          <a:off x="676737" y="101373"/>
          <a:ext cx="7779721" cy="279627"/>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t_3201.xls, t_1102.xls </a:t>
          </a:r>
          <a:r>
            <a:rPr lang="fr-FR" sz="900" b="0" i="0" baseline="0">
              <a:solidFill>
                <a:schemeClr val="bg1">
                  <a:lumMod val="50000"/>
                </a:schemeClr>
              </a:solidFill>
              <a:latin typeface="Arial"/>
              <a:ea typeface="+mn-ea"/>
              <a:cs typeface="Arial"/>
            </a:rPr>
            <a:t>et </a:t>
          </a:r>
          <a:r>
            <a:rPr lang="fr-FR" sz="900" b="0" i="0" baseline="0">
              <a:solidFill>
                <a:srgbClr val="7F7F7F"/>
              </a:solidFill>
              <a:latin typeface="Arial"/>
              <a:ea typeface="+mn-ea"/>
              <a:cs typeface="Arial"/>
            </a:rPr>
            <a:t>secondairement t_1101.xls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0.24494</cdr:x>
      <cdr:y>0.09373</cdr:y>
    </cdr:from>
    <cdr:to>
      <cdr:x>0.70442</cdr:x>
      <cdr:y>0.22222</cdr:y>
    </cdr:to>
    <cdr:sp macro="" textlink="">
      <cdr:nvSpPr>
        <cdr:cNvPr id="7" name="ZoneTexte 6"/>
        <cdr:cNvSpPr txBox="1"/>
      </cdr:nvSpPr>
      <cdr:spPr>
        <a:xfrm xmlns:a="http://schemas.openxmlformats.org/drawingml/2006/main">
          <a:off x="2252174" y="524957"/>
          <a:ext cx="4224827" cy="719634"/>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publique en volume </a:t>
          </a:r>
        </a:p>
        <a:p xmlns:a="http://schemas.openxmlformats.org/drawingml/2006/main">
          <a:pPr algn="ctr"/>
          <a:r>
            <a:rPr lang="fr-FR" sz="2400" b="1">
              <a:solidFill>
                <a:schemeClr val="tx2">
                  <a:lumMod val="60000"/>
                  <a:lumOff val="40000"/>
                </a:schemeClr>
              </a:solidFill>
              <a:latin typeface="+mn-lt"/>
              <a:cs typeface="Arial"/>
            </a:rPr>
            <a:t>avec </a:t>
          </a:r>
          <a:r>
            <a:rPr lang="fr-FR" sz="2400" b="1">
              <a:latin typeface="+mn-lt"/>
              <a:cs typeface="Arial"/>
            </a:rPr>
            <a:t>et </a:t>
          </a:r>
          <a:r>
            <a:rPr lang="fr-FR" sz="2400" b="1">
              <a:solidFill>
                <a:srgbClr val="FF63C1"/>
              </a:solidFill>
              <a:latin typeface="+mn-lt"/>
              <a:cs typeface="Arial"/>
            </a:rPr>
            <a:t>sans </a:t>
          </a:r>
          <a:r>
            <a:rPr lang="fr-FR" sz="2400" b="1">
              <a:latin typeface="+mn-lt"/>
              <a:cs typeface="Arial"/>
            </a:rPr>
            <a:t>effet boule de neige</a:t>
          </a:r>
        </a:p>
      </cdr:txBody>
    </cdr:sp>
  </cdr:relSizeAnchor>
  <cdr:relSizeAnchor xmlns:cdr="http://schemas.openxmlformats.org/drawingml/2006/chartDrawing">
    <cdr:from>
      <cdr:x>0</cdr:x>
      <cdr:y>0.17082</cdr:y>
    </cdr:from>
    <cdr:to>
      <cdr:x>0.0709</cdr:x>
      <cdr:y>0.33258</cdr:y>
    </cdr:to>
    <cdr:sp macro="" textlink="">
      <cdr:nvSpPr>
        <cdr:cNvPr id="8" name="ZoneTexte 7"/>
        <cdr:cNvSpPr txBox="1"/>
      </cdr:nvSpPr>
      <cdr:spPr>
        <a:xfrm xmlns:a="http://schemas.openxmlformats.org/drawingml/2006/main">
          <a:off x="0" y="956733"/>
          <a:ext cx="651911" cy="90593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solidFill>
                <a:schemeClr val="tx1">
                  <a:lumMod val="50000"/>
                  <a:lumOff val="50000"/>
                </a:schemeClr>
              </a:solidFill>
            </a:rPr>
            <a:t>dette</a:t>
          </a:r>
        </a:p>
        <a:p xmlns:a="http://schemas.openxmlformats.org/drawingml/2006/main">
          <a:pPr algn="ctr"/>
          <a:r>
            <a:rPr lang="fr-FR" sz="1400" b="1">
              <a:solidFill>
                <a:schemeClr val="tx1">
                  <a:lumMod val="50000"/>
                  <a:lumOff val="50000"/>
                </a:schemeClr>
              </a:solidFill>
            </a:rPr>
            <a:t>(Md €</a:t>
          </a:r>
        </a:p>
        <a:p xmlns:a="http://schemas.openxmlformats.org/drawingml/2006/main">
          <a:pPr algn="ctr"/>
          <a:r>
            <a:rPr lang="fr-FR" sz="1400" b="1">
              <a:solidFill>
                <a:schemeClr val="tx1">
                  <a:lumMod val="50000"/>
                  <a:lumOff val="50000"/>
                </a:schemeClr>
              </a:solidFill>
            </a:rPr>
            <a:t>2012)</a:t>
          </a:r>
        </a:p>
      </cdr:txBody>
    </cdr:sp>
  </cdr:relSizeAnchor>
  <cdr:relSizeAnchor xmlns:cdr="http://schemas.openxmlformats.org/drawingml/2006/chartDrawing">
    <cdr:from>
      <cdr:x>0.94475</cdr:x>
      <cdr:y>0.16931</cdr:y>
    </cdr:from>
    <cdr:to>
      <cdr:x>1</cdr:x>
      <cdr:y>0.33258</cdr:y>
    </cdr:to>
    <cdr:sp macro="" textlink="">
      <cdr:nvSpPr>
        <cdr:cNvPr id="9" name="ZoneTexte 8"/>
        <cdr:cNvSpPr txBox="1"/>
      </cdr:nvSpPr>
      <cdr:spPr>
        <a:xfrm xmlns:a="http://schemas.openxmlformats.org/drawingml/2006/main">
          <a:off x="8686787" y="948267"/>
          <a:ext cx="508013" cy="91439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7F7F7F"/>
              </a:solidFill>
            </a:rPr>
            <a:t>dette</a:t>
          </a:r>
        </a:p>
        <a:p xmlns:a="http://schemas.openxmlformats.org/drawingml/2006/main">
          <a:pPr algn="ctr"/>
          <a:r>
            <a:rPr lang="fr-FR" sz="1400" b="1">
              <a:solidFill>
                <a:srgbClr val="7F7F7F"/>
              </a:solidFill>
            </a:rPr>
            <a:t>(% PIB)</a:t>
          </a:r>
        </a:p>
      </cdr:txBody>
    </cdr:sp>
  </cdr:relSizeAnchor>
  <cdr:relSizeAnchor xmlns:cdr="http://schemas.openxmlformats.org/drawingml/2006/chartDrawing">
    <cdr:from>
      <cdr:x>0.41897</cdr:x>
      <cdr:y>0.21769</cdr:y>
    </cdr:from>
    <cdr:to>
      <cdr:x>0.46685</cdr:x>
      <cdr:y>0.89796</cdr:y>
    </cdr:to>
    <cdr:sp macro="" textlink="">
      <cdr:nvSpPr>
        <cdr:cNvPr id="10" name="Rectangle 9"/>
        <cdr:cNvSpPr/>
      </cdr:nvSpPr>
      <cdr:spPr>
        <a:xfrm xmlns:a="http://schemas.openxmlformats.org/drawingml/2006/main">
          <a:off x="3852334" y="1219200"/>
          <a:ext cx="440247" cy="3809988"/>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0.41989</cdr:x>
      <cdr:y>0.71051</cdr:y>
    </cdr:from>
    <cdr:to>
      <cdr:x>0.46961</cdr:x>
      <cdr:y>0.80575</cdr:y>
    </cdr:to>
    <cdr:sp macro="" textlink="">
      <cdr:nvSpPr>
        <cdr:cNvPr id="11" name="ZoneTexte 10"/>
        <cdr:cNvSpPr txBox="1"/>
      </cdr:nvSpPr>
      <cdr:spPr>
        <a:xfrm xmlns:a="http://schemas.openxmlformats.org/drawingml/2006/main">
          <a:off x="3860794" y="3979347"/>
          <a:ext cx="457165" cy="53341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0.82136</cdr:x>
      <cdr:y>0.02419</cdr:y>
    </cdr:from>
    <cdr:to>
      <cdr:x>0.94383</cdr:x>
      <cdr:y>0.89645</cdr:y>
    </cdr:to>
    <cdr:sp macro="" textlink="">
      <cdr:nvSpPr>
        <cdr:cNvPr id="12" name="Rectangle 11"/>
        <cdr:cNvSpPr/>
      </cdr:nvSpPr>
      <cdr:spPr>
        <a:xfrm xmlns:a="http://schemas.openxmlformats.org/drawingml/2006/main">
          <a:off x="7552267" y="135467"/>
          <a:ext cx="1126028" cy="4885275"/>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0.82131</cdr:x>
      <cdr:y>0.709</cdr:y>
    </cdr:from>
    <cdr:to>
      <cdr:x>0.94291</cdr:x>
      <cdr:y>0.80423</cdr:y>
    </cdr:to>
    <cdr:sp macro="" textlink="">
      <cdr:nvSpPr>
        <cdr:cNvPr id="13" name="ZoneTexte 12"/>
        <cdr:cNvSpPr txBox="1"/>
      </cdr:nvSpPr>
      <cdr:spPr>
        <a:xfrm xmlns:a="http://schemas.openxmlformats.org/drawingml/2006/main">
          <a:off x="7551786" y="3970891"/>
          <a:ext cx="1118049" cy="53335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0.83702</cdr:x>
      <cdr:y>0.02268</cdr:y>
    </cdr:from>
    <cdr:to>
      <cdr:x>0.96317</cdr:x>
      <cdr:y>0.89343</cdr:y>
    </cdr:to>
    <cdr:sp macro="" textlink="">
      <cdr:nvSpPr>
        <cdr:cNvPr id="10" name="Rectangle 9"/>
        <cdr:cNvSpPr/>
      </cdr:nvSpPr>
      <cdr:spPr>
        <a:xfrm xmlns:a="http://schemas.openxmlformats.org/drawingml/2006/main">
          <a:off x="7696224" y="127023"/>
          <a:ext cx="1159924" cy="4876809"/>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0.43002</cdr:x>
      <cdr:y>0.47166</cdr:y>
    </cdr:from>
    <cdr:to>
      <cdr:x>0.4779</cdr:x>
      <cdr:y>0.89191</cdr:y>
    </cdr:to>
    <cdr:sp macro="" textlink="">
      <cdr:nvSpPr>
        <cdr:cNvPr id="11" name="Rectangle 10"/>
        <cdr:cNvSpPr/>
      </cdr:nvSpPr>
      <cdr:spPr>
        <a:xfrm xmlns:a="http://schemas.openxmlformats.org/drawingml/2006/main">
          <a:off x="3953948" y="2641600"/>
          <a:ext cx="440247" cy="2353719"/>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0.1028</cdr:y>
    </cdr:to>
    <cdr:sp macro="" textlink="">
      <cdr:nvSpPr>
        <cdr:cNvPr id="6" name="ZoneTexte 5"/>
        <cdr:cNvSpPr txBox="1"/>
      </cdr:nvSpPr>
      <cdr:spPr>
        <a:xfrm xmlns:a="http://schemas.openxmlformats.org/drawingml/2006/main">
          <a:off x="676737" y="101373"/>
          <a:ext cx="7779721" cy="4743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de l'État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t_3203.xls, </a:t>
          </a:r>
          <a:r>
            <a:rPr lang="fr-FR" sz="900" b="0" i="0" baseline="0">
              <a:solidFill>
                <a:srgbClr val="7F7F7F"/>
              </a:solidFill>
              <a:latin typeface="Arial"/>
              <a:ea typeface="+mn-ea"/>
              <a:cs typeface="Arial"/>
            </a:rPr>
            <a:t>t_1101.xls et rapport Carrez (2010). </a:t>
          </a:r>
        </a:p>
        <a:p xmlns:a="http://schemas.openxmlformats.org/drawingml/2006/main">
          <a:pPr algn="l" rtl="0">
            <a:defRPr sz="1000"/>
          </a:pPr>
          <a:r>
            <a:rPr lang="fr-FR" sz="900" b="0" i="0" baseline="0">
              <a:solidFill>
                <a:srgbClr val="7F7F7F"/>
              </a:solidFill>
              <a:latin typeface="Arial"/>
              <a:ea typeface="+mn-ea"/>
              <a:cs typeface="Arial"/>
            </a:rPr>
            <a:t>Cadeaux fiscaux extrapôlés au-delà de 2009.</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0.24586</cdr:x>
      <cdr:y>0.14059</cdr:y>
    </cdr:from>
    <cdr:to>
      <cdr:x>0.70534</cdr:x>
      <cdr:y>0.19048</cdr:y>
    </cdr:to>
    <cdr:sp macro="" textlink="">
      <cdr:nvSpPr>
        <cdr:cNvPr id="7" name="ZoneTexte 6"/>
        <cdr:cNvSpPr txBox="1"/>
      </cdr:nvSpPr>
      <cdr:spPr>
        <a:xfrm xmlns:a="http://schemas.openxmlformats.org/drawingml/2006/main">
          <a:off x="2260634" y="787396"/>
          <a:ext cx="4224826" cy="27941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de l'État en % du PIB</a:t>
          </a:r>
        </a:p>
      </cdr:txBody>
    </cdr:sp>
  </cdr:relSizeAnchor>
  <cdr:relSizeAnchor xmlns:cdr="http://schemas.openxmlformats.org/drawingml/2006/chartDrawing">
    <cdr:from>
      <cdr:x>0.01842</cdr:x>
      <cdr:y>0.0907</cdr:y>
    </cdr:from>
    <cdr:to>
      <cdr:x>0.06722</cdr:x>
      <cdr:y>0.18594</cdr:y>
    </cdr:to>
    <cdr:sp macro="" textlink="">
      <cdr:nvSpPr>
        <cdr:cNvPr id="9" name="ZoneTexte 8"/>
        <cdr:cNvSpPr txBox="1"/>
      </cdr:nvSpPr>
      <cdr:spPr>
        <a:xfrm xmlns:a="http://schemas.openxmlformats.org/drawingml/2006/main">
          <a:off x="169333" y="508000"/>
          <a:ext cx="448741" cy="5334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chemeClr val="tx1"/>
              </a:solidFill>
            </a:rPr>
            <a:t>(%)</a:t>
          </a:r>
        </a:p>
      </cdr:txBody>
    </cdr:sp>
  </cdr:relSizeAnchor>
  <cdr:relSizeAnchor xmlns:cdr="http://schemas.openxmlformats.org/drawingml/2006/chartDrawing">
    <cdr:from>
      <cdr:x>0.43002</cdr:x>
      <cdr:y>0.774</cdr:y>
    </cdr:from>
    <cdr:to>
      <cdr:x>0.4779</cdr:x>
      <cdr:y>0.8904</cdr:y>
    </cdr:to>
    <cdr:sp macro="" textlink="">
      <cdr:nvSpPr>
        <cdr:cNvPr id="12" name="ZoneTexte 11"/>
        <cdr:cNvSpPr txBox="1"/>
      </cdr:nvSpPr>
      <cdr:spPr>
        <a:xfrm xmlns:a="http://schemas.openxmlformats.org/drawingml/2006/main">
          <a:off x="3953933" y="4334942"/>
          <a:ext cx="440268"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0.83978</cdr:x>
      <cdr:y>0.774</cdr:y>
    </cdr:from>
    <cdr:to>
      <cdr:x>0.96225</cdr:x>
      <cdr:y>0.8904</cdr:y>
    </cdr:to>
    <cdr:sp macro="" textlink="">
      <cdr:nvSpPr>
        <cdr:cNvPr id="13" name="ZoneTexte 12"/>
        <cdr:cNvSpPr txBox="1"/>
      </cdr:nvSpPr>
      <cdr:spPr>
        <a:xfrm xmlns:a="http://schemas.openxmlformats.org/drawingml/2006/main">
          <a:off x="7721600" y="4334942"/>
          <a:ext cx="1126096"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0.76059</cdr:x>
      <cdr:y>0.07861</cdr:y>
    </cdr:to>
    <cdr:sp macro="" textlink="">
      <cdr:nvSpPr>
        <cdr:cNvPr id="6" name="ZoneTexte 5"/>
        <cdr:cNvSpPr txBox="1"/>
      </cdr:nvSpPr>
      <cdr:spPr>
        <a:xfrm xmlns:a="http://schemas.openxmlformats.org/drawingml/2006/main">
          <a:off x="676738" y="101373"/>
          <a:ext cx="6316730" cy="33889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et t_1102.xls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0.05114</cdr:y>
    </cdr:from>
    <cdr:to>
      <cdr:x>0.67956</cdr:x>
      <cdr:y>0.13454</cdr:y>
    </cdr:to>
    <cdr:sp macro="" textlink="">
      <cdr:nvSpPr>
        <cdr:cNvPr id="7" name="ZoneTexte 6"/>
        <cdr:cNvSpPr txBox="1"/>
      </cdr:nvSpPr>
      <cdr:spPr>
        <a:xfrm xmlns:a="http://schemas.openxmlformats.org/drawingml/2006/main">
          <a:off x="685800" y="286425"/>
          <a:ext cx="5562600" cy="467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D9D9D9"/>
              </a:solidFill>
              <a:latin typeface="Calibri"/>
              <a:cs typeface="Arial"/>
            </a:rPr>
            <a:t>Évolution</a:t>
          </a:r>
          <a:r>
            <a:rPr lang="fr-FR" sz="2400" b="1" baseline="0">
              <a:solidFill>
                <a:srgbClr val="D9D9D9"/>
              </a:solidFill>
              <a:latin typeface="Calibri"/>
              <a:cs typeface="Arial"/>
            </a:rPr>
            <a:t> de la d</a:t>
          </a:r>
          <a:r>
            <a:rPr lang="fr-FR" sz="2400" b="1">
              <a:solidFill>
                <a:srgbClr val="D9D9D9"/>
              </a:solidFill>
              <a:latin typeface="Calibri"/>
              <a:cs typeface="Arial"/>
            </a:rPr>
            <a:t>ette publique selon l'unité</a:t>
          </a:r>
        </a:p>
      </cdr:txBody>
    </cdr:sp>
  </cdr:relSizeAnchor>
  <cdr:relSizeAnchor xmlns:cdr="http://schemas.openxmlformats.org/drawingml/2006/chartDrawing">
    <cdr:from>
      <cdr:x>0.9558</cdr:x>
      <cdr:y>0.06652</cdr:y>
    </cdr:from>
    <cdr:to>
      <cdr:x>0.99448</cdr:x>
      <cdr:y>0.21315</cdr:y>
    </cdr:to>
    <cdr:sp macro="" textlink="">
      <cdr:nvSpPr>
        <cdr:cNvPr id="8" name="ZoneTexte 7"/>
        <cdr:cNvSpPr txBox="1"/>
      </cdr:nvSpPr>
      <cdr:spPr>
        <a:xfrm xmlns:a="http://schemas.openxmlformats.org/drawingml/2006/main">
          <a:off x="8788400" y="372534"/>
          <a:ext cx="355600" cy="821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0.64088</cdr:x>
      <cdr:y>0.55329</cdr:y>
    </cdr:from>
    <cdr:to>
      <cdr:x>0.92357</cdr:x>
      <cdr:y>0.65759</cdr:y>
    </cdr:to>
    <cdr:sp macro="" textlink="">
      <cdr:nvSpPr>
        <cdr:cNvPr id="12" name="ZoneTexte 11"/>
        <cdr:cNvSpPr txBox="1"/>
      </cdr:nvSpPr>
      <cdr:spPr>
        <a:xfrm xmlns:a="http://schemas.openxmlformats.org/drawingml/2006/main">
          <a:off x="5892788" y="3098820"/>
          <a:ext cx="2599278" cy="58415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FF"/>
              </a:solidFill>
            </a:rPr>
            <a:t>en € courants (échelle de gauche)</a:t>
          </a:r>
          <a:r>
            <a:rPr lang="fr-FR" sz="1400" b="1" baseline="0">
              <a:solidFill>
                <a:srgbClr val="0000FF"/>
              </a:solidFill>
            </a:rPr>
            <a:t> </a:t>
          </a:r>
          <a:r>
            <a:rPr lang="fr-FR" sz="1400" b="1">
              <a:solidFill>
                <a:srgbClr val="0000FF"/>
              </a:solidFill>
              <a:latin typeface="+mn-lt"/>
              <a:ea typeface="+mn-ea"/>
              <a:cs typeface="+mn-cs"/>
            </a:rPr>
            <a:t>: </a:t>
          </a:r>
          <a:br>
            <a:rPr lang="fr-FR" sz="1400" b="1">
              <a:solidFill>
                <a:srgbClr val="0000FF"/>
              </a:solidFill>
              <a:latin typeface="+mn-lt"/>
              <a:ea typeface="+mn-ea"/>
              <a:cs typeface="+mn-cs"/>
            </a:rPr>
          </a:br>
          <a:r>
            <a:rPr lang="fr-FR" sz="1400" b="1">
              <a:solidFill>
                <a:srgbClr val="0000FF"/>
              </a:solidFill>
              <a:latin typeface="+mn-lt"/>
              <a:ea typeface="+mn-ea"/>
              <a:cs typeface="+mn-cs"/>
            </a:rPr>
            <a:t>multiplié par </a:t>
          </a:r>
          <a:r>
            <a:rPr lang="fr-FR" sz="2000" b="1">
              <a:solidFill>
                <a:srgbClr val="0000FF"/>
              </a:solidFill>
              <a:latin typeface="+mn-lt"/>
              <a:ea typeface="+mn-ea"/>
              <a:cs typeface="+mn-cs"/>
            </a:rPr>
            <a:t>22</a:t>
          </a:r>
          <a:r>
            <a:rPr lang="fr-FR" sz="1400" b="1">
              <a:solidFill>
                <a:srgbClr val="0000FF"/>
              </a:solidFill>
              <a:latin typeface="+mn-lt"/>
              <a:ea typeface="+mn-ea"/>
              <a:cs typeface="+mn-cs"/>
            </a:rPr>
            <a:t> en</a:t>
          </a:r>
          <a:r>
            <a:rPr lang="fr-FR" sz="1400" b="1" baseline="0">
              <a:solidFill>
                <a:srgbClr val="0000FF"/>
              </a:solidFill>
              <a:latin typeface="+mn-lt"/>
              <a:ea typeface="+mn-ea"/>
              <a:cs typeface="+mn-cs"/>
            </a:rPr>
            <a:t> 34 ans</a:t>
          </a:r>
          <a:r>
            <a:rPr lang="fr-FR" sz="1400">
              <a:solidFill>
                <a:srgbClr val="0000FF"/>
              </a:solidFill>
            </a:rPr>
            <a:t> </a:t>
          </a:r>
          <a:endParaRPr lang="fr-FR" sz="1400" b="1">
            <a:solidFill>
              <a:srgbClr val="0000FF"/>
            </a:solidFill>
          </a:endParaRPr>
        </a:p>
      </cdr:txBody>
    </cdr:sp>
  </cdr:relSizeAnchor>
  <cdr:relSizeAnchor xmlns:cdr="http://schemas.openxmlformats.org/drawingml/2006/chartDrawing">
    <cdr:from>
      <cdr:x>0.58379</cdr:x>
      <cdr:y>0.57747</cdr:y>
    </cdr:from>
    <cdr:to>
      <cdr:x>0.63444</cdr:x>
      <cdr:y>0.5941</cdr:y>
    </cdr:to>
    <cdr:sp macro="" textlink="">
      <cdr:nvSpPr>
        <cdr:cNvPr id="13" name="Connecteur droit 12"/>
        <cdr:cNvSpPr/>
      </cdr:nvSpPr>
      <cdr:spPr>
        <a:xfrm xmlns:a="http://schemas.openxmlformats.org/drawingml/2006/main" flipH="1" flipV="1">
          <a:off x="5367857" y="3234245"/>
          <a:ext cx="465717" cy="93140"/>
        </a:xfrm>
        <a:prstGeom xmlns:a="http://schemas.openxmlformats.org/drawingml/2006/main" prst="line">
          <a:avLst/>
        </a:prstGeom>
        <a:ln xmlns:a="http://schemas.openxmlformats.org/drawingml/2006/main" w="50800">
          <a:solidFill>
            <a:srgbClr val="0000FF"/>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0.4604</cdr:x>
      <cdr:y>0.44747</cdr:y>
    </cdr:from>
    <cdr:to>
      <cdr:x>0.55433</cdr:x>
      <cdr:y>0.48526</cdr:y>
    </cdr:to>
    <cdr:sp macro="" textlink="">
      <cdr:nvSpPr>
        <cdr:cNvPr id="14" name="Connecteur droit 13"/>
        <cdr:cNvSpPr/>
      </cdr:nvSpPr>
      <cdr:spPr>
        <a:xfrm xmlns:a="http://schemas.openxmlformats.org/drawingml/2006/main">
          <a:off x="4233295" y="2506126"/>
          <a:ext cx="863639" cy="211674"/>
        </a:xfrm>
        <a:prstGeom xmlns:a="http://schemas.openxmlformats.org/drawingml/2006/main" prst="line">
          <a:avLst/>
        </a:prstGeom>
        <a:ln xmlns:a="http://schemas.openxmlformats.org/drawingml/2006/main" w="50800">
          <a:solidFill>
            <a:srgbClr val="FF000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cdr:x>
      <cdr:y>0.40666</cdr:y>
    </cdr:from>
    <cdr:to>
      <cdr:x>0.46224</cdr:x>
      <cdr:y>0.46864</cdr:y>
    </cdr:to>
    <cdr:sp macro="" textlink="">
      <cdr:nvSpPr>
        <cdr:cNvPr id="15" name="ZoneTexte 14"/>
        <cdr:cNvSpPr txBox="1"/>
      </cdr:nvSpPr>
      <cdr:spPr>
        <a:xfrm xmlns:a="http://schemas.openxmlformats.org/drawingml/2006/main">
          <a:off x="-16909" y="2277562"/>
          <a:ext cx="4250204" cy="347131"/>
        </a:xfrm>
        <a:prstGeom xmlns:a="http://schemas.openxmlformats.org/drawingml/2006/main" prst="rect">
          <a:avLst/>
        </a:prstGeom>
        <a:solidFill xmlns:a="http://schemas.openxmlformats.org/drawingml/2006/main">
          <a:schemeClr val="bg1">
            <a:alpha val="7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FF0000"/>
              </a:solidFill>
            </a:rPr>
            <a:t>en € 2012 (échelle de gauche) </a:t>
          </a:r>
          <a:r>
            <a:rPr lang="fr-FR" sz="1400" b="1">
              <a:solidFill>
                <a:srgbClr val="FF0000"/>
              </a:solidFill>
              <a:latin typeface="+mn-lt"/>
              <a:ea typeface="+mn-ea"/>
              <a:cs typeface="+mn-cs"/>
            </a:rPr>
            <a:t>: multiplié par </a:t>
          </a:r>
          <a:r>
            <a:rPr lang="fr-FR" sz="2000" b="1">
              <a:solidFill>
                <a:srgbClr val="FF0000"/>
              </a:solidFill>
              <a:latin typeface="+mn-lt"/>
              <a:ea typeface="+mn-ea"/>
              <a:cs typeface="+mn-cs"/>
            </a:rPr>
            <a:t>8</a:t>
          </a:r>
          <a:r>
            <a:rPr lang="fr-FR" sz="1400" b="1">
              <a:solidFill>
                <a:srgbClr val="FF0000"/>
              </a:solidFill>
              <a:latin typeface="+mn-lt"/>
              <a:ea typeface="+mn-ea"/>
              <a:cs typeface="+mn-cs"/>
            </a:rPr>
            <a:t> en</a:t>
          </a:r>
          <a:r>
            <a:rPr lang="fr-FR" sz="1400" b="1" baseline="0">
              <a:solidFill>
                <a:srgbClr val="FF0000"/>
              </a:solidFill>
              <a:latin typeface="+mn-lt"/>
              <a:ea typeface="+mn-ea"/>
              <a:cs typeface="+mn-cs"/>
            </a:rPr>
            <a:t> 34 ans</a:t>
          </a:r>
          <a:r>
            <a:rPr lang="fr-FR" sz="1400">
              <a:solidFill>
                <a:srgbClr val="FF0000"/>
              </a:solidFill>
            </a:rPr>
            <a:t> </a:t>
          </a:r>
          <a:endParaRPr lang="fr-FR" sz="1400" b="1">
            <a:solidFill>
              <a:srgbClr val="FF0000"/>
            </a:solidFill>
          </a:endParaRPr>
        </a:p>
      </cdr:txBody>
    </cdr:sp>
  </cdr:relSizeAnchor>
  <cdr:relSizeAnchor xmlns:cdr="http://schemas.openxmlformats.org/drawingml/2006/chartDrawing">
    <cdr:from>
      <cdr:x>0.00829</cdr:x>
      <cdr:y>0.06803</cdr:y>
    </cdr:from>
    <cdr:to>
      <cdr:x>0.06261</cdr:x>
      <cdr:y>0.21466</cdr:y>
    </cdr:to>
    <cdr:sp macro="" textlink="">
      <cdr:nvSpPr>
        <cdr:cNvPr id="16" name="ZoneTexte 15"/>
        <cdr:cNvSpPr txBox="1"/>
      </cdr:nvSpPr>
      <cdr:spPr>
        <a:xfrm xmlns:a="http://schemas.openxmlformats.org/drawingml/2006/main">
          <a:off x="76200" y="381000"/>
          <a:ext cx="499532" cy="8212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Md</a:t>
          </a:r>
          <a:r>
            <a:rPr lang="fr-FR" sz="1800" b="1" baseline="0"/>
            <a:t> €</a:t>
          </a:r>
          <a:endParaRPr lang="fr-FR" sz="1800" b="1"/>
        </a:p>
      </cdr:txBody>
    </cdr:sp>
  </cdr:relSizeAnchor>
  <cdr:relSizeAnchor xmlns:cdr="http://schemas.openxmlformats.org/drawingml/2006/chartDrawing">
    <cdr:from>
      <cdr:x>0.77072</cdr:x>
      <cdr:y>0.5941</cdr:y>
    </cdr:from>
    <cdr:to>
      <cdr:x>0.81768</cdr:x>
      <cdr:y>0.6712</cdr:y>
    </cdr:to>
    <cdr:sp macro="" textlink="">
      <cdr:nvSpPr>
        <cdr:cNvPr id="18" name="Ellipse 17"/>
        <cdr:cNvSpPr/>
      </cdr:nvSpPr>
      <cdr:spPr>
        <a:xfrm xmlns:a="http://schemas.openxmlformats.org/drawingml/2006/main">
          <a:off x="7086641" y="3327385"/>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0.3453</cdr:x>
      <cdr:y>0.40514</cdr:y>
    </cdr:from>
    <cdr:to>
      <cdr:x>0.39226</cdr:x>
      <cdr:y>0.48224</cdr:y>
    </cdr:to>
    <cdr:sp macro="" textlink="">
      <cdr:nvSpPr>
        <cdr:cNvPr id="19" name="Ellipse 18"/>
        <cdr:cNvSpPr/>
      </cdr:nvSpPr>
      <cdr:spPr>
        <a:xfrm xmlns:a="http://schemas.openxmlformats.org/drawingml/2006/main">
          <a:off x="3174974" y="2269049"/>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0.xml><?xml version="1.0" encoding="utf-8"?>
<c:userShapes xmlns:c="http://schemas.openxmlformats.org/drawingml/2006/chart">
  <cdr:relSizeAnchor xmlns:cdr="http://schemas.openxmlformats.org/drawingml/2006/chartDrawing">
    <cdr:from>
      <cdr:x>0.83702</cdr:x>
      <cdr:y>0.02268</cdr:y>
    </cdr:from>
    <cdr:to>
      <cdr:x>0.96317</cdr:x>
      <cdr:y>0.89343</cdr:y>
    </cdr:to>
    <cdr:sp macro="" textlink="">
      <cdr:nvSpPr>
        <cdr:cNvPr id="10" name="Rectangle 9"/>
        <cdr:cNvSpPr/>
      </cdr:nvSpPr>
      <cdr:spPr>
        <a:xfrm xmlns:a="http://schemas.openxmlformats.org/drawingml/2006/main">
          <a:off x="7696224" y="127023"/>
          <a:ext cx="1159924" cy="4876809"/>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0.43002</cdr:x>
      <cdr:y>0.47166</cdr:y>
    </cdr:from>
    <cdr:to>
      <cdr:x>0.4779</cdr:x>
      <cdr:y>0.89191</cdr:y>
    </cdr:to>
    <cdr:sp macro="" textlink="">
      <cdr:nvSpPr>
        <cdr:cNvPr id="11" name="Rectangle 10"/>
        <cdr:cNvSpPr/>
      </cdr:nvSpPr>
      <cdr:spPr>
        <a:xfrm xmlns:a="http://schemas.openxmlformats.org/drawingml/2006/main">
          <a:off x="3953948" y="2641600"/>
          <a:ext cx="440247" cy="2353719"/>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0.1028</cdr:y>
    </cdr:to>
    <cdr:sp macro="" textlink="">
      <cdr:nvSpPr>
        <cdr:cNvPr id="6" name="ZoneTexte 5"/>
        <cdr:cNvSpPr txBox="1"/>
      </cdr:nvSpPr>
      <cdr:spPr>
        <a:xfrm xmlns:a="http://schemas.openxmlformats.org/drawingml/2006/main">
          <a:off x="676737" y="101373"/>
          <a:ext cx="7779721" cy="4743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de l'État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1000" b="0" i="0" baseline="0">
              <a:solidFill>
                <a:schemeClr val="bg1">
                  <a:lumMod val="50000"/>
                </a:schemeClr>
              </a:solidFill>
              <a:latin typeface="+mn-lt"/>
              <a:ea typeface="+mn-ea"/>
              <a:cs typeface="+mn-cs"/>
            </a:rPr>
            <a:t>t_3203.xls, </a:t>
          </a:r>
          <a:r>
            <a:rPr lang="fr-FR" sz="900" b="0" i="0" baseline="0">
              <a:solidFill>
                <a:srgbClr val="7F7F7F"/>
              </a:solidFill>
              <a:latin typeface="Arial"/>
              <a:ea typeface="+mn-ea"/>
              <a:cs typeface="Arial"/>
            </a:rPr>
            <a:t>t_1101.xls et rapport Carrez (2010). </a:t>
          </a:r>
        </a:p>
        <a:p xmlns:a="http://schemas.openxmlformats.org/drawingml/2006/main">
          <a:pPr algn="l" rtl="0">
            <a:defRPr sz="1000"/>
          </a:pPr>
          <a:r>
            <a:rPr lang="fr-FR" sz="900" b="0" i="0" baseline="0">
              <a:solidFill>
                <a:srgbClr val="7F7F7F"/>
              </a:solidFill>
              <a:latin typeface="Arial"/>
              <a:ea typeface="+mn-ea"/>
              <a:cs typeface="Arial"/>
            </a:rPr>
            <a:t>Cadeaux fiscaux extrapôlés au-delà de 2009.</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0.24586</cdr:x>
      <cdr:y>0.14059</cdr:y>
    </cdr:from>
    <cdr:to>
      <cdr:x>0.70534</cdr:x>
      <cdr:y>0.19048</cdr:y>
    </cdr:to>
    <cdr:sp macro="" textlink="">
      <cdr:nvSpPr>
        <cdr:cNvPr id="7" name="ZoneTexte 6"/>
        <cdr:cNvSpPr txBox="1"/>
      </cdr:nvSpPr>
      <cdr:spPr>
        <a:xfrm xmlns:a="http://schemas.openxmlformats.org/drawingml/2006/main">
          <a:off x="2260634" y="787396"/>
          <a:ext cx="4224826" cy="27941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de l'État en % du PIB</a:t>
          </a:r>
        </a:p>
      </cdr:txBody>
    </cdr:sp>
  </cdr:relSizeAnchor>
  <cdr:relSizeAnchor xmlns:cdr="http://schemas.openxmlformats.org/drawingml/2006/chartDrawing">
    <cdr:from>
      <cdr:x>0.01842</cdr:x>
      <cdr:y>0.0907</cdr:y>
    </cdr:from>
    <cdr:to>
      <cdr:x>0.06722</cdr:x>
      <cdr:y>0.18594</cdr:y>
    </cdr:to>
    <cdr:sp macro="" textlink="">
      <cdr:nvSpPr>
        <cdr:cNvPr id="9" name="ZoneTexte 8"/>
        <cdr:cNvSpPr txBox="1"/>
      </cdr:nvSpPr>
      <cdr:spPr>
        <a:xfrm xmlns:a="http://schemas.openxmlformats.org/drawingml/2006/main">
          <a:off x="169333" y="508000"/>
          <a:ext cx="448741" cy="5334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chemeClr val="tx1"/>
              </a:solidFill>
            </a:rPr>
            <a:t>(%)</a:t>
          </a:r>
        </a:p>
      </cdr:txBody>
    </cdr:sp>
  </cdr:relSizeAnchor>
  <cdr:relSizeAnchor xmlns:cdr="http://schemas.openxmlformats.org/drawingml/2006/chartDrawing">
    <cdr:from>
      <cdr:x>0.43002</cdr:x>
      <cdr:y>0.774</cdr:y>
    </cdr:from>
    <cdr:to>
      <cdr:x>0.4779</cdr:x>
      <cdr:y>0.8904</cdr:y>
    </cdr:to>
    <cdr:sp macro="" textlink="">
      <cdr:nvSpPr>
        <cdr:cNvPr id="12" name="ZoneTexte 11"/>
        <cdr:cNvSpPr txBox="1"/>
      </cdr:nvSpPr>
      <cdr:spPr>
        <a:xfrm xmlns:a="http://schemas.openxmlformats.org/drawingml/2006/main">
          <a:off x="3953933" y="4334942"/>
          <a:ext cx="440268"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0.83978</cdr:x>
      <cdr:y>0.774</cdr:y>
    </cdr:from>
    <cdr:to>
      <cdr:x>0.96225</cdr:x>
      <cdr:y>0.8904</cdr:y>
    </cdr:to>
    <cdr:sp macro="" textlink="">
      <cdr:nvSpPr>
        <cdr:cNvPr id="13" name="ZoneTexte 12"/>
        <cdr:cNvSpPr txBox="1"/>
      </cdr:nvSpPr>
      <cdr:spPr>
        <a:xfrm xmlns:a="http://schemas.openxmlformats.org/drawingml/2006/main">
          <a:off x="7721600" y="4334942"/>
          <a:ext cx="1126096"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01796" cy="561233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0.66</cdr:x>
      <cdr:y>0.27507</cdr:y>
    </cdr:from>
    <cdr:to>
      <cdr:x>0.66198</cdr:x>
      <cdr:y>0.84815</cdr:y>
    </cdr:to>
    <cdr:sp macro="" textlink="">
      <cdr:nvSpPr>
        <cdr:cNvPr id="3" name="Connecteur droit 2"/>
        <cdr:cNvSpPr/>
      </cdr:nvSpPr>
      <cdr:spPr>
        <a:xfrm xmlns:a="http://schemas.openxmlformats.org/drawingml/2006/main" rot="5400000" flipH="1" flipV="1">
          <a:off x="4474146" y="3142811"/>
          <a:ext cx="3216330" cy="18252"/>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0.1124</cdr:x>
      <cdr:y>0.38482</cdr:y>
    </cdr:from>
    <cdr:to>
      <cdr:x>0.59917</cdr:x>
      <cdr:y>0.49593</cdr:y>
    </cdr:to>
    <cdr:sp macro="" textlink="">
      <cdr:nvSpPr>
        <cdr:cNvPr id="4" name="ZoneTexte 3"/>
        <cdr:cNvSpPr txBox="1"/>
      </cdr:nvSpPr>
      <cdr:spPr>
        <a:xfrm xmlns:a="http://schemas.openxmlformats.org/drawingml/2006/main">
          <a:off x="1034251" y="2159761"/>
          <a:ext cx="4479223" cy="62359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fr-FR" sz="1600" b="1">
              <a:solidFill>
                <a:schemeClr val="tx1">
                  <a:lumMod val="50000"/>
                  <a:lumOff val="50000"/>
                </a:schemeClr>
              </a:solidFill>
            </a:rPr>
            <a:t>Évasion fiscale des particuliers </a:t>
          </a:r>
        </a:p>
        <a:p xmlns:a="http://schemas.openxmlformats.org/drawingml/2006/main">
          <a:pPr algn="ctr"/>
          <a:r>
            <a:rPr lang="fr-FR" sz="1600" b="1">
              <a:solidFill>
                <a:schemeClr val="tx1">
                  <a:lumMod val="50000"/>
                  <a:lumOff val="50000"/>
                </a:schemeClr>
              </a:solidFill>
            </a:rPr>
            <a:t>permise par le secret bancaire (Md € 2012)</a:t>
          </a:r>
        </a:p>
      </cdr:txBody>
    </cdr:sp>
  </cdr:relSizeAnchor>
  <cdr:relSizeAnchor xmlns:cdr="http://schemas.openxmlformats.org/drawingml/2006/chartDrawing">
    <cdr:from>
      <cdr:x>0.1124</cdr:x>
      <cdr:y>0.19512</cdr:y>
    </cdr:from>
    <cdr:to>
      <cdr:x>0.76281</cdr:x>
      <cdr:y>0.26152</cdr:y>
    </cdr:to>
    <cdr:sp macro="" textlink="">
      <cdr:nvSpPr>
        <cdr:cNvPr id="6" name="ZoneTexte 5"/>
        <cdr:cNvSpPr txBox="1"/>
      </cdr:nvSpPr>
      <cdr:spPr>
        <a:xfrm xmlns:a="http://schemas.openxmlformats.org/drawingml/2006/main">
          <a:off x="1034251" y="1095090"/>
          <a:ext cx="5984971" cy="37263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ysClr val="window" lastClr="FFFFFF">
                  <a:lumMod val="50000"/>
                </a:sysClr>
              </a:solidFill>
              <a:latin typeface="Arial"/>
              <a:ea typeface="Calibri"/>
              <a:cs typeface="Arial"/>
            </a:rPr>
            <a:t>t_1101.xls</a:t>
          </a:r>
          <a:r>
            <a:rPr lang="fr-FR" sz="900" b="0" i="0">
              <a:solidFill>
                <a:sysClr val="window" lastClr="FFFFFF">
                  <a:lumMod val="50000"/>
                </a:sysClr>
              </a:solidFill>
              <a:latin typeface="Arial"/>
              <a:cs typeface="Arial"/>
            </a:rPr>
            <a:t>,</a:t>
          </a:r>
          <a:r>
            <a:rPr lang="fr-FR" sz="900" b="0" i="0" baseline="0">
              <a:solidFill>
                <a:sysClr val="window" lastClr="FFFFFF">
                  <a:lumMod val="50000"/>
                </a:sysClr>
              </a:solidFill>
              <a:latin typeface="Arial"/>
              <a:cs typeface="Arial"/>
            </a:rPr>
            <a:t> </a:t>
          </a:r>
          <a:r>
            <a:rPr lang="fr-FR" sz="900" b="0" i="0" baseline="0">
              <a:solidFill>
                <a:srgbClr val="7F7F7F"/>
              </a:solidFill>
              <a:latin typeface="Arial"/>
              <a:cs typeface="Arial"/>
            </a:rPr>
            <a:t>t_1102.</a:t>
          </a:r>
          <a:r>
            <a:rPr lang="fr-FR" sz="900" b="0" i="0" baseline="0">
              <a:solidFill>
                <a:sysClr val="window" lastClr="FFFFFF">
                  <a:lumMod val="50000"/>
                </a:sysClr>
              </a:solidFill>
              <a:latin typeface="Arial"/>
              <a:cs typeface="Arial"/>
            </a:rPr>
            <a:t>xls, </a:t>
          </a:r>
        </a:p>
        <a:p xmlns:a="http://schemas.openxmlformats.org/drawingml/2006/main">
          <a:pPr algn="l" rtl="0">
            <a:defRPr sz="1000"/>
          </a:pPr>
          <a:r>
            <a:rPr lang="fr-FR" sz="900">
              <a:solidFill>
                <a:sysClr val="window" lastClr="FFFFFF">
                  <a:lumMod val="50000"/>
                </a:sysClr>
              </a:solidFill>
              <a:latin typeface="Arial"/>
              <a:cs typeface="Arial"/>
            </a:rPr>
            <a:t>http://gabriel-zucman.eu/files/</a:t>
          </a:r>
          <a:r>
            <a:rPr lang="fr-FR" sz="900">
              <a:solidFill>
                <a:srgbClr val="7F7F7F"/>
              </a:solidFill>
              <a:latin typeface="Arial"/>
              <a:cs typeface="Arial"/>
            </a:rPr>
            <a:t>Zucman2013LivreTableauxGraphiques.xlsx</a:t>
          </a:r>
          <a:r>
            <a:rPr lang="en-US" sz="900">
              <a:solidFill>
                <a:srgbClr val="7F7F7F"/>
              </a:solidFill>
              <a:latin typeface="Arial"/>
              <a:cs typeface="Arial"/>
            </a:rPr>
            <a:t> (</a:t>
          </a:r>
          <a:r>
            <a:rPr lang="fr-FR" sz="900">
              <a:solidFill>
                <a:srgbClr val="7F7F7F"/>
              </a:solidFill>
              <a:latin typeface="Arial"/>
              <a:cs typeface="Arial"/>
            </a:rPr>
            <a:t>Données-G2</a:t>
          </a:r>
          <a:r>
            <a:rPr lang="en-US" sz="900">
              <a:solidFill>
                <a:srgbClr val="7F7F7F"/>
              </a:solidFill>
              <a:latin typeface="Arial"/>
              <a:cs typeface="Arial"/>
            </a:rPr>
            <a:t>)</a:t>
          </a:r>
          <a:endParaRPr lang="fr-FR" sz="900" b="0" i="0" baseline="0">
            <a:solidFill>
              <a:srgbClr val="7F7F7F"/>
            </a:solidFill>
            <a:latin typeface="Arial"/>
            <a:cs typeface="Arial"/>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0.83702</cdr:x>
      <cdr:y>0.01965</cdr:y>
    </cdr:from>
    <cdr:to>
      <cdr:x>0.96317</cdr:x>
      <cdr:y>0.89343</cdr:y>
    </cdr:to>
    <cdr:sp macro="" textlink="">
      <cdr:nvSpPr>
        <cdr:cNvPr id="10" name="Rectangle 9"/>
        <cdr:cNvSpPr/>
      </cdr:nvSpPr>
      <cdr:spPr>
        <a:xfrm xmlns:a="http://schemas.openxmlformats.org/drawingml/2006/main">
          <a:off x="7696231" y="110067"/>
          <a:ext cx="1159925" cy="4893766"/>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0.43002</cdr:x>
      <cdr:y>0.33107</cdr:y>
    </cdr:from>
    <cdr:to>
      <cdr:x>0.4779</cdr:x>
      <cdr:y>0.89191</cdr:y>
    </cdr:to>
    <cdr:sp macro="" textlink="">
      <cdr:nvSpPr>
        <cdr:cNvPr id="11" name="Rectangle 10"/>
        <cdr:cNvSpPr/>
      </cdr:nvSpPr>
      <cdr:spPr>
        <a:xfrm xmlns:a="http://schemas.openxmlformats.org/drawingml/2006/main">
          <a:off x="3953948" y="1854201"/>
          <a:ext cx="440247" cy="3141120"/>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0.1028</cdr:y>
    </cdr:to>
    <cdr:sp macro="" textlink="">
      <cdr:nvSpPr>
        <cdr:cNvPr id="6" name="ZoneTexte 5"/>
        <cdr:cNvSpPr txBox="1"/>
      </cdr:nvSpPr>
      <cdr:spPr>
        <a:xfrm xmlns:a="http://schemas.openxmlformats.org/drawingml/2006/main">
          <a:off x="676737" y="101373"/>
          <a:ext cx="7779721" cy="4743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de l'État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a:t>
          </a:r>
          <a:r>
            <a:rPr lang="fr-FR" sz="900" b="0" i="0" strike="noStrike">
              <a:solidFill>
                <a:schemeClr val="bg1">
                  <a:lumMod val="50000"/>
                </a:schemeClr>
              </a:solidFill>
              <a:latin typeface="Arial"/>
              <a:ea typeface="Calibri"/>
              <a:cs typeface="Arial"/>
            </a:rPr>
            <a:t>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900" b="0" i="0" baseline="0">
              <a:solidFill>
                <a:srgbClr val="7F7F7F"/>
              </a:solidFill>
              <a:latin typeface="Arial"/>
              <a:ea typeface="+mn-ea"/>
              <a:cs typeface="Arial"/>
            </a:rPr>
            <a:t>t_1101.</a:t>
          </a:r>
          <a:r>
            <a:rPr lang="fr-FR" sz="900" b="0" i="0" baseline="0">
              <a:solidFill>
                <a:schemeClr val="bg1">
                  <a:lumMod val="50000"/>
                </a:schemeClr>
              </a:solidFill>
              <a:latin typeface="Arial"/>
              <a:ea typeface="+mn-ea"/>
              <a:cs typeface="Arial"/>
            </a:rPr>
            <a:t>xls, </a:t>
          </a:r>
        </a:p>
        <a:p xmlns:a="http://schemas.openxmlformats.org/drawingml/2006/main">
          <a:pPr algn="l" rtl="0">
            <a:defRPr sz="1000"/>
          </a:pPr>
          <a:r>
            <a:rPr lang="fr-FR" sz="900">
              <a:solidFill>
                <a:schemeClr val="bg1">
                  <a:lumMod val="50000"/>
                </a:schemeClr>
              </a:solidFill>
              <a:latin typeface="Arial"/>
              <a:ea typeface="+mn-ea"/>
              <a:cs typeface="Arial"/>
            </a:rPr>
            <a:t>http://gabriel-zucman.eu/files/</a:t>
          </a:r>
          <a:r>
            <a:rPr lang="fr-FR" sz="900">
              <a:solidFill>
                <a:srgbClr val="7F7F7F"/>
              </a:solidFill>
              <a:latin typeface="Arial"/>
              <a:ea typeface="+mn-ea"/>
              <a:cs typeface="Arial"/>
            </a:rPr>
            <a:t>Zucman2013LivreTableauxGraphiques.xlsx</a:t>
          </a:r>
          <a:r>
            <a:rPr lang="en-US" sz="900">
              <a:solidFill>
                <a:srgbClr val="7F7F7F"/>
              </a:solidFill>
              <a:latin typeface="Arial"/>
              <a:cs typeface="Arial"/>
            </a:rPr>
            <a:t> (</a:t>
          </a:r>
          <a:r>
            <a:rPr lang="fr-FR" sz="900">
              <a:solidFill>
                <a:srgbClr val="7F7F7F"/>
              </a:solidFill>
              <a:latin typeface="Arial"/>
              <a:ea typeface="+mn-ea"/>
              <a:cs typeface="Arial"/>
            </a:rPr>
            <a:t>Données-G2</a:t>
          </a:r>
          <a:r>
            <a:rPr lang="en-US" sz="900">
              <a:solidFill>
                <a:srgbClr val="7F7F7F"/>
              </a:solidFill>
              <a:latin typeface="Arial"/>
              <a:ea typeface="+mn-ea"/>
              <a:cs typeface="Arial"/>
            </a:rPr>
            <a:t>)</a:t>
          </a:r>
          <a:endParaRPr lang="fr-FR" sz="900" b="0" i="0" baseline="0">
            <a:solidFill>
              <a:srgbClr val="7F7F7F"/>
            </a:solidFill>
            <a:latin typeface="Arial"/>
            <a:ea typeface="+mn-ea"/>
            <a:cs typeface="Arial"/>
          </a:endParaRPr>
        </a:p>
      </cdr:txBody>
    </cdr:sp>
  </cdr:relSizeAnchor>
  <cdr:relSizeAnchor xmlns:cdr="http://schemas.openxmlformats.org/drawingml/2006/chartDrawing">
    <cdr:from>
      <cdr:x>0.24586</cdr:x>
      <cdr:y>0.14059</cdr:y>
    </cdr:from>
    <cdr:to>
      <cdr:x>0.70534</cdr:x>
      <cdr:y>0.19048</cdr:y>
    </cdr:to>
    <cdr:sp macro="" textlink="">
      <cdr:nvSpPr>
        <cdr:cNvPr id="7" name="ZoneTexte 6"/>
        <cdr:cNvSpPr txBox="1"/>
      </cdr:nvSpPr>
      <cdr:spPr>
        <a:xfrm xmlns:a="http://schemas.openxmlformats.org/drawingml/2006/main">
          <a:off x="2260634" y="787396"/>
          <a:ext cx="4224826" cy="27941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de l'État en % du PIB</a:t>
          </a:r>
        </a:p>
      </cdr:txBody>
    </cdr:sp>
  </cdr:relSizeAnchor>
  <cdr:relSizeAnchor xmlns:cdr="http://schemas.openxmlformats.org/drawingml/2006/chartDrawing">
    <cdr:from>
      <cdr:x>0.01842</cdr:x>
      <cdr:y>0.0907</cdr:y>
    </cdr:from>
    <cdr:to>
      <cdr:x>0.06722</cdr:x>
      <cdr:y>0.18594</cdr:y>
    </cdr:to>
    <cdr:sp macro="" textlink="">
      <cdr:nvSpPr>
        <cdr:cNvPr id="9" name="ZoneTexte 8"/>
        <cdr:cNvSpPr txBox="1"/>
      </cdr:nvSpPr>
      <cdr:spPr>
        <a:xfrm xmlns:a="http://schemas.openxmlformats.org/drawingml/2006/main">
          <a:off x="169333" y="508000"/>
          <a:ext cx="448741" cy="5334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chemeClr val="tx1"/>
              </a:solidFill>
            </a:rPr>
            <a:t>(%)</a:t>
          </a:r>
        </a:p>
      </cdr:txBody>
    </cdr:sp>
  </cdr:relSizeAnchor>
  <cdr:relSizeAnchor xmlns:cdr="http://schemas.openxmlformats.org/drawingml/2006/chartDrawing">
    <cdr:from>
      <cdr:x>0.43002</cdr:x>
      <cdr:y>0.774</cdr:y>
    </cdr:from>
    <cdr:to>
      <cdr:x>0.4779</cdr:x>
      <cdr:y>0.8904</cdr:y>
    </cdr:to>
    <cdr:sp macro="" textlink="">
      <cdr:nvSpPr>
        <cdr:cNvPr id="12" name="ZoneTexte 11"/>
        <cdr:cNvSpPr txBox="1"/>
      </cdr:nvSpPr>
      <cdr:spPr>
        <a:xfrm xmlns:a="http://schemas.openxmlformats.org/drawingml/2006/main">
          <a:off x="3953933" y="4334942"/>
          <a:ext cx="440268"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0.83978</cdr:x>
      <cdr:y>0.774</cdr:y>
    </cdr:from>
    <cdr:to>
      <cdr:x>0.96225</cdr:x>
      <cdr:y>0.8904</cdr:y>
    </cdr:to>
    <cdr:sp macro="" textlink="">
      <cdr:nvSpPr>
        <cdr:cNvPr id="13" name="ZoneTexte 12"/>
        <cdr:cNvSpPr txBox="1"/>
      </cdr:nvSpPr>
      <cdr:spPr>
        <a:xfrm xmlns:a="http://schemas.openxmlformats.org/drawingml/2006/main">
          <a:off x="7721600" y="4334942"/>
          <a:ext cx="1126096"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0.83702</cdr:x>
      <cdr:y>0.01965</cdr:y>
    </cdr:from>
    <cdr:to>
      <cdr:x>0.96317</cdr:x>
      <cdr:y>0.89343</cdr:y>
    </cdr:to>
    <cdr:sp macro="" textlink="">
      <cdr:nvSpPr>
        <cdr:cNvPr id="10" name="Rectangle 9"/>
        <cdr:cNvSpPr/>
      </cdr:nvSpPr>
      <cdr:spPr>
        <a:xfrm xmlns:a="http://schemas.openxmlformats.org/drawingml/2006/main">
          <a:off x="7696231" y="110067"/>
          <a:ext cx="1159925" cy="4893766"/>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0.43002</cdr:x>
      <cdr:y>0.33107</cdr:y>
    </cdr:from>
    <cdr:to>
      <cdr:x>0.4779</cdr:x>
      <cdr:y>0.89191</cdr:y>
    </cdr:to>
    <cdr:sp macro="" textlink="">
      <cdr:nvSpPr>
        <cdr:cNvPr id="11" name="Rectangle 10"/>
        <cdr:cNvSpPr/>
      </cdr:nvSpPr>
      <cdr:spPr>
        <a:xfrm xmlns:a="http://schemas.openxmlformats.org/drawingml/2006/main">
          <a:off x="3953948" y="1854201"/>
          <a:ext cx="440247" cy="3141120"/>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0.13001</cdr:y>
    </cdr:to>
    <cdr:sp macro="" textlink="">
      <cdr:nvSpPr>
        <cdr:cNvPr id="6" name="ZoneTexte 5"/>
        <cdr:cNvSpPr txBox="1"/>
      </cdr:nvSpPr>
      <cdr:spPr>
        <a:xfrm xmlns:a="http://schemas.openxmlformats.org/drawingml/2006/main">
          <a:off x="676737" y="101373"/>
          <a:ext cx="7779721" cy="6267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de l'État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a:t>
          </a:r>
          <a:r>
            <a:rPr lang="fr-FR" sz="900" b="0" i="0" strike="noStrike">
              <a:solidFill>
                <a:schemeClr val="bg1">
                  <a:lumMod val="50000"/>
                </a:schemeClr>
              </a:solidFill>
              <a:latin typeface="Arial"/>
              <a:ea typeface="Calibri"/>
              <a:cs typeface="Arial"/>
            </a:rPr>
            <a:t>www.insee.fr/fr/indicateur/cnat_annu/base_2005/donnees/xls/t_3101.xls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t_1101.xls, </a:t>
          </a:r>
        </a:p>
        <a:p xmlns:a="http://schemas.openxmlformats.org/drawingml/2006/main">
          <a:pPr algn="l" rtl="0">
            <a:defRPr sz="1000"/>
          </a:pPr>
          <a:r>
            <a:rPr lang="fr-FR" sz="900">
              <a:solidFill>
                <a:schemeClr val="bg1">
                  <a:lumMod val="50000"/>
                </a:schemeClr>
              </a:solidFill>
              <a:latin typeface="Arial"/>
              <a:ea typeface="+mn-ea"/>
              <a:cs typeface="Arial"/>
            </a:rPr>
            <a:t>rapport Carrez, 30 juin 2010. http://www.assemblee-nationale.fr/13/rap-info/i2692.asp, </a:t>
          </a:r>
          <a:endParaRPr lang="fr-FR" sz="900" b="0" i="0" baseline="0">
            <a:solidFill>
              <a:schemeClr val="bg1">
                <a:lumMod val="50000"/>
              </a:schemeClr>
            </a:solidFill>
            <a:latin typeface="Arial"/>
            <a:ea typeface="+mn-ea"/>
            <a:cs typeface="Arial"/>
          </a:endParaRPr>
        </a:p>
        <a:p xmlns:a="http://schemas.openxmlformats.org/drawingml/2006/main">
          <a:pPr algn="l" rtl="0">
            <a:defRPr sz="1000"/>
          </a:pPr>
          <a:r>
            <a:rPr lang="fr-FR" sz="900">
              <a:solidFill>
                <a:schemeClr val="bg1">
                  <a:lumMod val="50000"/>
                </a:schemeClr>
              </a:solidFill>
              <a:latin typeface="Arial"/>
              <a:ea typeface="+mn-ea"/>
              <a:cs typeface="Arial"/>
            </a:rPr>
            <a:t>http://gabriel-zucman.eu/files/Zucman2013LivreTableauxGraphiques.xlsx</a:t>
          </a:r>
          <a:r>
            <a:rPr lang="en-US" sz="900">
              <a:solidFill>
                <a:schemeClr val="bg1">
                  <a:lumMod val="50000"/>
                </a:schemeClr>
              </a:solidFill>
              <a:latin typeface="Arial"/>
              <a:cs typeface="Arial"/>
            </a:rPr>
            <a:t> (</a:t>
          </a:r>
          <a:r>
            <a:rPr lang="fr-FR" sz="900">
              <a:solidFill>
                <a:schemeClr val="bg1">
                  <a:lumMod val="50000"/>
                </a:schemeClr>
              </a:solidFill>
              <a:latin typeface="Arial"/>
              <a:ea typeface="+mn-ea"/>
              <a:cs typeface="Arial"/>
            </a:rPr>
            <a:t>Données-G2</a:t>
          </a:r>
          <a:r>
            <a:rPr lang="en-US" sz="900">
              <a:solidFill>
                <a:schemeClr val="bg1">
                  <a:lumMod val="50000"/>
                </a:schemeClr>
              </a:solidFill>
              <a:latin typeface="Arial"/>
              <a:ea typeface="+mn-ea"/>
              <a:cs typeface="Arial"/>
            </a:rPr>
            <a:t>)</a:t>
          </a:r>
          <a:endParaRPr lang="fr-FR" sz="900" b="0" i="0" baseline="0">
            <a:solidFill>
              <a:schemeClr val="bg1">
                <a:lumMod val="50000"/>
              </a:schemeClr>
            </a:solidFill>
            <a:latin typeface="Arial"/>
            <a:ea typeface="+mn-ea"/>
            <a:cs typeface="Arial"/>
          </a:endParaRPr>
        </a:p>
      </cdr:txBody>
    </cdr:sp>
  </cdr:relSizeAnchor>
  <cdr:relSizeAnchor xmlns:cdr="http://schemas.openxmlformats.org/drawingml/2006/chartDrawing">
    <cdr:from>
      <cdr:x>0.24586</cdr:x>
      <cdr:y>0.14059</cdr:y>
    </cdr:from>
    <cdr:to>
      <cdr:x>0.70534</cdr:x>
      <cdr:y>0.19048</cdr:y>
    </cdr:to>
    <cdr:sp macro="" textlink="">
      <cdr:nvSpPr>
        <cdr:cNvPr id="7" name="ZoneTexte 6"/>
        <cdr:cNvSpPr txBox="1"/>
      </cdr:nvSpPr>
      <cdr:spPr>
        <a:xfrm xmlns:a="http://schemas.openxmlformats.org/drawingml/2006/main">
          <a:off x="2260634" y="787396"/>
          <a:ext cx="4224826" cy="27941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de l'État en % du PIB</a:t>
          </a:r>
        </a:p>
      </cdr:txBody>
    </cdr:sp>
  </cdr:relSizeAnchor>
  <cdr:relSizeAnchor xmlns:cdr="http://schemas.openxmlformats.org/drawingml/2006/chartDrawing">
    <cdr:from>
      <cdr:x>0.01842</cdr:x>
      <cdr:y>0.0907</cdr:y>
    </cdr:from>
    <cdr:to>
      <cdr:x>0.06722</cdr:x>
      <cdr:y>0.18594</cdr:y>
    </cdr:to>
    <cdr:sp macro="" textlink="">
      <cdr:nvSpPr>
        <cdr:cNvPr id="9" name="ZoneTexte 8"/>
        <cdr:cNvSpPr txBox="1"/>
      </cdr:nvSpPr>
      <cdr:spPr>
        <a:xfrm xmlns:a="http://schemas.openxmlformats.org/drawingml/2006/main">
          <a:off x="169333" y="508000"/>
          <a:ext cx="448741" cy="5334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chemeClr val="tx1"/>
              </a:solidFill>
            </a:rPr>
            <a:t>(%)</a:t>
          </a:r>
        </a:p>
      </cdr:txBody>
    </cdr:sp>
  </cdr:relSizeAnchor>
  <cdr:relSizeAnchor xmlns:cdr="http://schemas.openxmlformats.org/drawingml/2006/chartDrawing">
    <cdr:from>
      <cdr:x>0.43002</cdr:x>
      <cdr:y>0.774</cdr:y>
    </cdr:from>
    <cdr:to>
      <cdr:x>0.4779</cdr:x>
      <cdr:y>0.8904</cdr:y>
    </cdr:to>
    <cdr:sp macro="" textlink="">
      <cdr:nvSpPr>
        <cdr:cNvPr id="12" name="ZoneTexte 11"/>
        <cdr:cNvSpPr txBox="1"/>
      </cdr:nvSpPr>
      <cdr:spPr>
        <a:xfrm xmlns:a="http://schemas.openxmlformats.org/drawingml/2006/main">
          <a:off x="3953933" y="4334942"/>
          <a:ext cx="440268"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0.83978</cdr:x>
      <cdr:y>0.774</cdr:y>
    </cdr:from>
    <cdr:to>
      <cdr:x>0.96225</cdr:x>
      <cdr:y>0.8904</cdr:y>
    </cdr:to>
    <cdr:sp macro="" textlink="">
      <cdr:nvSpPr>
        <cdr:cNvPr id="13" name="ZoneTexte 12"/>
        <cdr:cNvSpPr txBox="1"/>
      </cdr:nvSpPr>
      <cdr:spPr>
        <a:xfrm xmlns:a="http://schemas.openxmlformats.org/drawingml/2006/main">
          <a:off x="7721600" y="4334942"/>
          <a:ext cx="1126096" cy="6519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0.83702</cdr:x>
      <cdr:y>0.01965</cdr:y>
    </cdr:from>
    <cdr:to>
      <cdr:x>0.96317</cdr:x>
      <cdr:y>0.89342</cdr:y>
    </cdr:to>
    <cdr:sp macro="" textlink="">
      <cdr:nvSpPr>
        <cdr:cNvPr id="10" name="Rectangle 9"/>
        <cdr:cNvSpPr/>
      </cdr:nvSpPr>
      <cdr:spPr>
        <a:xfrm xmlns:a="http://schemas.openxmlformats.org/drawingml/2006/main">
          <a:off x="7696231" y="110054"/>
          <a:ext cx="1159925" cy="4893745"/>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0.43002</cdr:x>
      <cdr:y>0.34769</cdr:y>
    </cdr:from>
    <cdr:to>
      <cdr:x>0.4779</cdr:x>
      <cdr:y>0.89191</cdr:y>
    </cdr:to>
    <cdr:sp macro="" textlink="">
      <cdr:nvSpPr>
        <cdr:cNvPr id="11" name="Rectangle 10"/>
        <cdr:cNvSpPr/>
      </cdr:nvSpPr>
      <cdr:spPr>
        <a:xfrm xmlns:a="http://schemas.openxmlformats.org/drawingml/2006/main">
          <a:off x="3953948" y="1947332"/>
          <a:ext cx="440247" cy="3047987"/>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0.13001</cdr:y>
    </cdr:to>
    <cdr:sp macro="" textlink="">
      <cdr:nvSpPr>
        <cdr:cNvPr id="6" name="ZoneTexte 5"/>
        <cdr:cNvSpPr txBox="1"/>
      </cdr:nvSpPr>
      <cdr:spPr>
        <a:xfrm xmlns:a="http://schemas.openxmlformats.org/drawingml/2006/main">
          <a:off x="676737" y="101373"/>
          <a:ext cx="7779721" cy="6267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de l'État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a:t>
          </a:r>
          <a:r>
            <a:rPr lang="fr-FR" sz="900" b="0" i="0" strike="noStrike">
              <a:solidFill>
                <a:schemeClr val="bg1">
                  <a:lumMod val="50000"/>
                </a:schemeClr>
              </a:solidFill>
              <a:latin typeface="Arial"/>
              <a:ea typeface="Calibri"/>
              <a:cs typeface="Arial"/>
            </a:rPr>
            <a:t>www.insee.fr/fr/indicateur/cnat_annu/base_2005/donnees/xls/t_3101.xls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900" b="0" i="0">
              <a:solidFill>
                <a:schemeClr val="bg1">
                  <a:lumMod val="50000"/>
                </a:schemeClr>
              </a:solidFill>
              <a:latin typeface="Arial"/>
              <a:ea typeface="+mn-ea"/>
              <a:cs typeface="Arial"/>
            </a:rPr>
            <a:t>t_3201.xls,</a:t>
          </a:r>
          <a:r>
            <a:rPr lang="fr-FR" sz="900" b="0" i="0" baseline="0">
              <a:solidFill>
                <a:schemeClr val="bg1">
                  <a:lumMod val="50000"/>
                </a:schemeClr>
              </a:solidFill>
              <a:latin typeface="Arial"/>
              <a:ea typeface="+mn-ea"/>
              <a:cs typeface="Arial"/>
            </a:rPr>
            <a:t> t_1101.xls, </a:t>
          </a:r>
          <a:r>
            <a:rPr lang="fr-FR" sz="900" b="0" i="0">
              <a:solidFill>
                <a:schemeClr val="bg1">
                  <a:lumMod val="50000"/>
                </a:schemeClr>
              </a:solidFill>
              <a:latin typeface="Arial"/>
              <a:ea typeface="+mn-ea"/>
              <a:cs typeface="Arial"/>
            </a:rPr>
            <a:t>t_1102.xls,</a:t>
          </a:r>
          <a:r>
            <a:rPr lang="fr-FR" sz="900" b="0" i="0" baseline="0">
              <a:solidFill>
                <a:schemeClr val="bg1">
                  <a:lumMod val="50000"/>
                </a:schemeClr>
              </a:solidFill>
              <a:latin typeface="Arial"/>
              <a:ea typeface="+mn-ea"/>
              <a:cs typeface="Arial"/>
            </a:rPr>
            <a:t> </a:t>
          </a:r>
        </a:p>
        <a:p xmlns:a="http://schemas.openxmlformats.org/drawingml/2006/main">
          <a:pPr algn="l" rtl="0">
            <a:defRPr sz="1000"/>
          </a:pPr>
          <a:r>
            <a:rPr lang="fr-FR" sz="900">
              <a:solidFill>
                <a:schemeClr val="bg1">
                  <a:lumMod val="50000"/>
                </a:schemeClr>
              </a:solidFill>
              <a:latin typeface="Arial"/>
              <a:ea typeface="+mn-ea"/>
              <a:cs typeface="Arial"/>
            </a:rPr>
            <a:t>rapport Carrez, 30 juin 2010. http://www.assemblee-nationale.fr/13/rap-info/i2692.asp, </a:t>
          </a:r>
          <a:endParaRPr lang="fr-FR" sz="900" b="0" i="0" baseline="0">
            <a:solidFill>
              <a:schemeClr val="bg1">
                <a:lumMod val="50000"/>
              </a:schemeClr>
            </a:solidFill>
            <a:latin typeface="Arial"/>
            <a:ea typeface="+mn-ea"/>
            <a:cs typeface="Arial"/>
          </a:endParaRPr>
        </a:p>
        <a:p xmlns:a="http://schemas.openxmlformats.org/drawingml/2006/main">
          <a:pPr algn="l" rtl="0">
            <a:defRPr sz="1000"/>
          </a:pPr>
          <a:r>
            <a:rPr lang="fr-FR" sz="900">
              <a:solidFill>
                <a:schemeClr val="bg1">
                  <a:lumMod val="50000"/>
                </a:schemeClr>
              </a:solidFill>
              <a:latin typeface="Arial"/>
              <a:ea typeface="+mn-ea"/>
              <a:cs typeface="Arial"/>
            </a:rPr>
            <a:t>http://gabriel-zucman.eu/files/Zucman2013LivreTableauxGraphiques.xlsx</a:t>
          </a:r>
          <a:r>
            <a:rPr lang="en-US" sz="900">
              <a:solidFill>
                <a:schemeClr val="bg1">
                  <a:lumMod val="50000"/>
                </a:schemeClr>
              </a:solidFill>
              <a:latin typeface="Arial"/>
              <a:cs typeface="Arial"/>
            </a:rPr>
            <a:t> (</a:t>
          </a:r>
          <a:r>
            <a:rPr lang="fr-FR" sz="900">
              <a:solidFill>
                <a:schemeClr val="bg1">
                  <a:lumMod val="50000"/>
                </a:schemeClr>
              </a:solidFill>
              <a:latin typeface="Arial"/>
              <a:ea typeface="+mn-ea"/>
              <a:cs typeface="Arial"/>
            </a:rPr>
            <a:t>Données-G2</a:t>
          </a:r>
          <a:r>
            <a:rPr lang="en-US" sz="900">
              <a:solidFill>
                <a:schemeClr val="bg1">
                  <a:lumMod val="50000"/>
                </a:schemeClr>
              </a:solidFill>
              <a:latin typeface="Arial"/>
              <a:ea typeface="+mn-ea"/>
              <a:cs typeface="Arial"/>
            </a:rPr>
            <a:t>)</a:t>
          </a:r>
          <a:endParaRPr lang="fr-FR" sz="900" b="0" i="0" baseline="0">
            <a:solidFill>
              <a:schemeClr val="bg1">
                <a:lumMod val="50000"/>
              </a:schemeClr>
            </a:solidFill>
            <a:latin typeface="Arial"/>
            <a:ea typeface="+mn-ea"/>
            <a:cs typeface="Arial"/>
          </a:endParaRPr>
        </a:p>
      </cdr:txBody>
    </cdr:sp>
  </cdr:relSizeAnchor>
  <cdr:relSizeAnchor xmlns:cdr="http://schemas.openxmlformats.org/drawingml/2006/chartDrawing">
    <cdr:from>
      <cdr:x>0.27348</cdr:x>
      <cdr:y>0.69237</cdr:y>
    </cdr:from>
    <cdr:to>
      <cdr:x>0.66114</cdr:x>
      <cdr:y>0.7876</cdr:y>
    </cdr:to>
    <cdr:sp macro="" textlink="">
      <cdr:nvSpPr>
        <cdr:cNvPr id="7" name="ZoneTexte 6"/>
        <cdr:cNvSpPr txBox="1"/>
      </cdr:nvSpPr>
      <cdr:spPr>
        <a:xfrm xmlns:a="http://schemas.openxmlformats.org/drawingml/2006/main">
          <a:off x="2514600" y="3877733"/>
          <a:ext cx="3564467" cy="5333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de l'État en % du PIB</a:t>
          </a:r>
        </a:p>
      </cdr:txBody>
    </cdr:sp>
  </cdr:relSizeAnchor>
  <cdr:relSizeAnchor xmlns:cdr="http://schemas.openxmlformats.org/drawingml/2006/chartDrawing">
    <cdr:from>
      <cdr:x>0.01842</cdr:x>
      <cdr:y>0.08617</cdr:y>
    </cdr:from>
    <cdr:to>
      <cdr:x>0.06722</cdr:x>
      <cdr:y>0.16931</cdr:y>
    </cdr:to>
    <cdr:sp macro="" textlink="">
      <cdr:nvSpPr>
        <cdr:cNvPr id="9" name="ZoneTexte 8"/>
        <cdr:cNvSpPr txBox="1"/>
      </cdr:nvSpPr>
      <cdr:spPr>
        <a:xfrm xmlns:a="http://schemas.openxmlformats.org/drawingml/2006/main">
          <a:off x="169368" y="482600"/>
          <a:ext cx="448706" cy="46566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chemeClr val="tx1"/>
              </a:solidFill>
            </a:rPr>
            <a:t>(%)</a:t>
          </a:r>
        </a:p>
      </cdr:txBody>
    </cdr:sp>
  </cdr:relSizeAnchor>
  <cdr:relSizeAnchor xmlns:cdr="http://schemas.openxmlformats.org/drawingml/2006/chartDrawing">
    <cdr:from>
      <cdr:x>0.43002</cdr:x>
      <cdr:y>0.79516</cdr:y>
    </cdr:from>
    <cdr:to>
      <cdr:x>0.4779</cdr:x>
      <cdr:y>0.8904</cdr:y>
    </cdr:to>
    <cdr:sp macro="" textlink="">
      <cdr:nvSpPr>
        <cdr:cNvPr id="12" name="ZoneTexte 11"/>
        <cdr:cNvSpPr txBox="1"/>
      </cdr:nvSpPr>
      <cdr:spPr>
        <a:xfrm xmlns:a="http://schemas.openxmlformats.org/drawingml/2006/main">
          <a:off x="3953948" y="4453467"/>
          <a:ext cx="440247" cy="53339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0.83978</cdr:x>
      <cdr:y>0.79214</cdr:y>
    </cdr:from>
    <cdr:to>
      <cdr:x>0.96225</cdr:x>
      <cdr:y>0.89494</cdr:y>
    </cdr:to>
    <cdr:sp macro="" textlink="">
      <cdr:nvSpPr>
        <cdr:cNvPr id="13" name="ZoneTexte 12"/>
        <cdr:cNvSpPr txBox="1"/>
      </cdr:nvSpPr>
      <cdr:spPr>
        <a:xfrm xmlns:a="http://schemas.openxmlformats.org/drawingml/2006/main">
          <a:off x="7721609" y="4436533"/>
          <a:ext cx="1126087" cy="57573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dr:relSizeAnchor xmlns:cdr="http://schemas.openxmlformats.org/drawingml/2006/chartDrawing">
    <cdr:from>
      <cdr:x>0.07182</cdr:x>
      <cdr:y>0.79365</cdr:y>
    </cdr:from>
    <cdr:to>
      <cdr:x>0.96501</cdr:x>
      <cdr:y>0.79516</cdr:y>
    </cdr:to>
    <cdr:sp macro="" textlink="">
      <cdr:nvSpPr>
        <cdr:cNvPr id="15" name="Connecteur droit 14"/>
        <cdr:cNvSpPr/>
      </cdr:nvSpPr>
      <cdr:spPr>
        <a:xfrm xmlns:a="http://schemas.openxmlformats.org/drawingml/2006/main">
          <a:off x="660400" y="4445000"/>
          <a:ext cx="8212667" cy="8467"/>
        </a:xfrm>
        <a:prstGeom xmlns:a="http://schemas.openxmlformats.org/drawingml/2006/main" prst="line">
          <a:avLst/>
        </a:prstGeom>
        <a:ln xmlns:a="http://schemas.openxmlformats.org/drawingml/2006/main" w="1587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0.83702</cdr:x>
      <cdr:y>0.01965</cdr:y>
    </cdr:from>
    <cdr:to>
      <cdr:x>0.96317</cdr:x>
      <cdr:y>0.89342</cdr:y>
    </cdr:to>
    <cdr:sp macro="" textlink="">
      <cdr:nvSpPr>
        <cdr:cNvPr id="10" name="Rectangle 9"/>
        <cdr:cNvSpPr/>
      </cdr:nvSpPr>
      <cdr:spPr>
        <a:xfrm xmlns:a="http://schemas.openxmlformats.org/drawingml/2006/main">
          <a:off x="7696231" y="110054"/>
          <a:ext cx="1159925" cy="4893745"/>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0.43002</cdr:x>
      <cdr:y>0.34769</cdr:y>
    </cdr:from>
    <cdr:to>
      <cdr:x>0.4779</cdr:x>
      <cdr:y>0.89191</cdr:y>
    </cdr:to>
    <cdr:sp macro="" textlink="">
      <cdr:nvSpPr>
        <cdr:cNvPr id="11" name="Rectangle 10"/>
        <cdr:cNvSpPr/>
      </cdr:nvSpPr>
      <cdr:spPr>
        <a:xfrm xmlns:a="http://schemas.openxmlformats.org/drawingml/2006/main">
          <a:off x="3953948" y="1947332"/>
          <a:ext cx="440247" cy="3047987"/>
        </a:xfrm>
        <a:prstGeom xmlns:a="http://schemas.openxmlformats.org/drawingml/2006/main" prst="rect">
          <a:avLst/>
        </a:prstGeom>
        <a:solidFill xmlns:a="http://schemas.openxmlformats.org/drawingml/2006/main">
          <a:srgbClr val="EEECE1">
            <a:lumMod val="90000"/>
            <a:alpha val="15000"/>
          </a:srgbClr>
        </a:solidFill>
        <a:ln xmlns:a="http://schemas.openxmlformats.org/drawingml/2006/main" w="9525" cap="flat" cmpd="sng" algn="ctr">
          <a:noFill/>
          <a:prstDash val="solid"/>
        </a:ln>
        <a:effectLst xmlns:a="http://schemas.openxmlformats.org/drawingml/2006/main">
          <a:outerShdw blurRad="40000" dist="23000" dir="5400000" rotWithShape="0">
            <a:srgbClr val="000000">
              <a:alpha val="35000"/>
            </a:srgbClr>
          </a:outerShdw>
        </a:effectLst>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0.9197</cdr:x>
      <cdr:y>0.13001</cdr:y>
    </cdr:to>
    <cdr:sp macro="" textlink="">
      <cdr:nvSpPr>
        <cdr:cNvPr id="6" name="ZoneTexte 5"/>
        <cdr:cNvSpPr txBox="1"/>
      </cdr:nvSpPr>
      <cdr:spPr>
        <a:xfrm xmlns:a="http://schemas.openxmlformats.org/drawingml/2006/main">
          <a:off x="676737" y="101373"/>
          <a:ext cx="7779721" cy="62676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de l'État au 31 décembre de chaque année au sens du règlement 3605 de la Commission européenne, en % du PIB</a:t>
          </a:r>
        </a:p>
        <a:p xmlns:a="http://schemas.openxmlformats.org/drawingml/2006/main">
          <a:pPr algn="l" rtl="0">
            <a:defRPr sz="1000"/>
          </a:pPr>
          <a:r>
            <a:rPr lang="fr-FR" sz="900" b="0" i="0" strike="noStrike">
              <a:solidFill>
                <a:srgbClr val="7F7F7F"/>
              </a:solidFill>
              <a:latin typeface="Arial"/>
              <a:ea typeface="Calibri"/>
              <a:cs typeface="Arial"/>
            </a:rPr>
            <a:t>Sources : </a:t>
          </a:r>
          <a:r>
            <a:rPr lang="fr-FR" sz="900" b="0" i="0" strike="noStrike">
              <a:solidFill>
                <a:schemeClr val="bg1">
                  <a:lumMod val="50000"/>
                </a:schemeClr>
              </a:solidFill>
              <a:latin typeface="Arial"/>
              <a:ea typeface="Calibri"/>
              <a:cs typeface="Arial"/>
            </a:rPr>
            <a:t>www.insee.fr/fr/indicateur/cnat_annu/base_2005/donnees/xls/t_3101.xls</a:t>
          </a:r>
          <a:r>
            <a:rPr lang="fr-FR" sz="900" b="0" i="0">
              <a:solidFill>
                <a:schemeClr val="bg1">
                  <a:lumMod val="50000"/>
                </a:schemeClr>
              </a:solidFill>
              <a:latin typeface="Arial"/>
              <a:ea typeface="+mn-ea"/>
              <a:cs typeface="Arial"/>
            </a:rPr>
            <a:t>,</a:t>
          </a:r>
          <a:r>
            <a:rPr lang="fr-FR" sz="900" b="0" i="0" baseline="0">
              <a:solidFill>
                <a:schemeClr val="bg1">
                  <a:lumMod val="50000"/>
                </a:schemeClr>
              </a:solidFill>
              <a:latin typeface="Arial"/>
              <a:ea typeface="+mn-ea"/>
              <a:cs typeface="Arial"/>
            </a:rPr>
            <a:t> </a:t>
          </a:r>
          <a:r>
            <a:rPr lang="fr-FR" sz="900" b="0" i="0">
              <a:solidFill>
                <a:schemeClr val="bg1">
                  <a:lumMod val="50000"/>
                </a:schemeClr>
              </a:solidFill>
              <a:latin typeface="Arial"/>
              <a:ea typeface="+mn-ea"/>
              <a:cs typeface="Arial"/>
            </a:rPr>
            <a:t>t_3201.xls,</a:t>
          </a:r>
          <a:r>
            <a:rPr lang="fr-FR" sz="900" b="0" i="0" baseline="0">
              <a:solidFill>
                <a:schemeClr val="bg1">
                  <a:lumMod val="50000"/>
                </a:schemeClr>
              </a:solidFill>
              <a:latin typeface="Arial"/>
              <a:ea typeface="+mn-ea"/>
              <a:cs typeface="Arial"/>
            </a:rPr>
            <a:t> t_1101.xls, </a:t>
          </a:r>
          <a:r>
            <a:rPr lang="fr-FR" sz="900" b="0" i="0">
              <a:solidFill>
                <a:schemeClr val="bg1">
                  <a:lumMod val="50000"/>
                </a:schemeClr>
              </a:solidFill>
              <a:latin typeface="Arial"/>
              <a:ea typeface="+mn-ea"/>
              <a:cs typeface="Arial"/>
            </a:rPr>
            <a:t>t_1102.xls,</a:t>
          </a:r>
          <a:r>
            <a:rPr lang="fr-FR" sz="900" b="0" i="0" baseline="0">
              <a:solidFill>
                <a:schemeClr val="bg1">
                  <a:lumMod val="50000"/>
                </a:schemeClr>
              </a:solidFill>
              <a:latin typeface="Arial"/>
              <a:ea typeface="+mn-ea"/>
              <a:cs typeface="Arial"/>
            </a:rPr>
            <a:t> </a:t>
          </a:r>
        </a:p>
        <a:p xmlns:a="http://schemas.openxmlformats.org/drawingml/2006/main">
          <a:pPr algn="l" rtl="0">
            <a:defRPr sz="1000"/>
          </a:pPr>
          <a:r>
            <a:rPr lang="fr-FR" sz="900">
              <a:solidFill>
                <a:schemeClr val="bg1">
                  <a:lumMod val="50000"/>
                </a:schemeClr>
              </a:solidFill>
              <a:latin typeface="Arial"/>
              <a:ea typeface="+mn-ea"/>
              <a:cs typeface="Arial"/>
            </a:rPr>
            <a:t>rapport Carrez, 30 juin 2010. http://www.assemblee-nationale.fr/13/rap-info/i2692.asp, </a:t>
          </a:r>
          <a:endParaRPr lang="fr-FR" sz="900" b="0" i="0" baseline="0">
            <a:solidFill>
              <a:schemeClr val="bg1">
                <a:lumMod val="50000"/>
              </a:schemeClr>
            </a:solidFill>
            <a:latin typeface="Arial"/>
            <a:ea typeface="+mn-ea"/>
            <a:cs typeface="Arial"/>
          </a:endParaRPr>
        </a:p>
        <a:p xmlns:a="http://schemas.openxmlformats.org/drawingml/2006/main">
          <a:pPr algn="l" rtl="0">
            <a:defRPr sz="1000"/>
          </a:pPr>
          <a:r>
            <a:rPr lang="fr-FR" sz="900">
              <a:solidFill>
                <a:schemeClr val="bg1">
                  <a:lumMod val="50000"/>
                </a:schemeClr>
              </a:solidFill>
              <a:latin typeface="Arial"/>
              <a:ea typeface="+mn-ea"/>
              <a:cs typeface="Arial"/>
            </a:rPr>
            <a:t>http://gabriel-zucman.eu/files/Zucman2013LivreTableauxGraphiques.xlsx</a:t>
          </a:r>
          <a:r>
            <a:rPr lang="en-US" sz="900">
              <a:solidFill>
                <a:schemeClr val="bg1">
                  <a:lumMod val="50000"/>
                </a:schemeClr>
              </a:solidFill>
              <a:latin typeface="Arial"/>
              <a:cs typeface="Arial"/>
            </a:rPr>
            <a:t> (</a:t>
          </a:r>
          <a:r>
            <a:rPr lang="fr-FR" sz="900">
              <a:solidFill>
                <a:schemeClr val="bg1">
                  <a:lumMod val="50000"/>
                </a:schemeClr>
              </a:solidFill>
              <a:latin typeface="Arial"/>
              <a:ea typeface="+mn-ea"/>
              <a:cs typeface="Arial"/>
            </a:rPr>
            <a:t>Données-G2</a:t>
          </a:r>
          <a:r>
            <a:rPr lang="en-US" sz="900">
              <a:solidFill>
                <a:schemeClr val="bg1">
                  <a:lumMod val="50000"/>
                </a:schemeClr>
              </a:solidFill>
              <a:latin typeface="Arial"/>
              <a:ea typeface="+mn-ea"/>
              <a:cs typeface="Arial"/>
            </a:rPr>
            <a:t>)</a:t>
          </a:r>
          <a:endParaRPr lang="fr-FR" sz="900" b="0" i="0" baseline="0">
            <a:solidFill>
              <a:schemeClr val="bg1">
                <a:lumMod val="50000"/>
              </a:schemeClr>
            </a:solidFill>
            <a:latin typeface="Arial"/>
            <a:ea typeface="+mn-ea"/>
            <a:cs typeface="Arial"/>
          </a:endParaRPr>
        </a:p>
      </cdr:txBody>
    </cdr:sp>
  </cdr:relSizeAnchor>
  <cdr:relSizeAnchor xmlns:cdr="http://schemas.openxmlformats.org/drawingml/2006/chartDrawing">
    <cdr:from>
      <cdr:x>0.27348</cdr:x>
      <cdr:y>0.69237</cdr:y>
    </cdr:from>
    <cdr:to>
      <cdr:x>0.66114</cdr:x>
      <cdr:y>0.7876</cdr:y>
    </cdr:to>
    <cdr:sp macro="" textlink="">
      <cdr:nvSpPr>
        <cdr:cNvPr id="7" name="ZoneTexte 6"/>
        <cdr:cNvSpPr txBox="1"/>
      </cdr:nvSpPr>
      <cdr:spPr>
        <a:xfrm xmlns:a="http://schemas.openxmlformats.org/drawingml/2006/main">
          <a:off x="2514600" y="3877733"/>
          <a:ext cx="3564467" cy="5333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p xmlns:a="http://schemas.openxmlformats.org/drawingml/2006/main">
          <a:pPr algn="ctr"/>
          <a:r>
            <a:rPr lang="fr-FR" sz="2400" b="1">
              <a:latin typeface="+mn-lt"/>
              <a:cs typeface="Arial"/>
            </a:rPr>
            <a:t>Dette de l'État en % du PIB</a:t>
          </a:r>
        </a:p>
      </cdr:txBody>
    </cdr:sp>
  </cdr:relSizeAnchor>
  <cdr:relSizeAnchor xmlns:cdr="http://schemas.openxmlformats.org/drawingml/2006/chartDrawing">
    <cdr:from>
      <cdr:x>0.01842</cdr:x>
      <cdr:y>0.08617</cdr:y>
    </cdr:from>
    <cdr:to>
      <cdr:x>0.06722</cdr:x>
      <cdr:y>0.16931</cdr:y>
    </cdr:to>
    <cdr:sp macro="" textlink="">
      <cdr:nvSpPr>
        <cdr:cNvPr id="9" name="ZoneTexte 8"/>
        <cdr:cNvSpPr txBox="1"/>
      </cdr:nvSpPr>
      <cdr:spPr>
        <a:xfrm xmlns:a="http://schemas.openxmlformats.org/drawingml/2006/main">
          <a:off x="169368" y="482600"/>
          <a:ext cx="448706" cy="46566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chemeClr val="tx1"/>
              </a:solidFill>
            </a:rPr>
            <a:t>(%)</a:t>
          </a:r>
        </a:p>
      </cdr:txBody>
    </cdr:sp>
  </cdr:relSizeAnchor>
  <cdr:relSizeAnchor xmlns:cdr="http://schemas.openxmlformats.org/drawingml/2006/chartDrawing">
    <cdr:from>
      <cdr:x>0.43002</cdr:x>
      <cdr:y>0.79516</cdr:y>
    </cdr:from>
    <cdr:to>
      <cdr:x>0.4779</cdr:x>
      <cdr:y>0.8904</cdr:y>
    </cdr:to>
    <cdr:sp macro="" textlink="">
      <cdr:nvSpPr>
        <cdr:cNvPr id="12" name="ZoneTexte 11"/>
        <cdr:cNvSpPr txBox="1"/>
      </cdr:nvSpPr>
      <cdr:spPr>
        <a:xfrm xmlns:a="http://schemas.openxmlformats.org/drawingml/2006/main">
          <a:off x="3953948" y="4453467"/>
          <a:ext cx="440247" cy="53339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1992-93</a:t>
          </a:r>
        </a:p>
      </cdr:txBody>
    </cdr:sp>
  </cdr:relSizeAnchor>
  <cdr:relSizeAnchor xmlns:cdr="http://schemas.openxmlformats.org/drawingml/2006/chartDrawing">
    <cdr:from>
      <cdr:x>0.83978</cdr:x>
      <cdr:y>0.79214</cdr:y>
    </cdr:from>
    <cdr:to>
      <cdr:x>0.96225</cdr:x>
      <cdr:y>0.89494</cdr:y>
    </cdr:to>
    <cdr:sp macro="" textlink="">
      <cdr:nvSpPr>
        <cdr:cNvPr id="13" name="ZoneTexte 12"/>
        <cdr:cNvSpPr txBox="1"/>
      </cdr:nvSpPr>
      <cdr:spPr>
        <a:xfrm xmlns:a="http://schemas.openxmlformats.org/drawingml/2006/main">
          <a:off x="7721609" y="4436533"/>
          <a:ext cx="1126087" cy="57573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lumMod val="50000"/>
                  <a:lumOff val="50000"/>
                </a:sysClr>
              </a:solidFill>
            </a:rPr>
            <a:t>crise</a:t>
          </a:r>
        </a:p>
        <a:p xmlns:a="http://schemas.openxmlformats.org/drawingml/2006/main">
          <a:pPr algn="ctr"/>
          <a:r>
            <a:rPr lang="fr-FR" sz="1400" b="1">
              <a:solidFill>
                <a:sysClr val="windowText" lastClr="000000">
                  <a:lumMod val="50000"/>
                  <a:lumOff val="50000"/>
                </a:sysClr>
              </a:solidFill>
            </a:rPr>
            <a:t>depuis 2008</a:t>
          </a:r>
        </a:p>
      </cdr:txBody>
    </cdr:sp>
  </cdr:relSizeAnchor>
  <cdr:relSizeAnchor xmlns:cdr="http://schemas.openxmlformats.org/drawingml/2006/chartDrawing">
    <cdr:from>
      <cdr:x>0.07182</cdr:x>
      <cdr:y>0.79365</cdr:y>
    </cdr:from>
    <cdr:to>
      <cdr:x>0.96501</cdr:x>
      <cdr:y>0.79516</cdr:y>
    </cdr:to>
    <cdr:sp macro="" textlink="">
      <cdr:nvSpPr>
        <cdr:cNvPr id="15" name="Connecteur droit 14"/>
        <cdr:cNvSpPr/>
      </cdr:nvSpPr>
      <cdr:spPr>
        <a:xfrm xmlns:a="http://schemas.openxmlformats.org/drawingml/2006/main">
          <a:off x="660400" y="4445000"/>
          <a:ext cx="8212667" cy="8467"/>
        </a:xfrm>
        <a:prstGeom xmlns:a="http://schemas.openxmlformats.org/drawingml/2006/main" prst="line">
          <a:avLst/>
        </a:prstGeom>
        <a:ln xmlns:a="http://schemas.openxmlformats.org/drawingml/2006/main" w="1587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0.07452</cdr:x>
      <cdr:y>0.01777</cdr:y>
    </cdr:from>
    <cdr:to>
      <cdr:x>0.91763</cdr:x>
      <cdr:y>0.06349</cdr:y>
    </cdr:to>
    <cdr:sp macro="" textlink="">
      <cdr:nvSpPr>
        <cdr:cNvPr id="4" name="ZoneTexte 3"/>
        <cdr:cNvSpPr txBox="1"/>
      </cdr:nvSpPr>
      <cdr:spPr>
        <a:xfrm xmlns:a="http://schemas.openxmlformats.org/drawingml/2006/main">
          <a:off x="685196" y="99524"/>
          <a:ext cx="7752228" cy="25607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a:t>
          </a:r>
        </a:p>
        <a:p xmlns:a="http://schemas.openxmlformats.org/drawingml/2006/main">
          <a:pPr algn="l" rtl="0">
            <a:defRPr sz="1000"/>
          </a:pPr>
          <a:r>
            <a:rPr lang="fr-FR" sz="900" b="0" i="0" strike="noStrike">
              <a:solidFill>
                <a:srgbClr val="7F7F7F"/>
              </a:solidFill>
              <a:latin typeface="Arial"/>
              <a:ea typeface="Calibri"/>
              <a:cs typeface="Arial"/>
            </a:rPr>
            <a:t>Source : www.insee.fr/fr/indicateur/cnat_annu/base_2005/donnees/xls/t_3101.xls </a:t>
          </a:r>
        </a:p>
      </cdr:txBody>
    </cdr:sp>
  </cdr:relSizeAnchor>
  <cdr:relSizeAnchor xmlns:cdr="http://schemas.openxmlformats.org/drawingml/2006/chartDrawing">
    <cdr:from>
      <cdr:x>0.14906</cdr:x>
      <cdr:y>0.07256</cdr:y>
    </cdr:from>
    <cdr:to>
      <cdr:x>0.69706</cdr:x>
      <cdr:y>0.17536</cdr:y>
    </cdr:to>
    <cdr:sp macro="" textlink="">
      <cdr:nvSpPr>
        <cdr:cNvPr id="5" name="ZoneTexte 4"/>
        <cdr:cNvSpPr txBox="1"/>
      </cdr:nvSpPr>
      <cdr:spPr>
        <a:xfrm xmlns:a="http://schemas.openxmlformats.org/drawingml/2006/main">
          <a:off x="1370544" y="406398"/>
          <a:ext cx="5038751" cy="5757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latin typeface="Calibri"/>
              <a:cs typeface="Arial"/>
            </a:rPr>
            <a:t>Dette publique à prix courants (Md €)</a:t>
          </a: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0.07452</cdr:x>
      <cdr:y>0.01777</cdr:y>
    </cdr:from>
    <cdr:to>
      <cdr:x>0.94304</cdr:x>
      <cdr:y>0.06954</cdr:y>
    </cdr:to>
    <cdr:sp macro="" textlink="">
      <cdr:nvSpPr>
        <cdr:cNvPr id="4" name="ZoneTexte 3"/>
        <cdr:cNvSpPr txBox="1"/>
      </cdr:nvSpPr>
      <cdr:spPr>
        <a:xfrm xmlns:a="http://schemas.openxmlformats.org/drawingml/2006/main">
          <a:off x="685196" y="99524"/>
          <a:ext cx="7985868" cy="28994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 et t_1102.xls</a:t>
          </a:r>
          <a:r>
            <a:rPr lang="fr-FR" sz="900">
              <a:solidFill>
                <a:srgbClr val="7F7F7F"/>
              </a:solidFill>
              <a:latin typeface="Arial"/>
              <a:cs typeface="Arial"/>
            </a:rPr>
            <a:t> </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0.14261</cdr:x>
      <cdr:y>0.11791</cdr:y>
    </cdr:from>
    <cdr:to>
      <cdr:x>0.69061</cdr:x>
      <cdr:y>0.21466</cdr:y>
    </cdr:to>
    <cdr:sp macro="" textlink="">
      <cdr:nvSpPr>
        <cdr:cNvPr id="5" name="ZoneTexte 4"/>
        <cdr:cNvSpPr txBox="1"/>
      </cdr:nvSpPr>
      <cdr:spPr>
        <a:xfrm xmlns:a="http://schemas.openxmlformats.org/drawingml/2006/main">
          <a:off x="1311270" y="660400"/>
          <a:ext cx="5038751" cy="5418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7F7F7F"/>
              </a:solidFill>
              <a:latin typeface="Calibri"/>
              <a:cs typeface="Arial"/>
            </a:rPr>
            <a:t>Dette publique en volume (Md € 2012)</a:t>
          </a: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0.07452</cdr:x>
      <cdr:y>0.01777</cdr:y>
    </cdr:from>
    <cdr:to>
      <cdr:x>0.94304</cdr:x>
      <cdr:y>0.06954</cdr:y>
    </cdr:to>
    <cdr:sp macro="" textlink="">
      <cdr:nvSpPr>
        <cdr:cNvPr id="4" name="ZoneTexte 3"/>
        <cdr:cNvSpPr txBox="1"/>
      </cdr:nvSpPr>
      <cdr:spPr>
        <a:xfrm xmlns:a="http://schemas.openxmlformats.org/drawingml/2006/main">
          <a:off x="685196" y="99524"/>
          <a:ext cx="7985868" cy="28994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 et t_1102.xls</a:t>
          </a:r>
          <a:r>
            <a:rPr lang="fr-FR" sz="900">
              <a:solidFill>
                <a:srgbClr val="7F7F7F"/>
              </a:solidFill>
              <a:latin typeface="Arial"/>
              <a:cs typeface="Arial"/>
            </a:rPr>
            <a:t> </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0.14261</cdr:x>
      <cdr:y>0.11791</cdr:y>
    </cdr:from>
    <cdr:to>
      <cdr:x>0.69061</cdr:x>
      <cdr:y>0.21466</cdr:y>
    </cdr:to>
    <cdr:sp macro="" textlink="">
      <cdr:nvSpPr>
        <cdr:cNvPr id="5" name="ZoneTexte 4"/>
        <cdr:cNvSpPr txBox="1"/>
      </cdr:nvSpPr>
      <cdr:spPr>
        <a:xfrm xmlns:a="http://schemas.openxmlformats.org/drawingml/2006/main">
          <a:off x="1311270" y="660400"/>
          <a:ext cx="5038751" cy="5418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7F7F7F"/>
              </a:solidFill>
              <a:latin typeface="Calibri"/>
              <a:cs typeface="Arial"/>
            </a:rPr>
            <a:t>Dette publique en volume (Md € 2012)</a:t>
          </a: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0.12695</cdr:x>
      <cdr:y>0.3905</cdr:y>
    </cdr:from>
    <cdr:to>
      <cdr:x>0.22531</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0.0644</cdr:x>
      <cdr:y>0.01021</cdr:y>
    </cdr:from>
    <cdr:to>
      <cdr:x>0.91579</cdr:x>
      <cdr:y>0.06047</cdr:y>
    </cdr:to>
    <cdr:sp macro="" textlink="">
      <cdr:nvSpPr>
        <cdr:cNvPr id="4" name="ZoneTexte 3"/>
        <cdr:cNvSpPr txBox="1"/>
      </cdr:nvSpPr>
      <cdr:spPr>
        <a:xfrm xmlns:a="http://schemas.openxmlformats.org/drawingml/2006/main">
          <a:off x="592145" y="57185"/>
          <a:ext cx="7828361" cy="281491"/>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 en milliards € 2012</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 et t_1102.xls</a:t>
          </a:r>
          <a:r>
            <a:rPr lang="fr-FR" sz="900">
              <a:solidFill>
                <a:srgbClr val="7F7F7F"/>
              </a:solidFill>
              <a:latin typeface="Arial"/>
              <a:cs typeface="Arial"/>
            </a:rPr>
            <a:t> </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0.08471</cdr:x>
      <cdr:y>0.07861</cdr:y>
    </cdr:from>
    <cdr:to>
      <cdr:x>0.36924</cdr:x>
      <cdr:y>0.19955</cdr:y>
    </cdr:to>
    <cdr:sp macro="" textlink="">
      <cdr:nvSpPr>
        <cdr:cNvPr id="5" name="ZoneTexte 4"/>
        <cdr:cNvSpPr txBox="1"/>
      </cdr:nvSpPr>
      <cdr:spPr>
        <a:xfrm xmlns:a="http://schemas.openxmlformats.org/drawingml/2006/main">
          <a:off x="778911" y="440258"/>
          <a:ext cx="2616197" cy="677349"/>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rtl="0">
            <a:defRPr sz="1000"/>
          </a:pPr>
          <a:r>
            <a:rPr lang="fr-FR" sz="2000" b="1" i="0" strike="noStrike">
              <a:solidFill>
                <a:srgbClr val="7F7F7F"/>
              </a:solidFill>
              <a:latin typeface="Calibri"/>
              <a:ea typeface="Calibri"/>
              <a:cs typeface="Calibri"/>
            </a:rPr>
            <a:t>Dette publique et PIB </a:t>
          </a:r>
        </a:p>
        <a:p xmlns:a="http://schemas.openxmlformats.org/drawingml/2006/main">
          <a:pPr algn="ctr" rtl="0">
            <a:defRPr sz="1000"/>
          </a:pPr>
          <a:r>
            <a:rPr lang="fr-FR" sz="2000" b="1" i="0" strike="noStrike">
              <a:solidFill>
                <a:srgbClr val="7F7F7F"/>
              </a:solidFill>
              <a:latin typeface="Calibri"/>
              <a:ea typeface="Calibri"/>
              <a:cs typeface="Calibri"/>
            </a:rPr>
            <a:t>en volume (Md € 2012)</a:t>
          </a: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0.3905</cdr:y>
    </cdr:from>
    <cdr:to>
      <cdr:x>0.22606</cdr:x>
      <cdr:y>0.55268</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0.0181</cdr:y>
    </cdr:from>
    <cdr:to>
      <cdr:x>0.76059</cdr:x>
      <cdr:y>0.07861</cdr:y>
    </cdr:to>
    <cdr:sp macro="" textlink="">
      <cdr:nvSpPr>
        <cdr:cNvPr id="6" name="ZoneTexte 5"/>
        <cdr:cNvSpPr txBox="1"/>
      </cdr:nvSpPr>
      <cdr:spPr>
        <a:xfrm xmlns:a="http://schemas.openxmlformats.org/drawingml/2006/main">
          <a:off x="676738" y="101373"/>
          <a:ext cx="6316730" cy="338894"/>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Dette publique française au 31 décembre de chaque année au sens du règlement 3605 de la Commission européenne</a:t>
          </a:r>
        </a:p>
        <a:p xmlns:a="http://schemas.openxmlformats.org/drawingml/2006/main">
          <a:pPr algn="l" rtl="0">
            <a:defRPr sz="1000"/>
          </a:pPr>
          <a:r>
            <a:rPr lang="fr-FR" sz="900" b="0" i="0" strike="noStrike">
              <a:solidFill>
                <a:srgbClr val="7F7F7F"/>
              </a:solidFill>
              <a:latin typeface="Arial"/>
              <a:ea typeface="Calibri"/>
              <a:cs typeface="Arial"/>
            </a:rPr>
            <a:t>Sources : www.insee.fr/fr/indicateur/cnat_annu/base_2005/donnees/xls/t_3101.xls,</a:t>
          </a:r>
          <a:r>
            <a:rPr lang="fr-FR" sz="900" b="0" i="0" strike="noStrike" baseline="0">
              <a:solidFill>
                <a:srgbClr val="7F7F7F"/>
              </a:solidFill>
              <a:latin typeface="Arial"/>
              <a:ea typeface="Calibri"/>
              <a:cs typeface="Arial"/>
            </a:rPr>
            <a:t> t_1101.xls et t_1102.xls</a:t>
          </a:r>
          <a:endParaRPr lang="fr-FR" sz="900" b="0" i="0" strike="noStrike">
            <a:solidFill>
              <a:srgbClr val="7F7F7F"/>
            </a:solidFill>
            <a:latin typeface="Arial"/>
            <a:ea typeface="Calibri"/>
            <a:cs typeface="Arial"/>
          </a:endParaRPr>
        </a:p>
      </cdr:txBody>
    </cdr:sp>
  </cdr:relSizeAnchor>
  <cdr:relSizeAnchor xmlns:cdr="http://schemas.openxmlformats.org/drawingml/2006/chartDrawing">
    <cdr:from>
      <cdr:x>0.07459</cdr:x>
      <cdr:y>0.05114</cdr:y>
    </cdr:from>
    <cdr:to>
      <cdr:x>0.67956</cdr:x>
      <cdr:y>0.13454</cdr:y>
    </cdr:to>
    <cdr:sp macro="" textlink="">
      <cdr:nvSpPr>
        <cdr:cNvPr id="7" name="ZoneTexte 6"/>
        <cdr:cNvSpPr txBox="1"/>
      </cdr:nvSpPr>
      <cdr:spPr>
        <a:xfrm xmlns:a="http://schemas.openxmlformats.org/drawingml/2006/main">
          <a:off x="685800" y="286425"/>
          <a:ext cx="5562600" cy="467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400" b="1">
              <a:solidFill>
                <a:srgbClr val="D9D9D9"/>
              </a:solidFill>
              <a:latin typeface="Calibri"/>
              <a:cs typeface="Arial"/>
            </a:rPr>
            <a:t>Évolution</a:t>
          </a:r>
          <a:r>
            <a:rPr lang="fr-FR" sz="2400" b="1" baseline="0">
              <a:solidFill>
                <a:srgbClr val="D9D9D9"/>
              </a:solidFill>
              <a:latin typeface="Calibri"/>
              <a:cs typeface="Arial"/>
            </a:rPr>
            <a:t> de la d</a:t>
          </a:r>
          <a:r>
            <a:rPr lang="fr-FR" sz="2400" b="1">
              <a:solidFill>
                <a:srgbClr val="D9D9D9"/>
              </a:solidFill>
              <a:latin typeface="Calibri"/>
              <a:cs typeface="Arial"/>
            </a:rPr>
            <a:t>ette publique selon l'unité</a:t>
          </a:r>
        </a:p>
      </cdr:txBody>
    </cdr:sp>
  </cdr:relSizeAnchor>
  <cdr:relSizeAnchor xmlns:cdr="http://schemas.openxmlformats.org/drawingml/2006/chartDrawing">
    <cdr:from>
      <cdr:x>0.9558</cdr:x>
      <cdr:y>0.06652</cdr:y>
    </cdr:from>
    <cdr:to>
      <cdr:x>0.99448</cdr:x>
      <cdr:y>0.21315</cdr:y>
    </cdr:to>
    <cdr:sp macro="" textlink="">
      <cdr:nvSpPr>
        <cdr:cNvPr id="8" name="ZoneTexte 7"/>
        <cdr:cNvSpPr txBox="1"/>
      </cdr:nvSpPr>
      <cdr:spPr>
        <a:xfrm xmlns:a="http://schemas.openxmlformats.org/drawingml/2006/main">
          <a:off x="8788400" y="372534"/>
          <a:ext cx="355600" cy="821266"/>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0.64088</cdr:x>
      <cdr:y>0.55329</cdr:y>
    </cdr:from>
    <cdr:to>
      <cdr:x>0.92357</cdr:x>
      <cdr:y>0.65759</cdr:y>
    </cdr:to>
    <cdr:sp macro="" textlink="">
      <cdr:nvSpPr>
        <cdr:cNvPr id="12" name="ZoneTexte 11"/>
        <cdr:cNvSpPr txBox="1"/>
      </cdr:nvSpPr>
      <cdr:spPr>
        <a:xfrm xmlns:a="http://schemas.openxmlformats.org/drawingml/2006/main">
          <a:off x="5892788" y="3098820"/>
          <a:ext cx="2599278" cy="58415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FF"/>
              </a:solidFill>
            </a:rPr>
            <a:t>en € courants (échelle de gauche)</a:t>
          </a:r>
          <a:r>
            <a:rPr lang="fr-FR" sz="1400" b="1" baseline="0">
              <a:solidFill>
                <a:srgbClr val="0000FF"/>
              </a:solidFill>
            </a:rPr>
            <a:t> </a:t>
          </a:r>
          <a:r>
            <a:rPr lang="fr-FR" sz="1400" b="1">
              <a:solidFill>
                <a:srgbClr val="0000FF"/>
              </a:solidFill>
              <a:latin typeface="+mn-lt"/>
              <a:ea typeface="+mn-ea"/>
              <a:cs typeface="+mn-cs"/>
            </a:rPr>
            <a:t>: </a:t>
          </a:r>
          <a:br>
            <a:rPr lang="fr-FR" sz="1400" b="1">
              <a:solidFill>
                <a:srgbClr val="0000FF"/>
              </a:solidFill>
              <a:latin typeface="+mn-lt"/>
              <a:ea typeface="+mn-ea"/>
              <a:cs typeface="+mn-cs"/>
            </a:rPr>
          </a:br>
          <a:r>
            <a:rPr lang="fr-FR" sz="1400" b="1">
              <a:solidFill>
                <a:srgbClr val="0000FF"/>
              </a:solidFill>
              <a:latin typeface="+mn-lt"/>
              <a:ea typeface="+mn-ea"/>
              <a:cs typeface="+mn-cs"/>
            </a:rPr>
            <a:t>multiplié par </a:t>
          </a:r>
          <a:r>
            <a:rPr lang="fr-FR" sz="2000" b="1">
              <a:solidFill>
                <a:srgbClr val="0000FF"/>
              </a:solidFill>
              <a:latin typeface="+mn-lt"/>
              <a:ea typeface="+mn-ea"/>
              <a:cs typeface="+mn-cs"/>
            </a:rPr>
            <a:t>22</a:t>
          </a:r>
          <a:r>
            <a:rPr lang="fr-FR" sz="1400" b="1">
              <a:solidFill>
                <a:srgbClr val="0000FF"/>
              </a:solidFill>
              <a:latin typeface="+mn-lt"/>
              <a:ea typeface="+mn-ea"/>
              <a:cs typeface="+mn-cs"/>
            </a:rPr>
            <a:t> en</a:t>
          </a:r>
          <a:r>
            <a:rPr lang="fr-FR" sz="1400" b="1" baseline="0">
              <a:solidFill>
                <a:srgbClr val="0000FF"/>
              </a:solidFill>
              <a:latin typeface="+mn-lt"/>
              <a:ea typeface="+mn-ea"/>
              <a:cs typeface="+mn-cs"/>
            </a:rPr>
            <a:t> 34 ans</a:t>
          </a:r>
          <a:r>
            <a:rPr lang="fr-FR" sz="1400">
              <a:solidFill>
                <a:srgbClr val="0000FF"/>
              </a:solidFill>
            </a:rPr>
            <a:t> </a:t>
          </a:r>
          <a:endParaRPr lang="fr-FR" sz="1400" b="1">
            <a:solidFill>
              <a:srgbClr val="0000FF"/>
            </a:solidFill>
          </a:endParaRPr>
        </a:p>
      </cdr:txBody>
    </cdr:sp>
  </cdr:relSizeAnchor>
  <cdr:relSizeAnchor xmlns:cdr="http://schemas.openxmlformats.org/drawingml/2006/chartDrawing">
    <cdr:from>
      <cdr:x>0.58379</cdr:x>
      <cdr:y>0.57747</cdr:y>
    </cdr:from>
    <cdr:to>
      <cdr:x>0.63444</cdr:x>
      <cdr:y>0.5941</cdr:y>
    </cdr:to>
    <cdr:sp macro="" textlink="">
      <cdr:nvSpPr>
        <cdr:cNvPr id="13" name="Connecteur droit 12"/>
        <cdr:cNvSpPr/>
      </cdr:nvSpPr>
      <cdr:spPr>
        <a:xfrm xmlns:a="http://schemas.openxmlformats.org/drawingml/2006/main" flipH="1" flipV="1">
          <a:off x="5367857" y="3234245"/>
          <a:ext cx="465717" cy="93140"/>
        </a:xfrm>
        <a:prstGeom xmlns:a="http://schemas.openxmlformats.org/drawingml/2006/main" prst="line">
          <a:avLst/>
        </a:prstGeom>
        <a:ln xmlns:a="http://schemas.openxmlformats.org/drawingml/2006/main" w="50800">
          <a:solidFill>
            <a:srgbClr val="0000FF"/>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0.4604</cdr:x>
      <cdr:y>0.44747</cdr:y>
    </cdr:from>
    <cdr:to>
      <cdr:x>0.55433</cdr:x>
      <cdr:y>0.48526</cdr:y>
    </cdr:to>
    <cdr:sp macro="" textlink="">
      <cdr:nvSpPr>
        <cdr:cNvPr id="14" name="Connecteur droit 13"/>
        <cdr:cNvSpPr/>
      </cdr:nvSpPr>
      <cdr:spPr>
        <a:xfrm xmlns:a="http://schemas.openxmlformats.org/drawingml/2006/main">
          <a:off x="4233295" y="2506126"/>
          <a:ext cx="863639" cy="211674"/>
        </a:xfrm>
        <a:prstGeom xmlns:a="http://schemas.openxmlformats.org/drawingml/2006/main" prst="line">
          <a:avLst/>
        </a:prstGeom>
        <a:ln xmlns:a="http://schemas.openxmlformats.org/drawingml/2006/main" w="50800">
          <a:solidFill>
            <a:srgbClr val="FF0000"/>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cdr:x>
      <cdr:y>0.40666</cdr:y>
    </cdr:from>
    <cdr:to>
      <cdr:x>0.46224</cdr:x>
      <cdr:y>0.46864</cdr:y>
    </cdr:to>
    <cdr:sp macro="" textlink="">
      <cdr:nvSpPr>
        <cdr:cNvPr id="15" name="ZoneTexte 14"/>
        <cdr:cNvSpPr txBox="1"/>
      </cdr:nvSpPr>
      <cdr:spPr>
        <a:xfrm xmlns:a="http://schemas.openxmlformats.org/drawingml/2006/main">
          <a:off x="-16909" y="2277562"/>
          <a:ext cx="4250204" cy="347131"/>
        </a:xfrm>
        <a:prstGeom xmlns:a="http://schemas.openxmlformats.org/drawingml/2006/main" prst="rect">
          <a:avLst/>
        </a:prstGeom>
        <a:solidFill xmlns:a="http://schemas.openxmlformats.org/drawingml/2006/main">
          <a:schemeClr val="bg1">
            <a:alpha val="7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FF0000"/>
              </a:solidFill>
            </a:rPr>
            <a:t>en € 2012 (échelle de gauche) </a:t>
          </a:r>
          <a:r>
            <a:rPr lang="fr-FR" sz="1400" b="1">
              <a:solidFill>
                <a:srgbClr val="FF0000"/>
              </a:solidFill>
              <a:latin typeface="+mn-lt"/>
              <a:ea typeface="+mn-ea"/>
              <a:cs typeface="+mn-cs"/>
            </a:rPr>
            <a:t>: multiplié par </a:t>
          </a:r>
          <a:r>
            <a:rPr lang="fr-FR" sz="2000" b="1">
              <a:solidFill>
                <a:srgbClr val="FF0000"/>
              </a:solidFill>
              <a:latin typeface="+mn-lt"/>
              <a:ea typeface="+mn-ea"/>
              <a:cs typeface="+mn-cs"/>
            </a:rPr>
            <a:t>8</a:t>
          </a:r>
          <a:r>
            <a:rPr lang="fr-FR" sz="1400" b="1">
              <a:solidFill>
                <a:srgbClr val="FF0000"/>
              </a:solidFill>
              <a:latin typeface="+mn-lt"/>
              <a:ea typeface="+mn-ea"/>
              <a:cs typeface="+mn-cs"/>
            </a:rPr>
            <a:t> en</a:t>
          </a:r>
          <a:r>
            <a:rPr lang="fr-FR" sz="1400" b="1" baseline="0">
              <a:solidFill>
                <a:srgbClr val="FF0000"/>
              </a:solidFill>
              <a:latin typeface="+mn-lt"/>
              <a:ea typeface="+mn-ea"/>
              <a:cs typeface="+mn-cs"/>
            </a:rPr>
            <a:t> 34 ans</a:t>
          </a:r>
          <a:r>
            <a:rPr lang="fr-FR" sz="1400">
              <a:solidFill>
                <a:srgbClr val="FF0000"/>
              </a:solidFill>
            </a:rPr>
            <a:t> </a:t>
          </a:r>
          <a:endParaRPr lang="fr-FR" sz="1400" b="1">
            <a:solidFill>
              <a:srgbClr val="FF0000"/>
            </a:solidFill>
          </a:endParaRPr>
        </a:p>
      </cdr:txBody>
    </cdr:sp>
  </cdr:relSizeAnchor>
  <cdr:relSizeAnchor xmlns:cdr="http://schemas.openxmlformats.org/drawingml/2006/chartDrawing">
    <cdr:from>
      <cdr:x>0.00829</cdr:x>
      <cdr:y>0.06803</cdr:y>
    </cdr:from>
    <cdr:to>
      <cdr:x>0.06261</cdr:x>
      <cdr:y>0.21466</cdr:y>
    </cdr:to>
    <cdr:sp macro="" textlink="">
      <cdr:nvSpPr>
        <cdr:cNvPr id="16" name="ZoneTexte 15"/>
        <cdr:cNvSpPr txBox="1"/>
      </cdr:nvSpPr>
      <cdr:spPr>
        <a:xfrm xmlns:a="http://schemas.openxmlformats.org/drawingml/2006/main">
          <a:off x="76200" y="381000"/>
          <a:ext cx="499532" cy="8212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800" b="1"/>
            <a:t>Md</a:t>
          </a:r>
          <a:r>
            <a:rPr lang="fr-FR" sz="1800" b="1" baseline="0"/>
            <a:t> €</a:t>
          </a:r>
          <a:endParaRPr lang="fr-FR" sz="1800" b="1"/>
        </a:p>
      </cdr:txBody>
    </cdr:sp>
  </cdr:relSizeAnchor>
  <cdr:relSizeAnchor xmlns:cdr="http://schemas.openxmlformats.org/drawingml/2006/chartDrawing">
    <cdr:from>
      <cdr:x>0.77072</cdr:x>
      <cdr:y>0.5941</cdr:y>
    </cdr:from>
    <cdr:to>
      <cdr:x>0.81768</cdr:x>
      <cdr:y>0.6712</cdr:y>
    </cdr:to>
    <cdr:sp macro="" textlink="">
      <cdr:nvSpPr>
        <cdr:cNvPr id="18" name="Ellipse 17"/>
        <cdr:cNvSpPr/>
      </cdr:nvSpPr>
      <cdr:spPr>
        <a:xfrm xmlns:a="http://schemas.openxmlformats.org/drawingml/2006/main">
          <a:off x="7086641" y="3327385"/>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0.3453</cdr:x>
      <cdr:y>0.40514</cdr:y>
    </cdr:from>
    <cdr:to>
      <cdr:x>0.39226</cdr:x>
      <cdr:y>0.48224</cdr:y>
    </cdr:to>
    <cdr:sp macro="" textlink="">
      <cdr:nvSpPr>
        <cdr:cNvPr id="19" name="Ellipse 18"/>
        <cdr:cNvSpPr/>
      </cdr:nvSpPr>
      <cdr:spPr>
        <a:xfrm xmlns:a="http://schemas.openxmlformats.org/drawingml/2006/main">
          <a:off x="3174974" y="2269049"/>
          <a:ext cx="431788" cy="431814"/>
        </a:xfrm>
        <a:prstGeom xmlns:a="http://schemas.openxmlformats.org/drawingml/2006/main" prst="ellipse">
          <a:avLst/>
        </a:prstGeom>
        <a:noFill xmlns:a="http://schemas.openxmlformats.org/drawingml/2006/main"/>
        <a:ln xmlns:a="http://schemas.openxmlformats.org/drawingml/2006/main">
          <a:solidFill>
            <a:srgbClr val="FF37A7">
              <a:alpha val="50000"/>
            </a:srgbClr>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0.xml><?xml version="1.0" encoding="utf-8"?>
<c:userShapes xmlns:c="http://schemas.openxmlformats.org/drawingml/2006/chart">
  <cdr:relSizeAnchor xmlns:cdr="http://schemas.openxmlformats.org/drawingml/2006/chartDrawing">
    <cdr:from>
      <cdr:x>0.00644</cdr:x>
      <cdr:y>0.04313</cdr:y>
    </cdr:from>
    <cdr:to>
      <cdr:x>0.0378</cdr:x>
      <cdr:y>0.12129</cdr:y>
    </cdr:to>
    <cdr:sp macro="" textlink="">
      <cdr:nvSpPr>
        <cdr:cNvPr id="2" name="ZoneTexte 1"/>
        <cdr:cNvSpPr txBox="1"/>
      </cdr:nvSpPr>
      <cdr:spPr>
        <a:xfrm xmlns:a="http://schemas.openxmlformats.org/drawingml/2006/main">
          <a:off x="59267" y="241923"/>
          <a:ext cx="288491" cy="43841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0.05341</cdr:x>
      <cdr:y>0.031</cdr:y>
    </cdr:from>
    <cdr:to>
      <cdr:x>0.94659</cdr:x>
      <cdr:y>0.10647</cdr:y>
    </cdr:to>
    <cdr:sp macro="" textlink="">
      <cdr:nvSpPr>
        <cdr:cNvPr id="3" name="ZoneTexte 2"/>
        <cdr:cNvSpPr txBox="1"/>
      </cdr:nvSpPr>
      <cdr:spPr>
        <a:xfrm xmlns:a="http://schemas.openxmlformats.org/drawingml/2006/main">
          <a:off x="491369" y="173870"/>
          <a:ext cx="8217202" cy="423332"/>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900" b="1">
              <a:latin typeface="+mn-lt"/>
            </a:rPr>
            <a:t>Part de</a:t>
          </a:r>
          <a:r>
            <a:rPr lang="fr-FR" sz="1900" b="1" baseline="0">
              <a:latin typeface="+mn-lt"/>
            </a:rPr>
            <a:t>s types d'</a:t>
          </a:r>
          <a:r>
            <a:rPr lang="fr-FR" sz="1900" b="1">
              <a:latin typeface="+mn-lt"/>
            </a:rPr>
            <a:t>administration publique, en %, dans la dette publique totale</a:t>
          </a:r>
        </a:p>
      </cdr:txBody>
    </cdr:sp>
  </cdr:relSizeAnchor>
</c:userShapes>
</file>

<file path=xl/drawings/drawing81.xml><?xml version="1.0" encoding="utf-8"?>
<xdr:wsDr xmlns:xdr="http://schemas.openxmlformats.org/drawingml/2006/spreadsheetDrawing" xmlns:a="http://schemas.openxmlformats.org/drawingml/2006/main">
  <xdr:absoluteAnchor>
    <xdr:pos x="7470" y="-22412"/>
    <xdr:ext cx="9203765" cy="561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0.07549</cdr:x>
      <cdr:y>0.08522</cdr:y>
    </cdr:from>
    <cdr:to>
      <cdr:x>0.17484</cdr:x>
      <cdr:y>0.2482</cdr:y>
    </cdr:to>
    <cdr:sp macro="" textlink="">
      <cdr:nvSpPr>
        <cdr:cNvPr id="2" name="ZoneTexte 1"/>
        <cdr:cNvSpPr txBox="1"/>
      </cdr:nvSpPr>
      <cdr:spPr>
        <a:xfrm xmlns:a="http://schemas.openxmlformats.org/drawingml/2006/main">
          <a:off x="694765" y="47811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0.05519</cdr:x>
      <cdr:y>0.0253</cdr:y>
    </cdr:from>
    <cdr:to>
      <cdr:x>0.84903</cdr:x>
      <cdr:y>0.08522</cdr:y>
    </cdr:to>
    <cdr:sp macro="" textlink="">
      <cdr:nvSpPr>
        <cdr:cNvPr id="4" name="ZoneTexte 3"/>
        <cdr:cNvSpPr txBox="1"/>
      </cdr:nvSpPr>
      <cdr:spPr>
        <a:xfrm xmlns:a="http://schemas.openxmlformats.org/drawingml/2006/main">
          <a:off x="507956" y="141943"/>
          <a:ext cx="7306317" cy="33617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900">
              <a:solidFill>
                <a:schemeClr val="bg1">
                  <a:lumMod val="50000"/>
                </a:schemeClr>
              </a:solidFill>
              <a:latin typeface="Arial"/>
              <a:ea typeface="+mn-ea"/>
              <a:cs typeface="Arial"/>
            </a:rPr>
            <a:t>Intérêts des emprunts versés par</a:t>
          </a:r>
          <a:r>
            <a:rPr lang="fr-FR" sz="900" baseline="0">
              <a:solidFill>
                <a:schemeClr val="bg1">
                  <a:lumMod val="50000"/>
                </a:schemeClr>
              </a:solidFill>
              <a:latin typeface="Arial"/>
              <a:ea typeface="+mn-ea"/>
              <a:cs typeface="Arial"/>
            </a:rPr>
            <a:t> l</a:t>
          </a:r>
          <a:r>
            <a:rPr lang="fr-FR" sz="900">
              <a:solidFill>
                <a:schemeClr val="bg1">
                  <a:lumMod val="50000"/>
                </a:schemeClr>
              </a:solidFill>
              <a:latin typeface="Arial"/>
              <a:ea typeface="+mn-ea"/>
              <a:cs typeface="Arial"/>
            </a:rPr>
            <a:t>es administrations publiques en % du PIB</a:t>
          </a:r>
          <a:endParaRPr lang="fr-FR" sz="900" b="0" i="0" strike="noStrike" baseline="0">
            <a:solidFill>
              <a:schemeClr val="bg1">
                <a:lumMod val="50000"/>
              </a:schemeClr>
            </a:solidFill>
            <a:latin typeface="Arial"/>
            <a:ea typeface="Calibri"/>
            <a:cs typeface="Arial"/>
          </a:endParaRPr>
        </a:p>
        <a:p xmlns:a="http://schemas.openxmlformats.org/drawingml/2006/main">
          <a:pPr algn="l" rtl="0">
            <a:defRPr sz="1000"/>
          </a:pPr>
          <a:r>
            <a:rPr lang="fr-FR" sz="900" b="0" i="0" strike="noStrike">
              <a:solidFill>
                <a:sysClr val="window" lastClr="FFFFFF">
                  <a:lumMod val="50000"/>
                </a:sysClr>
              </a:solidFill>
              <a:latin typeface="Arial"/>
              <a:ea typeface="Calibri"/>
              <a:cs typeface="Arial"/>
            </a:rPr>
            <a:t>Source : www.insee.fr/fr/indicateurs/cnat_annu/base_2005/donnees/xls/t_1101.xls,</a:t>
          </a:r>
          <a:r>
            <a:rPr lang="fr-FR" sz="900" b="0" i="0" strike="noStrike" baseline="0">
              <a:solidFill>
                <a:sysClr val="window" lastClr="FFFFFF">
                  <a:lumMod val="50000"/>
                </a:sysClr>
              </a:solidFill>
              <a:latin typeface="Arial"/>
              <a:ea typeface="Calibri"/>
              <a:cs typeface="Arial"/>
            </a:rPr>
            <a:t> </a:t>
          </a:r>
          <a:r>
            <a:rPr lang="fr-FR" sz="900" b="0" i="0">
              <a:solidFill>
                <a:sysClr val="window" lastClr="FFFFFF">
                  <a:lumMod val="50000"/>
                </a:sysClr>
              </a:solidFill>
              <a:latin typeface="Arial"/>
              <a:cs typeface="Arial"/>
            </a:rPr>
            <a:t>t_3101.</a:t>
          </a:r>
          <a:r>
            <a:rPr lang="fr-FR" sz="900" b="0" i="0">
              <a:solidFill>
                <a:schemeClr val="bg1">
                  <a:lumMod val="50000"/>
                </a:schemeClr>
              </a:solidFill>
              <a:latin typeface="Arial"/>
              <a:cs typeface="Arial"/>
            </a:rPr>
            <a:t>xls</a:t>
          </a:r>
          <a:endParaRPr lang="fr-FR" sz="900" b="0" i="0" strike="noStrike">
            <a:solidFill>
              <a:schemeClr val="bg1">
                <a:lumMod val="50000"/>
              </a:schemeClr>
            </a:solidFill>
            <a:latin typeface="Arial"/>
            <a:ea typeface="Calibri"/>
            <a:cs typeface="Arial"/>
          </a:endParaRPr>
        </a:p>
      </cdr:txBody>
    </cdr:sp>
  </cdr:relSizeAnchor>
  <cdr:relSizeAnchor xmlns:cdr="http://schemas.openxmlformats.org/drawingml/2006/chartDrawing">
    <cdr:from>
      <cdr:x>0</cdr:x>
      <cdr:y>0.03862</cdr:y>
    </cdr:from>
    <cdr:to>
      <cdr:x>0.05601</cdr:x>
      <cdr:y>0.1012</cdr:y>
    </cdr:to>
    <cdr:sp macro="" textlink="">
      <cdr:nvSpPr>
        <cdr:cNvPr id="5" name="ZoneTexte 4"/>
        <cdr:cNvSpPr txBox="1"/>
      </cdr:nvSpPr>
      <cdr:spPr>
        <a:xfrm xmlns:a="http://schemas.openxmlformats.org/drawingml/2006/main">
          <a:off x="0" y="216674"/>
          <a:ext cx="515503" cy="351091"/>
        </a:xfrm>
        <a:prstGeom xmlns:a="http://schemas.openxmlformats.org/drawingml/2006/main" prst="rect">
          <a:avLst/>
        </a:prstGeom>
      </cdr:spPr>
      <cdr:txBody>
        <a:bodyPr xmlns:a="http://schemas.openxmlformats.org/drawingml/2006/main" wrap="none" rtlCol="0" anchor="ctr" anchorCtr="0"/>
        <a:lstStyle xmlns:a="http://schemas.openxmlformats.org/drawingml/2006/main"/>
        <a:p xmlns:a="http://schemas.openxmlformats.org/drawingml/2006/main">
          <a:pPr algn="ctr"/>
          <a:r>
            <a:rPr lang="fr-FR" sz="1400" b="1"/>
            <a:t>%</a:t>
          </a:r>
        </a:p>
      </cdr:txBody>
    </cdr:sp>
  </cdr:relSizeAnchor>
  <cdr:relSizeAnchor xmlns:cdr="http://schemas.openxmlformats.org/drawingml/2006/chartDrawing">
    <cdr:from>
      <cdr:x>0.05438</cdr:x>
      <cdr:y>0.09188</cdr:y>
    </cdr:from>
    <cdr:to>
      <cdr:x>0.95654</cdr:x>
      <cdr:y>0.20577</cdr:y>
    </cdr:to>
    <cdr:sp macro="" textlink="">
      <cdr:nvSpPr>
        <cdr:cNvPr id="6" name="ZoneTexte 5"/>
        <cdr:cNvSpPr txBox="1"/>
      </cdr:nvSpPr>
      <cdr:spPr>
        <a:xfrm xmlns:a="http://schemas.openxmlformats.org/drawingml/2006/main">
          <a:off x="500501" y="515485"/>
          <a:ext cx="8303268" cy="63896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900" b="1" baseline="0">
              <a:solidFill>
                <a:sysClr val="window" lastClr="FFFFFF">
                  <a:lumMod val="50000"/>
                </a:sysClr>
              </a:solidFill>
              <a:latin typeface="Calibri"/>
            </a:rPr>
            <a:t>Dette</a:t>
          </a:r>
          <a:r>
            <a:rPr lang="fr-FR" sz="1900" b="1">
              <a:solidFill>
                <a:sysClr val="window" lastClr="FFFFFF">
                  <a:lumMod val="50000"/>
                </a:sysClr>
              </a:solidFill>
              <a:latin typeface="Calibri"/>
            </a:rPr>
            <a:t> des différents </a:t>
          </a:r>
          <a:r>
            <a:rPr lang="fr-FR" sz="1900" b="1" baseline="0">
              <a:solidFill>
                <a:sysClr val="window" lastClr="FFFFFF">
                  <a:lumMod val="50000"/>
                </a:sysClr>
              </a:solidFill>
              <a:latin typeface="Calibri"/>
            </a:rPr>
            <a:t>types d'</a:t>
          </a:r>
          <a:r>
            <a:rPr lang="fr-FR" sz="1900" b="1">
              <a:solidFill>
                <a:sysClr val="window" lastClr="FFFFFF">
                  <a:lumMod val="50000"/>
                </a:sysClr>
              </a:solidFill>
              <a:latin typeface="Calibri"/>
            </a:rPr>
            <a:t>administration publique, en %</a:t>
          </a:r>
          <a:r>
            <a:rPr lang="fr-FR" sz="1900" b="1" baseline="0">
              <a:solidFill>
                <a:sysClr val="window" lastClr="FFFFFF">
                  <a:lumMod val="50000"/>
                </a:sysClr>
              </a:solidFill>
              <a:latin typeface="Calibri"/>
            </a:rPr>
            <a:t> du PIB</a:t>
          </a:r>
          <a:endParaRPr lang="fr-FR" sz="1900" b="1">
            <a:solidFill>
              <a:sysClr val="window" lastClr="FFFFFF">
                <a:lumMod val="50000"/>
              </a:sysClr>
            </a:solidFill>
            <a:latin typeface="Calibri"/>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0.391</cdr:y>
    </cdr:from>
    <cdr:to>
      <cdr:x>0.22581</cdr:x>
      <cdr:y>0.55393</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0.06446</cdr:x>
      <cdr:y>0.02262</cdr:y>
    </cdr:from>
    <cdr:to>
      <cdr:x>0.91855</cdr:x>
      <cdr:y>0.08012</cdr:y>
    </cdr:to>
    <cdr:sp macro="" textlink="">
      <cdr:nvSpPr>
        <cdr:cNvPr id="4" name="ZoneTexte 3"/>
        <cdr:cNvSpPr txBox="1"/>
      </cdr:nvSpPr>
      <cdr:spPr>
        <a:xfrm xmlns:a="http://schemas.openxmlformats.org/drawingml/2006/main">
          <a:off x="592704" y="126705"/>
          <a:ext cx="7853186" cy="32204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Besoins de financement, en milliards € 2011</a:t>
          </a:r>
          <a:r>
            <a:rPr lang="fr-FR" sz="900" b="0" i="0" strike="noStrike" baseline="0">
              <a:solidFill>
                <a:srgbClr val="7F7F7F"/>
              </a:solidFill>
              <a:latin typeface="Arial"/>
              <a:ea typeface="Calibri"/>
              <a:cs typeface="Arial"/>
            </a:rPr>
            <a:t> - </a:t>
          </a:r>
          <a:r>
            <a:rPr lang="fr-FR" sz="900" b="0" i="0" strike="noStrike">
              <a:solidFill>
                <a:srgbClr val="7F7F7F"/>
              </a:solidFill>
              <a:latin typeface="Arial"/>
              <a:ea typeface="Calibri"/>
              <a:cs typeface="Arial"/>
            </a:rPr>
            <a:t>Sources : www.insee.fr/fr/indicateur/cnat_annu/base_2005/donnees/xls/t_1113.xls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a:t>
          </a:r>
        </a:p>
        <a:p xmlns:a="http://schemas.openxmlformats.org/drawingml/2006/main">
          <a:pPr algn="l" rtl="0">
            <a:defRPr sz="1000"/>
          </a:pPr>
          <a:r>
            <a:rPr lang="fr-FR" sz="900" b="0" i="0" baseline="0">
              <a:solidFill>
                <a:srgbClr val="7F7F7F"/>
              </a:solidFill>
              <a:latin typeface="Arial"/>
              <a:ea typeface="+mn-ea"/>
              <a:cs typeface="Arial"/>
            </a:rPr>
            <a:t>et 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0.06446</cdr:x>
      <cdr:y>0.07256</cdr:y>
    </cdr:from>
    <cdr:to>
      <cdr:x>0.74678</cdr:x>
      <cdr:y>0.15268</cdr:y>
    </cdr:to>
    <cdr:sp macro="" textlink="">
      <cdr:nvSpPr>
        <cdr:cNvPr id="5" name="ZoneTexte 4"/>
        <cdr:cNvSpPr txBox="1"/>
      </cdr:nvSpPr>
      <cdr:spPr>
        <a:xfrm xmlns:a="http://schemas.openxmlformats.org/drawingml/2006/main">
          <a:off x="592665" y="406394"/>
          <a:ext cx="6273802" cy="448739"/>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ctr" rtl="0">
            <a:defRPr sz="1000"/>
          </a:pPr>
          <a:r>
            <a:rPr lang="fr-FR" sz="2400" b="1" i="0" strike="noStrike">
              <a:solidFill>
                <a:srgbClr val="000000"/>
              </a:solidFill>
              <a:latin typeface="Calibri"/>
              <a:ea typeface="Calibri"/>
              <a:cs typeface="Calibri"/>
            </a:rPr>
            <a:t>déficit public et PIB</a:t>
          </a:r>
          <a:r>
            <a:rPr lang="fr-FR" sz="2400" b="1" i="0" strike="noStrike" baseline="0">
              <a:solidFill>
                <a:srgbClr val="000000"/>
              </a:solidFill>
              <a:latin typeface="Calibri"/>
              <a:ea typeface="Calibri"/>
              <a:cs typeface="Calibri"/>
            </a:rPr>
            <a:t> </a:t>
          </a:r>
          <a:r>
            <a:rPr lang="fr-FR" sz="2400" b="1" i="0" strike="noStrike">
              <a:solidFill>
                <a:srgbClr val="000000"/>
              </a:solidFill>
              <a:latin typeface="Calibri"/>
              <a:ea typeface="Calibri"/>
              <a:cs typeface="Calibri"/>
            </a:rPr>
            <a:t>en volume (Md € 2012)</a:t>
          </a:r>
        </a:p>
      </cdr:txBody>
    </cdr:sp>
  </cdr:relSizeAnchor>
  <cdr:relSizeAnchor xmlns:cdr="http://schemas.openxmlformats.org/drawingml/2006/chartDrawing">
    <cdr:from>
      <cdr:x>0.94296</cdr:x>
      <cdr:y>0.04224</cdr:y>
    </cdr:from>
    <cdr:to>
      <cdr:x>1</cdr:x>
      <cdr:y>0.12698</cdr:y>
    </cdr:to>
    <cdr:sp macro="" textlink="">
      <cdr:nvSpPr>
        <cdr:cNvPr id="6" name="ZoneTexte 5"/>
        <cdr:cNvSpPr txBox="1"/>
      </cdr:nvSpPr>
      <cdr:spPr>
        <a:xfrm xmlns:a="http://schemas.openxmlformats.org/drawingml/2006/main">
          <a:off x="8670329" y="236575"/>
          <a:ext cx="524471" cy="4746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solidFill>
              <a:latin typeface="Calibri"/>
            </a:rPr>
            <a:t>(PIB)</a:t>
          </a:r>
        </a:p>
      </cdr:txBody>
    </cdr:sp>
  </cdr:relSizeAnchor>
  <cdr:relSizeAnchor xmlns:cdr="http://schemas.openxmlformats.org/drawingml/2006/chartDrawing">
    <cdr:from>
      <cdr:x>0.00092</cdr:x>
      <cdr:y>0.04073</cdr:y>
    </cdr:from>
    <cdr:to>
      <cdr:x>0.06164</cdr:x>
      <cdr:y>0.14031</cdr:y>
    </cdr:to>
    <cdr:sp macro="" textlink="">
      <cdr:nvSpPr>
        <cdr:cNvPr id="7" name="ZoneTexte 6"/>
        <cdr:cNvSpPr txBox="1"/>
      </cdr:nvSpPr>
      <cdr:spPr>
        <a:xfrm xmlns:a="http://schemas.openxmlformats.org/drawingml/2006/main">
          <a:off x="8466" y="228574"/>
          <a:ext cx="558801" cy="55883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5A85CF"/>
              </a:solidFill>
              <a:latin typeface="Calibri"/>
            </a:rPr>
            <a:t>(déficit)</a:t>
          </a:r>
        </a:p>
      </cdr:txBody>
    </cdr:sp>
  </cdr:relSizeAnchor>
  <cdr:relSizeAnchor xmlns:cdr="http://schemas.openxmlformats.org/drawingml/2006/chartDrawing">
    <cdr:from>
      <cdr:x>0.59576</cdr:x>
      <cdr:y>0.65608</cdr:y>
    </cdr:from>
    <cdr:to>
      <cdr:x>0.85175</cdr:x>
      <cdr:y>0.75737</cdr:y>
    </cdr:to>
    <cdr:sp macro="" textlink="">
      <cdr:nvSpPr>
        <cdr:cNvPr id="11" name="ZoneTexte 10"/>
        <cdr:cNvSpPr txBox="1"/>
      </cdr:nvSpPr>
      <cdr:spPr>
        <a:xfrm xmlns:a="http://schemas.openxmlformats.org/drawingml/2006/main">
          <a:off x="5477933" y="3674534"/>
          <a:ext cx="2353734" cy="567288"/>
        </a:xfrm>
        <a:prstGeom xmlns:a="http://schemas.openxmlformats.org/drawingml/2006/main" prst="rect">
          <a:avLst/>
        </a:prstGeom>
        <a:solidFill xmlns:a="http://schemas.openxmlformats.org/drawingml/2006/main">
          <a:schemeClr val="bg1">
            <a:alpha val="5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2400" b="1" i="0" strike="noStrike">
              <a:solidFill>
                <a:srgbClr val="3366FF"/>
              </a:solidFill>
              <a:latin typeface="Calibri"/>
              <a:ea typeface="Calibri"/>
              <a:cs typeface="Calibri"/>
            </a:rPr>
            <a:t>Déficit public</a:t>
          </a:r>
        </a:p>
      </cdr:txBody>
    </cdr:sp>
  </cdr:relSizeAnchor>
  <cdr:relSizeAnchor xmlns:cdr="http://schemas.openxmlformats.org/drawingml/2006/chartDrawing">
    <cdr:from>
      <cdr:x>0.49908</cdr:x>
      <cdr:y>0.30386</cdr:y>
    </cdr:from>
    <cdr:to>
      <cdr:x>0.60497</cdr:x>
      <cdr:y>0.41723</cdr:y>
    </cdr:to>
    <cdr:sp macro="" textlink="">
      <cdr:nvSpPr>
        <cdr:cNvPr id="12" name="ZoneTexte 11"/>
        <cdr:cNvSpPr txBox="1"/>
      </cdr:nvSpPr>
      <cdr:spPr>
        <a:xfrm xmlns:a="http://schemas.openxmlformats.org/drawingml/2006/main">
          <a:off x="4588932" y="1701801"/>
          <a:ext cx="973667" cy="63500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2400" b="1" i="0" strike="noStrike">
              <a:solidFill>
                <a:srgbClr val="000000"/>
              </a:solidFill>
              <a:latin typeface="Calibri"/>
              <a:ea typeface="Calibri"/>
              <a:cs typeface="Calibri"/>
            </a:rPr>
            <a:t>PIB</a:t>
          </a: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0.391</cdr:y>
    </cdr:from>
    <cdr:to>
      <cdr:x>0.22581</cdr:x>
      <cdr:y>0.55393</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0.06446</cdr:x>
      <cdr:y>0.02262</cdr:y>
    </cdr:from>
    <cdr:to>
      <cdr:x>0.91855</cdr:x>
      <cdr:y>0.08012</cdr:y>
    </cdr:to>
    <cdr:sp macro="" textlink="">
      <cdr:nvSpPr>
        <cdr:cNvPr id="4" name="ZoneTexte 3"/>
        <cdr:cNvSpPr txBox="1"/>
      </cdr:nvSpPr>
      <cdr:spPr>
        <a:xfrm xmlns:a="http://schemas.openxmlformats.org/drawingml/2006/main">
          <a:off x="592704" y="126705"/>
          <a:ext cx="7853186" cy="32204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Besoins de financement, en milliards € 2011</a:t>
          </a:r>
          <a:r>
            <a:rPr lang="fr-FR" sz="900" b="0" i="0" strike="noStrike" baseline="0">
              <a:solidFill>
                <a:srgbClr val="7F7F7F"/>
              </a:solidFill>
              <a:latin typeface="Arial"/>
              <a:ea typeface="Calibri"/>
              <a:cs typeface="Arial"/>
            </a:rPr>
            <a:t> - </a:t>
          </a:r>
          <a:r>
            <a:rPr lang="fr-FR" sz="900" b="0" i="0" strike="noStrike">
              <a:solidFill>
                <a:srgbClr val="7F7F7F"/>
              </a:solidFill>
              <a:latin typeface="Arial"/>
              <a:ea typeface="Calibri"/>
              <a:cs typeface="Arial"/>
            </a:rPr>
            <a:t>Sources : www.insee.fr/fr/indicateur/cnat_annu/base_2005/donnees/xls/t_1113.xls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a:t>
          </a:r>
        </a:p>
        <a:p xmlns:a="http://schemas.openxmlformats.org/drawingml/2006/main">
          <a:pPr algn="l" rtl="0">
            <a:defRPr sz="1000"/>
          </a:pPr>
          <a:r>
            <a:rPr lang="fr-FR" sz="900" b="0" i="0" baseline="0">
              <a:solidFill>
                <a:srgbClr val="7F7F7F"/>
              </a:solidFill>
              <a:latin typeface="Arial"/>
              <a:ea typeface="+mn-ea"/>
              <a:cs typeface="Arial"/>
            </a:rPr>
            <a:t>et 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0.06446</cdr:x>
      <cdr:y>0.07256</cdr:y>
    </cdr:from>
    <cdr:to>
      <cdr:x>0.74678</cdr:x>
      <cdr:y>0.15268</cdr:y>
    </cdr:to>
    <cdr:sp macro="" textlink="">
      <cdr:nvSpPr>
        <cdr:cNvPr id="5" name="ZoneTexte 4"/>
        <cdr:cNvSpPr txBox="1"/>
      </cdr:nvSpPr>
      <cdr:spPr>
        <a:xfrm xmlns:a="http://schemas.openxmlformats.org/drawingml/2006/main">
          <a:off x="592665" y="406394"/>
          <a:ext cx="6273802" cy="448739"/>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ctr" rtl="0">
            <a:defRPr sz="1000"/>
          </a:pPr>
          <a:r>
            <a:rPr lang="fr-FR" sz="2400" b="1" i="0" strike="noStrike">
              <a:solidFill>
                <a:srgbClr val="000000"/>
              </a:solidFill>
              <a:latin typeface="Calibri"/>
              <a:ea typeface="Calibri"/>
              <a:cs typeface="Calibri"/>
            </a:rPr>
            <a:t>déficit public et PIB</a:t>
          </a:r>
          <a:r>
            <a:rPr lang="fr-FR" sz="2400" b="1" i="0" strike="noStrike" baseline="0">
              <a:solidFill>
                <a:srgbClr val="000000"/>
              </a:solidFill>
              <a:latin typeface="Calibri"/>
              <a:ea typeface="Calibri"/>
              <a:cs typeface="Calibri"/>
            </a:rPr>
            <a:t> </a:t>
          </a:r>
          <a:r>
            <a:rPr lang="fr-FR" sz="2400" b="1" i="0" strike="noStrike">
              <a:solidFill>
                <a:srgbClr val="000000"/>
              </a:solidFill>
              <a:latin typeface="Calibri"/>
              <a:ea typeface="Calibri"/>
              <a:cs typeface="Calibri"/>
            </a:rPr>
            <a:t>en volume (Md € 2012)</a:t>
          </a:r>
        </a:p>
      </cdr:txBody>
    </cdr:sp>
  </cdr:relSizeAnchor>
  <cdr:relSizeAnchor xmlns:cdr="http://schemas.openxmlformats.org/drawingml/2006/chartDrawing">
    <cdr:from>
      <cdr:x>0.94296</cdr:x>
      <cdr:y>0.04224</cdr:y>
    </cdr:from>
    <cdr:to>
      <cdr:x>1</cdr:x>
      <cdr:y>0.12698</cdr:y>
    </cdr:to>
    <cdr:sp macro="" textlink="">
      <cdr:nvSpPr>
        <cdr:cNvPr id="6" name="ZoneTexte 5"/>
        <cdr:cNvSpPr txBox="1"/>
      </cdr:nvSpPr>
      <cdr:spPr>
        <a:xfrm xmlns:a="http://schemas.openxmlformats.org/drawingml/2006/main">
          <a:off x="8670329" y="236575"/>
          <a:ext cx="524471" cy="47462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400" b="1">
              <a:solidFill>
                <a:sysClr val="windowText" lastClr="000000"/>
              </a:solidFill>
              <a:latin typeface="Calibri"/>
            </a:rPr>
            <a:t>(PIB)</a:t>
          </a:r>
        </a:p>
      </cdr:txBody>
    </cdr:sp>
  </cdr:relSizeAnchor>
  <cdr:relSizeAnchor xmlns:cdr="http://schemas.openxmlformats.org/drawingml/2006/chartDrawing">
    <cdr:from>
      <cdr:x>0.00092</cdr:x>
      <cdr:y>0.04073</cdr:y>
    </cdr:from>
    <cdr:to>
      <cdr:x>0.06164</cdr:x>
      <cdr:y>0.14031</cdr:y>
    </cdr:to>
    <cdr:sp macro="" textlink="">
      <cdr:nvSpPr>
        <cdr:cNvPr id="7" name="ZoneTexte 6"/>
        <cdr:cNvSpPr txBox="1"/>
      </cdr:nvSpPr>
      <cdr:spPr>
        <a:xfrm xmlns:a="http://schemas.openxmlformats.org/drawingml/2006/main">
          <a:off x="8466" y="228574"/>
          <a:ext cx="558801" cy="55883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5A85CF"/>
              </a:solidFill>
              <a:latin typeface="Calibri"/>
            </a:rPr>
            <a:t>(déficit)</a:t>
          </a:r>
        </a:p>
      </cdr:txBody>
    </cdr:sp>
  </cdr:relSizeAnchor>
  <cdr:relSizeAnchor xmlns:cdr="http://schemas.openxmlformats.org/drawingml/2006/chartDrawing">
    <cdr:from>
      <cdr:x>0.59576</cdr:x>
      <cdr:y>0.65608</cdr:y>
    </cdr:from>
    <cdr:to>
      <cdr:x>0.85175</cdr:x>
      <cdr:y>0.75737</cdr:y>
    </cdr:to>
    <cdr:sp macro="" textlink="">
      <cdr:nvSpPr>
        <cdr:cNvPr id="11" name="ZoneTexte 10"/>
        <cdr:cNvSpPr txBox="1"/>
      </cdr:nvSpPr>
      <cdr:spPr>
        <a:xfrm xmlns:a="http://schemas.openxmlformats.org/drawingml/2006/main">
          <a:off x="5477933" y="3674534"/>
          <a:ext cx="2353734" cy="567288"/>
        </a:xfrm>
        <a:prstGeom xmlns:a="http://schemas.openxmlformats.org/drawingml/2006/main" prst="rect">
          <a:avLst/>
        </a:prstGeom>
        <a:solidFill xmlns:a="http://schemas.openxmlformats.org/drawingml/2006/main">
          <a:schemeClr val="bg1">
            <a:alpha val="5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2400" b="1" i="0" strike="noStrike">
              <a:solidFill>
                <a:srgbClr val="3366FF"/>
              </a:solidFill>
              <a:latin typeface="Calibri"/>
              <a:ea typeface="Calibri"/>
              <a:cs typeface="Calibri"/>
            </a:rPr>
            <a:t>Déficit public</a:t>
          </a:r>
        </a:p>
      </cdr:txBody>
    </cdr:sp>
  </cdr:relSizeAnchor>
  <cdr:relSizeAnchor xmlns:cdr="http://schemas.openxmlformats.org/drawingml/2006/chartDrawing">
    <cdr:from>
      <cdr:x>0.49908</cdr:x>
      <cdr:y>0.30386</cdr:y>
    </cdr:from>
    <cdr:to>
      <cdr:x>0.60497</cdr:x>
      <cdr:y>0.41723</cdr:y>
    </cdr:to>
    <cdr:sp macro="" textlink="">
      <cdr:nvSpPr>
        <cdr:cNvPr id="12" name="ZoneTexte 11"/>
        <cdr:cNvSpPr txBox="1"/>
      </cdr:nvSpPr>
      <cdr:spPr>
        <a:xfrm xmlns:a="http://schemas.openxmlformats.org/drawingml/2006/main">
          <a:off x="4588932" y="1701801"/>
          <a:ext cx="973667" cy="635000"/>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2400" b="1" i="0" strike="noStrike">
              <a:solidFill>
                <a:srgbClr val="000000"/>
              </a:solidFill>
              <a:latin typeface="Calibri"/>
              <a:ea typeface="Calibri"/>
              <a:cs typeface="Calibri"/>
            </a:rPr>
            <a:t>PIB</a:t>
          </a:r>
        </a:p>
      </cdr:txBody>
    </cdr:sp>
  </cdr:relSizeAnchor>
  <cdr:relSizeAnchor xmlns:cdr="http://schemas.openxmlformats.org/drawingml/2006/chartDrawing">
    <cdr:from>
      <cdr:x>0.10221</cdr:x>
      <cdr:y>0.20862</cdr:y>
    </cdr:from>
    <cdr:to>
      <cdr:x>0.40785</cdr:x>
      <cdr:y>0.33302</cdr:y>
    </cdr:to>
    <cdr:sp macro="" textlink="">
      <cdr:nvSpPr>
        <cdr:cNvPr id="10" name="ZoneTexte 9"/>
        <cdr:cNvSpPr txBox="1"/>
      </cdr:nvSpPr>
      <cdr:spPr>
        <a:xfrm xmlns:a="http://schemas.openxmlformats.org/drawingml/2006/main">
          <a:off x="939800" y="1168399"/>
          <a:ext cx="2810299" cy="6967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1800" b="1" i="0" strike="noStrike">
              <a:solidFill>
                <a:srgbClr val="1F497D">
                  <a:lumMod val="60000"/>
                  <a:lumOff val="40000"/>
                </a:srgbClr>
              </a:solidFill>
              <a:latin typeface="Calibri"/>
              <a:ea typeface="Calibri"/>
              <a:cs typeface="Calibri"/>
            </a:rPr>
            <a:t>gouvernement de droite</a:t>
          </a:r>
        </a:p>
        <a:p xmlns:a="http://schemas.openxmlformats.org/drawingml/2006/main">
          <a:pPr algn="l" rtl="0">
            <a:defRPr sz="1000"/>
          </a:pPr>
          <a:r>
            <a:rPr lang="fr-FR" sz="1800" b="1" i="0" strike="noStrike">
              <a:solidFill>
                <a:srgbClr val="EB32B5"/>
              </a:solidFill>
              <a:latin typeface="Calibri"/>
              <a:ea typeface="Calibri"/>
              <a:cs typeface="Calibri"/>
            </a:rPr>
            <a:t>gouvernement de gauche</a:t>
          </a: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0.391</cdr:y>
    </cdr:from>
    <cdr:to>
      <cdr:x>0.22581</cdr:x>
      <cdr:y>0.55393</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0.0736</cdr:x>
      <cdr:y>0.02116</cdr:y>
    </cdr:from>
    <cdr:to>
      <cdr:x>0.91671</cdr:x>
      <cdr:y>0.05745</cdr:y>
    </cdr:to>
    <cdr:sp macro="" textlink="">
      <cdr:nvSpPr>
        <cdr:cNvPr id="4" name="ZoneTexte 3"/>
        <cdr:cNvSpPr txBox="1"/>
      </cdr:nvSpPr>
      <cdr:spPr>
        <a:xfrm xmlns:a="http://schemas.openxmlformats.org/drawingml/2006/main">
          <a:off x="676737" y="118534"/>
          <a:ext cx="7752228" cy="20320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Besoins de financement, en % du PIB</a:t>
          </a:r>
          <a:r>
            <a:rPr lang="fr-FR" sz="900" b="0" i="0" strike="noStrike" baseline="0">
              <a:solidFill>
                <a:srgbClr val="7F7F7F"/>
              </a:solidFill>
              <a:latin typeface="Arial"/>
              <a:ea typeface="Calibri"/>
              <a:cs typeface="Arial"/>
            </a:rPr>
            <a:t> - </a:t>
          </a:r>
          <a:r>
            <a:rPr lang="fr-FR" sz="900" b="0" i="0" strike="noStrike">
              <a:solidFill>
                <a:srgbClr val="7F7F7F"/>
              </a:solidFill>
              <a:latin typeface="Arial"/>
              <a:ea typeface="Calibri"/>
              <a:cs typeface="Arial"/>
            </a:rPr>
            <a:t>Source : www.insee.fr/fr/indicateur/cnat_annu/base_2005/donnees/xls/t_1113.xls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et secondairement t_1101.xls</a:t>
          </a:r>
          <a:r>
            <a:rPr lang="fr-FR" sz="900">
              <a:solidFill>
                <a:srgbClr val="7F7F7F"/>
              </a:solidFill>
              <a:latin typeface="Arial"/>
              <a:ea typeface="+mn-ea"/>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0.09292</cdr:x>
      <cdr:y>0.19462</cdr:y>
    </cdr:from>
    <cdr:to>
      <cdr:x>0.53914</cdr:x>
      <cdr:y>0.28363</cdr:y>
    </cdr:to>
    <cdr:sp macro="" textlink="">
      <cdr:nvSpPr>
        <cdr:cNvPr id="5" name="ZoneTexte 4"/>
        <cdr:cNvSpPr txBox="1"/>
      </cdr:nvSpPr>
      <cdr:spPr>
        <a:xfrm xmlns:a="http://schemas.openxmlformats.org/drawingml/2006/main">
          <a:off x="855098" y="1092199"/>
          <a:ext cx="4106345" cy="499533"/>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2400" b="1">
              <a:solidFill>
                <a:schemeClr val="tx1"/>
              </a:solidFill>
              <a:latin typeface="Calibri"/>
              <a:cs typeface="Arial"/>
            </a:rPr>
            <a:t>Déficit public en % du PIB</a:t>
          </a:r>
        </a:p>
      </cdr:txBody>
    </cdr:sp>
  </cdr:relSizeAnchor>
  <cdr:relSizeAnchor xmlns:cdr="http://schemas.openxmlformats.org/drawingml/2006/chartDrawing">
    <cdr:from>
      <cdr:x>0.03128</cdr:x>
      <cdr:y>0.02867</cdr:y>
    </cdr:from>
    <cdr:to>
      <cdr:x>0.07452</cdr:x>
      <cdr:y>0.09957</cdr:y>
    </cdr:to>
    <cdr:sp macro="" textlink="">
      <cdr:nvSpPr>
        <cdr:cNvPr id="7" name="ZoneTexte 6"/>
        <cdr:cNvSpPr txBox="1"/>
      </cdr:nvSpPr>
      <cdr:spPr>
        <a:xfrm xmlns:a="http://schemas.openxmlformats.org/drawingml/2006/main">
          <a:off x="287866" y="160867"/>
          <a:ext cx="397933" cy="39793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1">
              <a:solidFill>
                <a:srgbClr val="000000"/>
              </a:solidFill>
              <a:latin typeface="Calibri"/>
            </a:rPr>
            <a:t>(%)</a:t>
          </a:r>
        </a:p>
      </cdr:txBody>
    </cdr:sp>
  </cdr:relSizeAnchor>
  <cdr:relSizeAnchor xmlns:cdr="http://schemas.openxmlformats.org/drawingml/2006/chartDrawing">
    <cdr:from>
      <cdr:x>0.13432</cdr:x>
      <cdr:y>0.30325</cdr:y>
    </cdr:from>
    <cdr:to>
      <cdr:x>0.43996</cdr:x>
      <cdr:y>0.42765</cdr:y>
    </cdr:to>
    <cdr:sp macro="" textlink="">
      <cdr:nvSpPr>
        <cdr:cNvPr id="10" name="ZoneTexte 9"/>
        <cdr:cNvSpPr txBox="1"/>
      </cdr:nvSpPr>
      <cdr:spPr>
        <a:xfrm xmlns:a="http://schemas.openxmlformats.org/drawingml/2006/main">
          <a:off x="1236106" y="1701792"/>
          <a:ext cx="2812656" cy="6981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l" rtl="0">
            <a:defRPr sz="1000"/>
          </a:pPr>
          <a:r>
            <a:rPr lang="fr-FR" sz="1800" b="1" i="0" strike="noStrike">
              <a:solidFill>
                <a:schemeClr val="tx2">
                  <a:lumMod val="60000"/>
                  <a:lumOff val="40000"/>
                </a:schemeClr>
              </a:solidFill>
              <a:latin typeface="Calibri"/>
              <a:ea typeface="Calibri"/>
              <a:cs typeface="Calibri"/>
            </a:rPr>
            <a:t>gouvernement de droite</a:t>
          </a:r>
        </a:p>
        <a:p xmlns:a="http://schemas.openxmlformats.org/drawingml/2006/main">
          <a:pPr algn="l" rtl="0">
            <a:defRPr sz="1000"/>
          </a:pPr>
          <a:r>
            <a:rPr lang="fr-FR" sz="1800" b="1" i="0" strike="noStrike">
              <a:solidFill>
                <a:srgbClr val="EB32B5"/>
              </a:solidFill>
              <a:latin typeface="Calibri"/>
              <a:ea typeface="Calibri"/>
              <a:cs typeface="Calibri"/>
            </a:rPr>
            <a:t>gouvernement de gauche</a:t>
          </a: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33867" y="0"/>
    <xdr:ext cx="9194800" cy="5600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0.11922</cdr:x>
      <cdr:y>0.39455</cdr:y>
    </cdr:from>
    <cdr:to>
      <cdr:x>0.21858</cdr:x>
      <cdr:y>0.55749</cdr:y>
    </cdr:to>
    <cdr:sp macro="" textlink="">
      <cdr:nvSpPr>
        <cdr:cNvPr id="2" name="ZoneTexte 1"/>
        <cdr:cNvSpPr txBox="1"/>
      </cdr:nvSpPr>
      <cdr:spPr>
        <a:xfrm xmlns:a="http://schemas.openxmlformats.org/drawingml/2006/main">
          <a:off x="1097120" y="2214188"/>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0.12645</cdr:x>
      <cdr:y>0.391</cdr:y>
    </cdr:from>
    <cdr:to>
      <cdr:x>0.22581</cdr:x>
      <cdr:y>0.55393</cdr:y>
    </cdr:to>
    <cdr:sp macro="" textlink="">
      <cdr:nvSpPr>
        <cdr:cNvPr id="3" name="ZoneTexte 2"/>
        <cdr:cNvSpPr txBox="1"/>
      </cdr:nvSpPr>
      <cdr:spPr>
        <a:xfrm xmlns:a="http://schemas.openxmlformats.org/drawingml/2006/main">
          <a:off x="1163613" y="2194241"/>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0.0709</cdr:x>
      <cdr:y>0.02867</cdr:y>
    </cdr:from>
    <cdr:to>
      <cdr:x>0.91763</cdr:x>
      <cdr:y>0.08314</cdr:y>
    </cdr:to>
    <cdr:sp macro="" textlink="">
      <cdr:nvSpPr>
        <cdr:cNvPr id="4" name="ZoneTexte 3"/>
        <cdr:cNvSpPr txBox="1"/>
      </cdr:nvSpPr>
      <cdr:spPr>
        <a:xfrm xmlns:a="http://schemas.openxmlformats.org/drawingml/2006/main">
          <a:off x="651933" y="160572"/>
          <a:ext cx="7785491" cy="305095"/>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l" rtl="0">
            <a:defRPr sz="1000"/>
          </a:pPr>
          <a:r>
            <a:rPr lang="fr-FR" sz="900" b="0" i="0" strike="noStrike">
              <a:solidFill>
                <a:srgbClr val="7F7F7F"/>
              </a:solidFill>
              <a:latin typeface="Arial"/>
              <a:ea typeface="Calibri"/>
              <a:cs typeface="Arial"/>
            </a:rPr>
            <a:t>Besoins de financement, en milliards € 2012</a:t>
          </a:r>
          <a:r>
            <a:rPr lang="fr-FR" sz="900" b="0" i="0" strike="noStrike" baseline="0">
              <a:solidFill>
                <a:srgbClr val="7F7F7F"/>
              </a:solidFill>
              <a:latin typeface="Arial"/>
              <a:ea typeface="Calibri"/>
              <a:cs typeface="Arial"/>
            </a:rPr>
            <a:t> - </a:t>
          </a:r>
          <a:r>
            <a:rPr lang="fr-FR" sz="900" b="0" i="0" strike="noStrike">
              <a:solidFill>
                <a:srgbClr val="7F7F7F"/>
              </a:solidFill>
              <a:latin typeface="Arial"/>
              <a:ea typeface="Calibri"/>
              <a:cs typeface="Arial"/>
            </a:rPr>
            <a:t>Source : www.insee.fr/fr/indicateur/cnat_annu/base_2005/donnees/xls/t_1113.xls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a:t>
          </a:r>
        </a:p>
        <a:p xmlns:a="http://schemas.openxmlformats.org/drawingml/2006/main">
          <a:pPr algn="l" rtl="0">
            <a:defRPr sz="1000"/>
          </a:pPr>
          <a:r>
            <a:rPr lang="fr-FR" sz="900" b="0" i="0" baseline="0">
              <a:solidFill>
                <a:srgbClr val="7F7F7F"/>
              </a:solidFill>
              <a:latin typeface="Arial"/>
              <a:ea typeface="+mn-ea"/>
              <a:cs typeface="Arial"/>
            </a:rPr>
            <a:t>et secondairement t_1101.xls et t_1102.xls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dr:relSizeAnchor xmlns:cdr="http://schemas.openxmlformats.org/drawingml/2006/chartDrawing">
    <cdr:from>
      <cdr:x>0.07274</cdr:x>
      <cdr:y>0.15117</cdr:y>
    </cdr:from>
    <cdr:to>
      <cdr:x>0.91897</cdr:x>
      <cdr:y>0.26455</cdr:y>
    </cdr:to>
    <cdr:sp macro="" textlink="">
      <cdr:nvSpPr>
        <cdr:cNvPr id="5" name="ZoneTexte 4"/>
        <cdr:cNvSpPr txBox="1"/>
      </cdr:nvSpPr>
      <cdr:spPr>
        <a:xfrm xmlns:a="http://schemas.openxmlformats.org/drawingml/2006/main">
          <a:off x="668867" y="846667"/>
          <a:ext cx="7780865" cy="634998"/>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p xmlns:a="http://schemas.openxmlformats.org/drawingml/2006/main">
          <a:pPr algn="ctr" rtl="0">
            <a:defRPr sz="1000"/>
          </a:pPr>
          <a:r>
            <a:rPr lang="fr-FR" sz="2400" b="1" i="0" strike="noStrike">
              <a:solidFill>
                <a:schemeClr val="tx1"/>
              </a:solidFill>
              <a:latin typeface="Calibri"/>
              <a:ea typeface="Calibri"/>
              <a:cs typeface="Calibri"/>
            </a:rPr>
            <a:t>Déficit</a:t>
          </a:r>
          <a:r>
            <a:rPr lang="fr-FR" sz="2400" b="1" i="0" strike="noStrike" baseline="0">
              <a:solidFill>
                <a:schemeClr val="tx1"/>
              </a:solidFill>
              <a:latin typeface="Calibri"/>
              <a:ea typeface="Calibri"/>
              <a:cs typeface="Calibri"/>
            </a:rPr>
            <a:t> </a:t>
          </a:r>
          <a:r>
            <a:rPr lang="fr-FR" sz="2400" b="1" i="0" strike="noStrike">
              <a:solidFill>
                <a:schemeClr val="tx1"/>
              </a:solidFill>
              <a:latin typeface="Calibri"/>
              <a:ea typeface="Calibri"/>
              <a:cs typeface="Calibri"/>
            </a:rPr>
            <a:t>en volume (Md € 2012)</a:t>
          </a: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0.00644</cdr:x>
      <cdr:y>0.04313</cdr:y>
    </cdr:from>
    <cdr:to>
      <cdr:x>0.0378</cdr:x>
      <cdr:y>0.12129</cdr:y>
    </cdr:to>
    <cdr:sp macro="" textlink="">
      <cdr:nvSpPr>
        <cdr:cNvPr id="2" name="ZoneTexte 1"/>
        <cdr:cNvSpPr txBox="1"/>
      </cdr:nvSpPr>
      <cdr:spPr>
        <a:xfrm xmlns:a="http://schemas.openxmlformats.org/drawingml/2006/main">
          <a:off x="59267" y="241923"/>
          <a:ext cx="288491" cy="43841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0.08927</cdr:x>
      <cdr:y>0.05585</cdr:y>
    </cdr:from>
    <cdr:to>
      <cdr:x>0.95711</cdr:x>
      <cdr:y>0.13132</cdr:y>
    </cdr:to>
    <cdr:sp macro="" textlink="">
      <cdr:nvSpPr>
        <cdr:cNvPr id="3" name="ZoneTexte 2"/>
        <cdr:cNvSpPr txBox="1"/>
      </cdr:nvSpPr>
      <cdr:spPr>
        <a:xfrm xmlns:a="http://schemas.openxmlformats.org/drawingml/2006/main">
          <a:off x="821267" y="313268"/>
          <a:ext cx="7984066" cy="423332"/>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900" b="1">
              <a:latin typeface="+mn-lt"/>
            </a:rPr>
            <a:t>Déficit de</a:t>
          </a:r>
          <a:r>
            <a:rPr lang="fr-FR" sz="1900" b="1" baseline="0">
              <a:latin typeface="+mn-lt"/>
            </a:rPr>
            <a:t>s types d'</a:t>
          </a:r>
          <a:r>
            <a:rPr lang="fr-FR" sz="1900" b="1">
              <a:latin typeface="+mn-lt"/>
            </a:rPr>
            <a:t>administration publique, en %</a:t>
          </a:r>
          <a:r>
            <a:rPr lang="fr-FR" sz="1900" b="1" baseline="0">
              <a:latin typeface="+mn-lt"/>
            </a:rPr>
            <a:t> de leurs recettes</a:t>
          </a:r>
          <a:endParaRPr lang="fr-FR" sz="1900" b="1">
            <a:latin typeface="+mn-lt"/>
          </a:endParaRPr>
        </a:p>
      </cdr:txBody>
    </cdr:sp>
  </cdr:relSizeAnchor>
  <cdr:relSizeAnchor xmlns:cdr="http://schemas.openxmlformats.org/drawingml/2006/chartDrawing">
    <cdr:from>
      <cdr:x>0.10675</cdr:x>
      <cdr:y>0.03019</cdr:y>
    </cdr:from>
    <cdr:to>
      <cdr:x>0.95301</cdr:x>
      <cdr:y>0.07245</cdr:y>
    </cdr:to>
    <cdr:sp macro="" textlink="">
      <cdr:nvSpPr>
        <cdr:cNvPr id="4" name="ZoneTexte 3"/>
        <cdr:cNvSpPr txBox="1"/>
      </cdr:nvSpPr>
      <cdr:spPr>
        <a:xfrm xmlns:a="http://schemas.openxmlformats.org/drawingml/2006/main">
          <a:off x="982133" y="169333"/>
          <a:ext cx="7785513" cy="2370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rgbClr val="7F7F7F"/>
              </a:solidFill>
              <a:latin typeface="Arial"/>
              <a:ea typeface="Calibri"/>
              <a:cs typeface="Arial"/>
            </a:rPr>
            <a:t>Source : www.insee.fr/fr/indicateurs/cnat_annu/base_2005/donnees/xls/t_1113.xls</a:t>
          </a:r>
          <a:r>
            <a:rPr lang="fr-FR" sz="900" b="0" i="0">
              <a:solidFill>
                <a:srgbClr val="7F7F7F"/>
              </a:solidFill>
              <a:latin typeface="Arial"/>
              <a:ea typeface="+mn-ea"/>
              <a:cs typeface="Arial"/>
            </a:rPr>
            <a:t>,</a:t>
          </a:r>
          <a:r>
            <a:rPr lang="fr-FR" sz="900" b="0" i="0" baseline="0">
              <a:solidFill>
                <a:srgbClr val="7F7F7F"/>
              </a:solidFill>
              <a:latin typeface="Arial"/>
              <a:ea typeface="+mn-ea"/>
              <a:cs typeface="Arial"/>
            </a:rPr>
            <a:t> t_3201.xls</a:t>
          </a:r>
          <a:r>
            <a:rPr lang="fr-FR" sz="900" b="0" i="0">
              <a:solidFill>
                <a:srgbClr val="7F7F7F"/>
              </a:solidFill>
              <a:latin typeface="Arial"/>
              <a:cs typeface="Arial"/>
            </a:rPr>
            <a:t>,</a:t>
          </a:r>
          <a:r>
            <a:rPr lang="fr-FR" sz="900" b="0" i="0" baseline="0">
              <a:solidFill>
                <a:srgbClr val="7F7F7F"/>
              </a:solidFill>
              <a:latin typeface="Arial"/>
              <a:cs typeface="Arial"/>
            </a:rPr>
            <a:t> t_3202.xls, </a:t>
          </a:r>
          <a:r>
            <a:rPr lang="fr-FR" sz="900" b="0" i="0" baseline="0">
              <a:solidFill>
                <a:srgbClr val="7F7F7F"/>
              </a:solidFill>
              <a:latin typeface="Arial"/>
              <a:ea typeface="+mn-ea"/>
              <a:cs typeface="Arial"/>
            </a:rPr>
            <a:t>t_3205.xls, t_3208.xls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0.00644</cdr:x>
      <cdr:y>0.04313</cdr:y>
    </cdr:from>
    <cdr:to>
      <cdr:x>0.0378</cdr:x>
      <cdr:y>0.12129</cdr:y>
    </cdr:to>
    <cdr:sp macro="" textlink="">
      <cdr:nvSpPr>
        <cdr:cNvPr id="2" name="ZoneTexte 1"/>
        <cdr:cNvSpPr txBox="1"/>
      </cdr:nvSpPr>
      <cdr:spPr>
        <a:xfrm xmlns:a="http://schemas.openxmlformats.org/drawingml/2006/main">
          <a:off x="59267" y="241923"/>
          <a:ext cx="288491" cy="43841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800" b="1"/>
            <a:t>%</a:t>
          </a:r>
        </a:p>
      </cdr:txBody>
    </cdr:sp>
  </cdr:relSizeAnchor>
  <cdr:relSizeAnchor xmlns:cdr="http://schemas.openxmlformats.org/drawingml/2006/chartDrawing">
    <cdr:from>
      <cdr:x>0.05341</cdr:x>
      <cdr:y>0.0627</cdr:y>
    </cdr:from>
    <cdr:to>
      <cdr:x>0.85035</cdr:x>
      <cdr:y>0.12528</cdr:y>
    </cdr:to>
    <cdr:sp macro="" textlink="">
      <cdr:nvSpPr>
        <cdr:cNvPr id="3" name="ZoneTexte 2"/>
        <cdr:cNvSpPr txBox="1"/>
      </cdr:nvSpPr>
      <cdr:spPr>
        <a:xfrm xmlns:a="http://schemas.openxmlformats.org/drawingml/2006/main">
          <a:off x="491368" y="351683"/>
          <a:ext cx="7331831" cy="351050"/>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900" b="1">
              <a:latin typeface="+mn-lt"/>
            </a:rPr>
            <a:t>Déficit de</a:t>
          </a:r>
          <a:r>
            <a:rPr lang="fr-FR" sz="1900" b="1" baseline="0">
              <a:latin typeface="+mn-lt"/>
            </a:rPr>
            <a:t>s types d'</a:t>
          </a:r>
          <a:r>
            <a:rPr lang="fr-FR" sz="1900" b="1">
              <a:latin typeface="+mn-lt"/>
            </a:rPr>
            <a:t>administration publique en %</a:t>
          </a:r>
          <a:r>
            <a:rPr lang="fr-FR" sz="1900" b="1" baseline="0">
              <a:latin typeface="+mn-lt"/>
            </a:rPr>
            <a:t> de leurs recettes</a:t>
          </a:r>
          <a:endParaRPr lang="fr-FR" sz="1900" b="1">
            <a:latin typeface="+mn-lt"/>
          </a:endParaRPr>
        </a:p>
      </cdr:txBody>
    </cdr:sp>
  </cdr:relSizeAnchor>
  <cdr:relSizeAnchor xmlns:cdr="http://schemas.openxmlformats.org/drawingml/2006/chartDrawing">
    <cdr:from>
      <cdr:x>0.05338</cdr:x>
      <cdr:y>0.03321</cdr:y>
    </cdr:from>
    <cdr:to>
      <cdr:x>0.85956</cdr:x>
      <cdr:y>0.07547</cdr:y>
    </cdr:to>
    <cdr:sp macro="" textlink="">
      <cdr:nvSpPr>
        <cdr:cNvPr id="4" name="ZoneTexte 3"/>
        <cdr:cNvSpPr txBox="1"/>
      </cdr:nvSpPr>
      <cdr:spPr>
        <a:xfrm xmlns:a="http://schemas.openxmlformats.org/drawingml/2006/main">
          <a:off x="491066" y="186266"/>
          <a:ext cx="7416801" cy="2370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900" b="0" i="0" strike="noStrike">
              <a:solidFill>
                <a:srgbClr val="7F7F7F"/>
              </a:solidFill>
              <a:latin typeface="Arial"/>
              <a:ea typeface="Calibri"/>
              <a:cs typeface="Arial"/>
            </a:rPr>
            <a:t>Sources : www.insee.fr/fr/indicateurs/cnat_annu/base_2005/donnees/xls/t_1113.xls</a:t>
          </a:r>
          <a:r>
            <a:rPr lang="fr-FR" sz="900" b="0" i="0">
              <a:solidFill>
                <a:srgbClr val="7F7F7F"/>
              </a:solidFill>
              <a:latin typeface="Arial"/>
              <a:cs typeface="Arial"/>
            </a:rPr>
            <a:t>,</a:t>
          </a:r>
          <a:r>
            <a:rPr lang="fr-FR" sz="900" b="0" i="0" baseline="0">
              <a:solidFill>
                <a:srgbClr val="7F7F7F"/>
              </a:solidFill>
              <a:latin typeface="Arial"/>
              <a:cs typeface="Arial"/>
            </a:rPr>
            <a:t> t_3201.xls</a:t>
          </a:r>
          <a:r>
            <a:rPr lang="fr-FR" sz="900" b="0" i="0">
              <a:solidFill>
                <a:srgbClr val="7F7F7F"/>
              </a:solidFill>
              <a:latin typeface="Arial"/>
              <a:cs typeface="Arial"/>
            </a:rPr>
            <a:t>,</a:t>
          </a:r>
          <a:r>
            <a:rPr lang="fr-FR" sz="900" b="0" i="0" baseline="0">
              <a:solidFill>
                <a:srgbClr val="7F7F7F"/>
              </a:solidFill>
              <a:latin typeface="Arial"/>
              <a:cs typeface="Arial"/>
            </a:rPr>
            <a:t> t_3202.xls, t_3205.xls, t_3208.xls</a:t>
          </a:r>
          <a:r>
            <a:rPr lang="fr-FR" sz="900">
              <a:solidFill>
                <a:srgbClr val="7F7F7F"/>
              </a:solidFill>
              <a:latin typeface="Arial"/>
              <a:cs typeface="Arial"/>
            </a:rPr>
            <a:t> </a:t>
          </a:r>
          <a:r>
            <a:rPr lang="fr-FR" sz="900" b="0" i="0" strike="noStrike">
              <a:solidFill>
                <a:srgbClr val="7F7F7F"/>
              </a:solidFill>
              <a:latin typeface="Arial"/>
              <a:ea typeface="Calibri"/>
              <a:cs typeface="Arial"/>
            </a:rPr>
            <a:t> </a:t>
          </a: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9215989" cy="562331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0.03758</cdr:x>
      <cdr:y>0.84179</cdr:y>
    </cdr:from>
    <cdr:to>
      <cdr:x>0.07738</cdr:x>
      <cdr:y>0.96981</cdr:y>
    </cdr:to>
    <cdr:sp macro="" textlink="">
      <cdr:nvSpPr>
        <cdr:cNvPr id="2" name="ZoneTexte 1"/>
        <cdr:cNvSpPr txBox="1"/>
      </cdr:nvSpPr>
      <cdr:spPr>
        <a:xfrm xmlns:a="http://schemas.openxmlformats.org/drawingml/2006/main">
          <a:off x="346364" y="4733635"/>
          <a:ext cx="366737" cy="71989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t>Md</a:t>
          </a:r>
          <a:r>
            <a:rPr lang="fr-FR" sz="1400" b="1" baseline="0"/>
            <a:t> €</a:t>
          </a:r>
          <a:endParaRPr lang="fr-FR" sz="1400" b="1"/>
        </a:p>
      </cdr:txBody>
    </cdr:sp>
  </cdr:relSizeAnchor>
  <cdr:relSizeAnchor xmlns:cdr="http://schemas.openxmlformats.org/drawingml/2006/chartDrawing">
    <cdr:from>
      <cdr:x>0.09433</cdr:x>
      <cdr:y>0.92029</cdr:y>
    </cdr:from>
    <cdr:to>
      <cdr:x>0.67133</cdr:x>
      <cdr:y>0.97705</cdr:y>
    </cdr:to>
    <cdr:sp macro="" textlink="">
      <cdr:nvSpPr>
        <cdr:cNvPr id="3" name="ZoneTexte 2"/>
        <cdr:cNvSpPr txBox="1"/>
      </cdr:nvSpPr>
      <cdr:spPr>
        <a:xfrm xmlns:a="http://schemas.openxmlformats.org/drawingml/2006/main">
          <a:off x="869304" y="5175081"/>
          <a:ext cx="5317701" cy="31919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r>
            <a:rPr lang="en-US" sz="900">
              <a:solidFill>
                <a:schemeClr val="bg1">
                  <a:lumMod val="50000"/>
                </a:schemeClr>
              </a:solidFill>
              <a:latin typeface="Arial"/>
              <a:ea typeface="+mn-ea"/>
              <a:cs typeface="Arial"/>
            </a:rPr>
            <a:t>Source : rapport Carrez, 30 juin 2010. http://www.assemblee-nationale.fr/13/rap-info/i2692.asp</a:t>
          </a:r>
          <a:r>
            <a:rPr lang="en-US" sz="900">
              <a:solidFill>
                <a:schemeClr val="bg1">
                  <a:lumMod val="50000"/>
                </a:schemeClr>
              </a:solidFill>
              <a:latin typeface="Arial"/>
              <a:cs typeface="Arial"/>
            </a:rPr>
            <a:t> </a:t>
          </a:r>
          <a:endParaRPr lang="fr-FR" sz="900">
            <a:solidFill>
              <a:schemeClr val="bg1">
                <a:lumMod val="50000"/>
              </a:schemeClr>
            </a:solidFill>
            <a:latin typeface="Arial"/>
            <a:cs typeface="Arial"/>
          </a:endParaRPr>
        </a:p>
      </cdr:txBody>
    </cdr:sp>
  </cdr:relSizeAnchor>
  <cdr:relSizeAnchor xmlns:cdr="http://schemas.openxmlformats.org/drawingml/2006/chartDrawing">
    <cdr:from>
      <cdr:x>0.09211</cdr:x>
      <cdr:y>0.85266</cdr:y>
    </cdr:from>
    <cdr:to>
      <cdr:x>1</cdr:x>
      <cdr:y>0.92174</cdr:y>
    </cdr:to>
    <cdr:sp macro="" textlink="">
      <cdr:nvSpPr>
        <cdr:cNvPr id="4" name="ZoneTexte 3"/>
        <cdr:cNvSpPr txBox="1"/>
      </cdr:nvSpPr>
      <cdr:spPr>
        <a:xfrm xmlns:a="http://schemas.openxmlformats.org/drawingml/2006/main">
          <a:off x="848930" y="4794759"/>
          <a:ext cx="8367059" cy="388465"/>
        </a:xfrm>
        <a:prstGeom xmlns:a="http://schemas.openxmlformats.org/drawingml/2006/main" prst="rect">
          <a:avLst/>
        </a:prstGeom>
        <a:solidFill xmlns:a="http://schemas.openxmlformats.org/drawingml/2006/main">
          <a:sysClr val="window" lastClr="FFFFFF">
            <a:alpha val="0"/>
          </a:sys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Cadeaux fiscaux depuis 2000 en Md € selon le rapport Carrez</a:t>
          </a:r>
          <a:endParaRPr lang="fr-FR" sz="1900" b="1">
            <a:solidFill>
              <a:sysClr val="window" lastClr="FFFFFF">
                <a:lumMod val="50000"/>
              </a:sysClr>
            </a:solidFill>
            <a:latin typeface="Calibri"/>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15989" cy="562331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0.03758</cdr:x>
      <cdr:y>0.84179</cdr:y>
    </cdr:from>
    <cdr:to>
      <cdr:x>0.07738</cdr:x>
      <cdr:y>0.96981</cdr:y>
    </cdr:to>
    <cdr:sp macro="" textlink="">
      <cdr:nvSpPr>
        <cdr:cNvPr id="2" name="ZoneTexte 1"/>
        <cdr:cNvSpPr txBox="1"/>
      </cdr:nvSpPr>
      <cdr:spPr>
        <a:xfrm xmlns:a="http://schemas.openxmlformats.org/drawingml/2006/main">
          <a:off x="346364" y="4733635"/>
          <a:ext cx="366737" cy="719893"/>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pPr algn="ctr"/>
          <a:r>
            <a:rPr lang="fr-FR" sz="1400" b="1"/>
            <a:t>Md</a:t>
          </a:r>
          <a:r>
            <a:rPr lang="fr-FR" sz="1400" b="1" baseline="0"/>
            <a:t> € </a:t>
          </a:r>
          <a:br>
            <a:rPr lang="fr-FR" sz="1400" b="1" baseline="0"/>
          </a:br>
          <a:r>
            <a:rPr lang="fr-FR" sz="1400" b="1" baseline="0"/>
            <a:t>2012</a:t>
          </a:r>
          <a:endParaRPr lang="fr-FR" sz="1400" b="1"/>
        </a:p>
      </cdr:txBody>
    </cdr:sp>
  </cdr:relSizeAnchor>
  <cdr:relSizeAnchor xmlns:cdr="http://schemas.openxmlformats.org/drawingml/2006/chartDrawing">
    <cdr:from>
      <cdr:x>0.09433</cdr:x>
      <cdr:y>0.92029</cdr:y>
    </cdr:from>
    <cdr:to>
      <cdr:x>0.67133</cdr:x>
      <cdr:y>0.97705</cdr:y>
    </cdr:to>
    <cdr:sp macro="" textlink="">
      <cdr:nvSpPr>
        <cdr:cNvPr id="3" name="ZoneTexte 2"/>
        <cdr:cNvSpPr txBox="1"/>
      </cdr:nvSpPr>
      <cdr:spPr>
        <a:xfrm xmlns:a="http://schemas.openxmlformats.org/drawingml/2006/main">
          <a:off x="869304" y="5175081"/>
          <a:ext cx="5317701" cy="319198"/>
        </a:xfrm>
        <a:prstGeom xmlns:a="http://schemas.openxmlformats.org/drawingml/2006/main" prst="rect">
          <a:avLst/>
        </a:prstGeom>
      </cdr:spPr>
      <cdr:txBody>
        <a:bodyPr xmlns:a="http://schemas.openxmlformats.org/drawingml/2006/main" wrap="none" rtlCol="0" anchor="ctr"/>
        <a:lstStyle xmlns:a="http://schemas.openxmlformats.org/drawingml/2006/main"/>
        <a:p xmlns:a="http://schemas.openxmlformats.org/drawingml/2006/main">
          <a:r>
            <a:rPr lang="en-US" sz="900">
              <a:solidFill>
                <a:schemeClr val="bg1">
                  <a:lumMod val="50000"/>
                </a:schemeClr>
              </a:solidFill>
              <a:latin typeface="Arial"/>
              <a:ea typeface="+mn-ea"/>
              <a:cs typeface="Arial"/>
            </a:rPr>
            <a:t>Source : rapport Carrez, 30 juin 2010. http://www.assemblee-nationale.fr/13/rap-info/i2692.asp</a:t>
          </a:r>
          <a:r>
            <a:rPr lang="en-US" sz="900">
              <a:solidFill>
                <a:schemeClr val="bg1">
                  <a:lumMod val="50000"/>
                </a:schemeClr>
              </a:solidFill>
              <a:latin typeface="Arial"/>
              <a:cs typeface="Arial"/>
            </a:rPr>
            <a:t> </a:t>
          </a:r>
          <a:endParaRPr lang="fr-FR" sz="900">
            <a:solidFill>
              <a:schemeClr val="bg1">
                <a:lumMod val="50000"/>
              </a:schemeClr>
            </a:solidFill>
            <a:latin typeface="Arial"/>
            <a:cs typeface="Arial"/>
          </a:endParaRPr>
        </a:p>
      </cdr:txBody>
    </cdr:sp>
  </cdr:relSizeAnchor>
  <cdr:relSizeAnchor xmlns:cdr="http://schemas.openxmlformats.org/drawingml/2006/chartDrawing">
    <cdr:from>
      <cdr:x>0.09211</cdr:x>
      <cdr:y>0.85266</cdr:y>
    </cdr:from>
    <cdr:to>
      <cdr:x>1</cdr:x>
      <cdr:y>0.92174</cdr:y>
    </cdr:to>
    <cdr:sp macro="" textlink="">
      <cdr:nvSpPr>
        <cdr:cNvPr id="4" name="ZoneTexte 3"/>
        <cdr:cNvSpPr txBox="1"/>
      </cdr:nvSpPr>
      <cdr:spPr>
        <a:xfrm xmlns:a="http://schemas.openxmlformats.org/drawingml/2006/main">
          <a:off x="848930" y="4794759"/>
          <a:ext cx="8367059" cy="388465"/>
        </a:xfrm>
        <a:prstGeom xmlns:a="http://schemas.openxmlformats.org/drawingml/2006/main" prst="rect">
          <a:avLst/>
        </a:prstGeom>
        <a:solidFill xmlns:a="http://schemas.openxmlformats.org/drawingml/2006/main">
          <a:sysClr val="window" lastClr="FFFFFF">
            <a:alpha val="0"/>
          </a:sys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1900" b="1" baseline="0">
              <a:solidFill>
                <a:sysClr val="window" lastClr="FFFFFF">
                  <a:lumMod val="50000"/>
                </a:sysClr>
              </a:solidFill>
              <a:latin typeface="Calibri"/>
            </a:rPr>
            <a:t>Cadeaux fiscaux depuis 2000 en Md € 2012</a:t>
          </a:r>
          <a:endParaRPr lang="fr-FR" sz="1900" b="1">
            <a:solidFill>
              <a:sysClr val="window" lastClr="FFFFFF">
                <a:lumMod val="50000"/>
              </a:sysClr>
            </a:solidFill>
            <a:latin typeface="Calibri"/>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199940" cy="560916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robert.joumard@laposte.ne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6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D235"/>
  <sheetViews>
    <sheetView tabSelected="1" topLeftCell="B49" workbookViewId="0">
      <selection activeCell="D99" sqref="D99"/>
    </sheetView>
  </sheetViews>
  <sheetFormatPr baseColWidth="10" defaultRowHeight="16"/>
  <cols>
    <col min="1" max="1" width="24.5" style="26" customWidth="1"/>
    <col min="2" max="2" width="15.625" style="1044" customWidth="1"/>
    <col min="3" max="3" width="16.625" style="201" customWidth="1"/>
    <col min="4" max="4" width="161.5" customWidth="1"/>
  </cols>
  <sheetData>
    <row r="1" spans="1:3" s="15" customFormat="1" ht="20">
      <c r="A1" s="150" t="s">
        <v>253</v>
      </c>
      <c r="B1" s="1044"/>
      <c r="C1" s="201"/>
    </row>
    <row r="2" spans="1:3" s="15" customFormat="1">
      <c r="A2" s="28" t="s">
        <v>254</v>
      </c>
      <c r="B2" s="1044"/>
      <c r="C2" s="201"/>
    </row>
    <row r="3" spans="1:3" s="15" customFormat="1">
      <c r="A3" s="26"/>
      <c r="B3" s="1044"/>
      <c r="C3" s="201"/>
    </row>
    <row r="4" spans="1:3" s="15" customFormat="1" ht="20">
      <c r="A4" s="143" t="s">
        <v>718</v>
      </c>
      <c r="B4" s="1044"/>
      <c r="C4" s="201"/>
    </row>
    <row r="5" spans="1:3" s="15" customFormat="1">
      <c r="A5" s="131"/>
      <c r="B5" s="1044"/>
      <c r="C5" s="201"/>
    </row>
    <row r="6" spans="1:3" s="15" customFormat="1">
      <c r="A6" s="376" t="s">
        <v>300</v>
      </c>
      <c r="B6" s="1044"/>
      <c r="C6" s="201"/>
    </row>
    <row r="7" spans="1:3" s="15" customFormat="1">
      <c r="A7" s="26"/>
      <c r="B7" s="1044"/>
      <c r="C7" s="201"/>
    </row>
    <row r="8" spans="1:3" s="133" customFormat="1">
      <c r="A8" s="132" t="s">
        <v>423</v>
      </c>
      <c r="B8" s="1143"/>
      <c r="C8" s="202"/>
    </row>
    <row r="9" spans="1:3">
      <c r="A9" s="26" t="s">
        <v>772</v>
      </c>
    </row>
    <row r="10" spans="1:3">
      <c r="A10" s="26" t="s">
        <v>775</v>
      </c>
    </row>
    <row r="11" spans="1:3">
      <c r="A11" s="26" t="s">
        <v>629</v>
      </c>
    </row>
    <row r="12" spans="1:3">
      <c r="A12" s="26" t="s">
        <v>1029</v>
      </c>
    </row>
    <row r="13" spans="1:3" s="15" customFormat="1">
      <c r="A13" s="152" t="s">
        <v>1075</v>
      </c>
      <c r="B13" s="1044"/>
      <c r="C13" s="201"/>
    </row>
    <row r="14" spans="1:3" s="15" customFormat="1">
      <c r="A14" s="26"/>
      <c r="B14" s="1044"/>
      <c r="C14" s="201"/>
    </row>
    <row r="15" spans="1:3" s="133" customFormat="1">
      <c r="A15" s="132" t="s">
        <v>638</v>
      </c>
      <c r="B15" s="1143"/>
      <c r="C15" s="202"/>
    </row>
    <row r="16" spans="1:3" s="15" customFormat="1">
      <c r="A16" s="26" t="s">
        <v>600</v>
      </c>
      <c r="B16" s="1044"/>
      <c r="C16" s="201"/>
    </row>
    <row r="17" spans="1:3" s="15" customFormat="1">
      <c r="A17" s="26" t="s">
        <v>926</v>
      </c>
      <c r="B17" s="1044"/>
      <c r="C17" s="201"/>
    </row>
    <row r="18" spans="1:3" s="15" customFormat="1">
      <c r="A18" s="26" t="s">
        <v>895</v>
      </c>
      <c r="B18" s="1044"/>
      <c r="C18" s="201"/>
    </row>
    <row r="19" spans="1:3" s="15" customFormat="1">
      <c r="A19" s="26" t="s">
        <v>961</v>
      </c>
      <c r="B19" s="1044"/>
      <c r="C19" s="201"/>
    </row>
    <row r="20" spans="1:3" s="15" customFormat="1">
      <c r="A20" s="26" t="s">
        <v>314</v>
      </c>
      <c r="B20" s="1044"/>
      <c r="C20" s="201"/>
    </row>
    <row r="21" spans="1:3" s="15" customFormat="1">
      <c r="A21" s="26" t="s">
        <v>525</v>
      </c>
      <c r="B21" s="1044"/>
      <c r="C21" s="201"/>
    </row>
    <row r="22" spans="1:3" s="15" customFormat="1">
      <c r="A22" s="131"/>
      <c r="B22" s="1044"/>
      <c r="C22" s="201"/>
    </row>
    <row r="23" spans="1:3" s="15" customFormat="1">
      <c r="A23" s="523" t="s">
        <v>487</v>
      </c>
      <c r="B23" s="1044"/>
      <c r="C23" s="201"/>
    </row>
    <row r="25" spans="1:3" s="15" customFormat="1" ht="20">
      <c r="A25" s="143" t="s">
        <v>722</v>
      </c>
      <c r="B25" s="1044"/>
      <c r="C25" s="201"/>
    </row>
    <row r="26" spans="1:3" s="15" customFormat="1">
      <c r="A26" s="131"/>
      <c r="B26" s="1044"/>
      <c r="C26" s="201"/>
    </row>
    <row r="27" spans="1:3">
      <c r="A27" s="26" t="s">
        <v>621</v>
      </c>
    </row>
    <row r="29" spans="1:3">
      <c r="A29" s="1150" t="s">
        <v>1274</v>
      </c>
    </row>
    <row r="31" spans="1:3" s="15" customFormat="1">
      <c r="A31" s="1150" t="s">
        <v>1273</v>
      </c>
      <c r="B31" s="1044"/>
      <c r="C31" s="201"/>
    </row>
    <row r="32" spans="1:3" s="15" customFormat="1">
      <c r="A32" s="26"/>
      <c r="B32" s="1044"/>
      <c r="C32" s="201"/>
    </row>
    <row r="33" spans="1:4">
      <c r="A33" s="26" t="s">
        <v>578</v>
      </c>
    </row>
    <row r="35" spans="1:4">
      <c r="A35" s="26" t="s">
        <v>894</v>
      </c>
    </row>
    <row r="36" spans="1:4" s="15" customFormat="1">
      <c r="A36" s="131"/>
      <c r="B36" s="1044"/>
      <c r="C36" s="201"/>
    </row>
    <row r="37" spans="1:4" s="15" customFormat="1">
      <c r="A37" s="131"/>
      <c r="B37" s="1044"/>
      <c r="C37" s="201"/>
    </row>
    <row r="38" spans="1:4" s="15" customFormat="1" ht="20">
      <c r="A38" s="143" t="s">
        <v>457</v>
      </c>
      <c r="B38" s="1044"/>
      <c r="C38" s="201"/>
    </row>
    <row r="39" spans="1:4" s="15" customFormat="1">
      <c r="A39" s="26"/>
      <c r="B39" s="1044"/>
      <c r="C39" s="201"/>
    </row>
    <row r="40" spans="1:4" s="139" customFormat="1">
      <c r="A40" s="138" t="s">
        <v>892</v>
      </c>
      <c r="B40" s="144"/>
      <c r="C40" s="203"/>
    </row>
    <row r="41" spans="1:4" s="137" customFormat="1">
      <c r="A41" s="136" t="s">
        <v>755</v>
      </c>
      <c r="B41" s="1144" t="s">
        <v>461</v>
      </c>
      <c r="C41" s="204" t="s">
        <v>462</v>
      </c>
      <c r="D41" s="137" t="s">
        <v>756</v>
      </c>
    </row>
    <row r="42" spans="1:4" s="137" customFormat="1">
      <c r="A42" s="136"/>
      <c r="B42" s="1144"/>
      <c r="C42" s="204"/>
    </row>
    <row r="43" spans="1:4" s="137" customFormat="1">
      <c r="A43" s="317" t="s">
        <v>506</v>
      </c>
      <c r="B43" s="1144"/>
      <c r="C43" s="204"/>
    </row>
    <row r="44" spans="1:4" s="137" customFormat="1">
      <c r="A44" s="132"/>
      <c r="B44" s="1144"/>
      <c r="C44" s="204"/>
    </row>
    <row r="45" spans="1:4" s="137" customFormat="1">
      <c r="A45" s="132" t="s">
        <v>856</v>
      </c>
      <c r="B45" s="1144"/>
      <c r="C45" s="204"/>
    </row>
    <row r="46" spans="1:4" s="137" customFormat="1">
      <c r="A46" s="138" t="s">
        <v>859</v>
      </c>
      <c r="B46" s="144" t="s">
        <v>127</v>
      </c>
      <c r="C46" s="205" t="s">
        <v>868</v>
      </c>
      <c r="D46" s="133" t="s">
        <v>147</v>
      </c>
    </row>
    <row r="47" spans="1:4" s="137" customFormat="1">
      <c r="A47" s="138" t="s">
        <v>667</v>
      </c>
      <c r="B47" s="144" t="s">
        <v>127</v>
      </c>
      <c r="C47" s="204" t="s">
        <v>800</v>
      </c>
      <c r="D47" s="133" t="s">
        <v>130</v>
      </c>
    </row>
    <row r="48" spans="1:4" s="137" customFormat="1">
      <c r="A48" s="138" t="s">
        <v>773</v>
      </c>
      <c r="B48" s="144" t="s">
        <v>127</v>
      </c>
      <c r="C48" s="204" t="s">
        <v>128</v>
      </c>
      <c r="D48" s="133" t="s">
        <v>201</v>
      </c>
    </row>
    <row r="49" spans="1:4" s="137" customFormat="1">
      <c r="A49" s="138" t="s">
        <v>973</v>
      </c>
      <c r="B49" s="144" t="s">
        <v>127</v>
      </c>
      <c r="C49" s="204" t="str">
        <f>C48</f>
        <v>€, € 2012</v>
      </c>
      <c r="D49" s="133" t="s">
        <v>205</v>
      </c>
    </row>
    <row r="50" spans="1:4" s="137" customFormat="1">
      <c r="A50" s="138" t="s">
        <v>682</v>
      </c>
      <c r="B50" s="144" t="s">
        <v>127</v>
      </c>
      <c r="C50" s="204" t="s">
        <v>129</v>
      </c>
      <c r="D50" s="133" t="s">
        <v>146</v>
      </c>
    </row>
    <row r="51" spans="1:4" s="137" customFormat="1">
      <c r="A51" s="138" t="s">
        <v>798</v>
      </c>
      <c r="B51" s="144" t="s">
        <v>127</v>
      </c>
      <c r="C51" s="204" t="str">
        <f>C50</f>
        <v>€, € 2012, % PIB</v>
      </c>
      <c r="D51" s="133" t="s">
        <v>146</v>
      </c>
    </row>
    <row r="52" spans="1:4" s="137" customFormat="1">
      <c r="A52" s="374" t="s">
        <v>799</v>
      </c>
      <c r="B52" s="144" t="s">
        <v>127</v>
      </c>
      <c r="C52" s="204" t="str">
        <f>C50</f>
        <v>€, € 2012, % PIB</v>
      </c>
      <c r="D52" s="133" t="s">
        <v>146</v>
      </c>
    </row>
    <row r="53" spans="1:4" s="137" customFormat="1">
      <c r="A53" s="1043" t="s">
        <v>77</v>
      </c>
      <c r="B53" s="144" t="s">
        <v>127</v>
      </c>
      <c r="C53" s="377" t="s">
        <v>181</v>
      </c>
      <c r="D53" s="378" t="s">
        <v>132</v>
      </c>
    </row>
    <row r="54" spans="1:4" s="137" customFormat="1">
      <c r="A54" s="1043" t="s">
        <v>78</v>
      </c>
      <c r="B54" s="144" t="s">
        <v>127</v>
      </c>
      <c r="C54" s="377" t="s">
        <v>182</v>
      </c>
      <c r="D54" s="378" t="s">
        <v>79</v>
      </c>
    </row>
    <row r="55" spans="1:4" s="137" customFormat="1">
      <c r="A55" s="1043"/>
      <c r="B55" s="144"/>
      <c r="C55" s="377"/>
      <c r="D55" s="378"/>
    </row>
    <row r="56" spans="1:4" s="137" customFormat="1">
      <c r="A56" s="1346" t="s">
        <v>122</v>
      </c>
      <c r="B56" s="1346"/>
      <c r="C56" s="1346"/>
      <c r="D56" s="1346"/>
    </row>
    <row r="57" spans="1:4" s="137" customFormat="1">
      <c r="A57" s="1150" t="s">
        <v>817</v>
      </c>
      <c r="B57" s="1044" t="s">
        <v>126</v>
      </c>
      <c r="C57" s="1044" t="s">
        <v>184</v>
      </c>
      <c r="D57" s="1152" t="s">
        <v>161</v>
      </c>
    </row>
    <row r="58" spans="1:4" s="137" customFormat="1">
      <c r="A58" s="1150" t="s">
        <v>945</v>
      </c>
      <c r="B58" s="1044" t="s">
        <v>126</v>
      </c>
      <c r="C58" s="1153" t="s">
        <v>185</v>
      </c>
      <c r="D58" s="1151" t="s">
        <v>100</v>
      </c>
    </row>
    <row r="59" spans="1:4" s="137" customFormat="1">
      <c r="A59" s="1150" t="s">
        <v>679</v>
      </c>
      <c r="B59" s="1044" t="s">
        <v>126</v>
      </c>
      <c r="C59" s="207">
        <v>2012</v>
      </c>
      <c r="D59" s="1152" t="s">
        <v>162</v>
      </c>
    </row>
    <row r="60" spans="1:4" s="137" customFormat="1">
      <c r="A60" s="1150" t="s">
        <v>680</v>
      </c>
      <c r="B60" s="1044" t="s">
        <v>126</v>
      </c>
      <c r="C60" s="1044" t="s">
        <v>422</v>
      </c>
      <c r="D60" s="1152" t="s">
        <v>163</v>
      </c>
    </row>
    <row r="61" spans="1:4" s="137" customFormat="1">
      <c r="A61" s="1150" t="s">
        <v>186</v>
      </c>
      <c r="B61" s="1044" t="s">
        <v>126</v>
      </c>
      <c r="C61" s="1044" t="s">
        <v>422</v>
      </c>
      <c r="D61" s="1152" t="s">
        <v>167</v>
      </c>
    </row>
    <row r="62" spans="1:4" s="137" customFormat="1">
      <c r="A62" s="376"/>
      <c r="B62" s="1044"/>
      <c r="C62" s="377"/>
      <c r="D62" s="378"/>
    </row>
    <row r="63" spans="1:4" s="137" customFormat="1">
      <c r="A63" s="132" t="s">
        <v>145</v>
      </c>
      <c r="B63" s="1044"/>
      <c r="C63" s="377"/>
      <c r="D63" s="378"/>
    </row>
    <row r="64" spans="1:4" s="137" customFormat="1">
      <c r="A64" s="376" t="s">
        <v>281</v>
      </c>
      <c r="B64" s="144" t="s">
        <v>126</v>
      </c>
      <c r="C64" s="377" t="s">
        <v>155</v>
      </c>
      <c r="D64" s="378" t="s">
        <v>86</v>
      </c>
    </row>
    <row r="65" spans="1:4" s="137" customFormat="1">
      <c r="A65" s="376" t="s">
        <v>282</v>
      </c>
      <c r="B65" s="144" t="s">
        <v>126</v>
      </c>
      <c r="C65" s="377" t="s">
        <v>155</v>
      </c>
      <c r="D65" s="378" t="s">
        <v>86</v>
      </c>
    </row>
    <row r="66" spans="1:4" s="137" customFormat="1">
      <c r="A66" s="376" t="s">
        <v>283</v>
      </c>
      <c r="B66" s="144" t="s">
        <v>126</v>
      </c>
      <c r="C66" s="377" t="s">
        <v>155</v>
      </c>
      <c r="D66" s="378" t="s">
        <v>148</v>
      </c>
    </row>
    <row r="67" spans="1:4" s="137" customFormat="1">
      <c r="A67" s="376" t="s">
        <v>217</v>
      </c>
      <c r="B67" s="144" t="s">
        <v>126</v>
      </c>
      <c r="C67" s="377" t="s">
        <v>155</v>
      </c>
      <c r="D67" s="378" t="s">
        <v>1204</v>
      </c>
    </row>
    <row r="68" spans="1:4" s="137" customFormat="1">
      <c r="A68" s="376" t="s">
        <v>218</v>
      </c>
      <c r="B68" s="144" t="s">
        <v>126</v>
      </c>
      <c r="C68" s="377" t="s">
        <v>154</v>
      </c>
      <c r="D68" s="378" t="s">
        <v>1205</v>
      </c>
    </row>
    <row r="69" spans="1:4" s="137" customFormat="1">
      <c r="A69" s="376" t="s">
        <v>219</v>
      </c>
      <c r="B69" s="144" t="s">
        <v>126</v>
      </c>
      <c r="C69" s="377" t="s">
        <v>1137</v>
      </c>
      <c r="D69" s="378" t="s">
        <v>321</v>
      </c>
    </row>
    <row r="70" spans="1:4" s="137" customFormat="1">
      <c r="A70" s="376" t="s">
        <v>318</v>
      </c>
      <c r="B70" s="144" t="s">
        <v>126</v>
      </c>
      <c r="C70" s="377" t="s">
        <v>1138</v>
      </c>
      <c r="D70" s="378" t="s">
        <v>322</v>
      </c>
    </row>
    <row r="71" spans="1:4" s="137" customFormat="1">
      <c r="A71" s="132"/>
      <c r="B71" s="1144"/>
      <c r="C71" s="204"/>
    </row>
    <row r="72" spans="1:4" s="137" customFormat="1">
      <c r="A72" s="132" t="s">
        <v>101</v>
      </c>
      <c r="B72" s="1044"/>
      <c r="C72" s="377"/>
      <c r="D72" s="378"/>
    </row>
    <row r="73" spans="1:4" s="137" customFormat="1">
      <c r="A73" s="376" t="s">
        <v>804</v>
      </c>
      <c r="B73" s="144" t="s">
        <v>126</v>
      </c>
      <c r="C73" s="377" t="s">
        <v>155</v>
      </c>
      <c r="D73" s="378" t="s">
        <v>1202</v>
      </c>
    </row>
    <row r="74" spans="1:4" s="137" customFormat="1">
      <c r="A74" s="376" t="s">
        <v>874</v>
      </c>
      <c r="B74" s="144" t="s">
        <v>126</v>
      </c>
      <c r="C74" s="377" t="s">
        <v>155</v>
      </c>
      <c r="D74" s="378" t="s">
        <v>1202</v>
      </c>
    </row>
    <row r="75" spans="1:4" s="137" customFormat="1">
      <c r="A75" s="376" t="s">
        <v>875</v>
      </c>
      <c r="B75" s="144" t="s">
        <v>126</v>
      </c>
      <c r="C75" s="377" t="s">
        <v>155</v>
      </c>
      <c r="D75" s="378" t="s">
        <v>1203</v>
      </c>
    </row>
    <row r="76" spans="1:4" s="137" customFormat="1">
      <c r="A76" s="376" t="s">
        <v>966</v>
      </c>
      <c r="B76" s="144" t="s">
        <v>126</v>
      </c>
      <c r="C76" s="377" t="s">
        <v>155</v>
      </c>
      <c r="D76" s="378" t="s">
        <v>1204</v>
      </c>
    </row>
    <row r="77" spans="1:4" s="137" customFormat="1">
      <c r="A77" s="376" t="s">
        <v>967</v>
      </c>
      <c r="B77" s="144" t="s">
        <v>126</v>
      </c>
      <c r="C77" s="377" t="s">
        <v>154</v>
      </c>
      <c r="D77" s="378" t="s">
        <v>1205</v>
      </c>
    </row>
    <row r="78" spans="1:4" s="137" customFormat="1">
      <c r="A78" s="376" t="s">
        <v>968</v>
      </c>
      <c r="B78" s="144" t="s">
        <v>126</v>
      </c>
      <c r="C78" s="377" t="s">
        <v>1137</v>
      </c>
      <c r="D78" s="378" t="s">
        <v>1136</v>
      </c>
    </row>
    <row r="79" spans="1:4" s="137" customFormat="1">
      <c r="A79" s="376" t="s">
        <v>907</v>
      </c>
      <c r="B79" s="144" t="s">
        <v>126</v>
      </c>
      <c r="C79" s="377" t="s">
        <v>1138</v>
      </c>
      <c r="D79" s="378" t="s">
        <v>1126</v>
      </c>
    </row>
    <row r="80" spans="1:4" s="137" customFormat="1">
      <c r="A80" s="1043"/>
      <c r="B80" s="144"/>
      <c r="C80" s="377"/>
      <c r="D80" s="378"/>
    </row>
    <row r="81" spans="1:4" s="137" customFormat="1">
      <c r="A81" s="132" t="s">
        <v>89</v>
      </c>
      <c r="B81" s="144"/>
      <c r="C81" s="377"/>
      <c r="D81" s="378"/>
    </row>
    <row r="82" spans="1:4" s="137" customFormat="1">
      <c r="A82" s="1150" t="s">
        <v>1328</v>
      </c>
      <c r="B82" s="144" t="s">
        <v>126</v>
      </c>
      <c r="C82" s="377" t="s">
        <v>1138</v>
      </c>
      <c r="D82" s="378" t="s">
        <v>12</v>
      </c>
    </row>
    <row r="83" spans="1:4" s="137" customFormat="1">
      <c r="A83" s="1150" t="s">
        <v>2</v>
      </c>
      <c r="B83" s="144" t="s">
        <v>126</v>
      </c>
      <c r="C83" s="377" t="s">
        <v>1279</v>
      </c>
      <c r="D83" s="378" t="s">
        <v>3</v>
      </c>
    </row>
    <row r="84" spans="1:4" s="137" customFormat="1">
      <c r="A84" s="1150"/>
      <c r="B84" s="144"/>
      <c r="C84" s="377"/>
      <c r="D84" s="378"/>
    </row>
    <row r="85" spans="1:4" s="137" customFormat="1">
      <c r="A85" s="132" t="s">
        <v>8</v>
      </c>
      <c r="B85" s="144"/>
      <c r="C85" s="377"/>
      <c r="D85" s="378"/>
    </row>
    <row r="86" spans="1:4" s="137" customFormat="1">
      <c r="A86" s="1334" t="s">
        <v>1405</v>
      </c>
      <c r="B86" s="144" t="s">
        <v>1406</v>
      </c>
      <c r="C86" s="377" t="s">
        <v>154</v>
      </c>
      <c r="D86" s="378" t="s">
        <v>1407</v>
      </c>
    </row>
    <row r="87" spans="1:4" s="137" customFormat="1">
      <c r="A87" s="1150" t="s">
        <v>11</v>
      </c>
      <c r="B87" s="144" t="s">
        <v>126</v>
      </c>
      <c r="C87" s="377" t="s">
        <v>1138</v>
      </c>
      <c r="D87" s="378" t="s">
        <v>13</v>
      </c>
    </row>
    <row r="88" spans="1:4" s="137" customFormat="1">
      <c r="A88" s="1150" t="s">
        <v>32</v>
      </c>
      <c r="B88" s="144" t="s">
        <v>126</v>
      </c>
      <c r="C88" s="377" t="s">
        <v>1404</v>
      </c>
      <c r="D88" s="378" t="s">
        <v>6</v>
      </c>
    </row>
    <row r="89" spans="1:4" s="137" customFormat="1">
      <c r="A89" s="1150" t="s">
        <v>98</v>
      </c>
      <c r="B89" s="144" t="s">
        <v>126</v>
      </c>
      <c r="C89" s="377" t="s">
        <v>1404</v>
      </c>
      <c r="D89" s="378" t="s">
        <v>7</v>
      </c>
    </row>
    <row r="90" spans="1:4" s="137" customFormat="1">
      <c r="A90" s="1150" t="s">
        <v>4</v>
      </c>
      <c r="B90" s="144" t="s">
        <v>126</v>
      </c>
      <c r="C90" s="377" t="s">
        <v>1404</v>
      </c>
      <c r="D90" s="378" t="s">
        <v>5</v>
      </c>
    </row>
    <row r="91" spans="1:4" s="139" customFormat="1">
      <c r="A91" s="146"/>
      <c r="B91" s="21"/>
      <c r="C91" s="206"/>
      <c r="D91" s="148"/>
    </row>
    <row r="92" spans="1:4" s="139" customFormat="1">
      <c r="A92" s="132" t="s">
        <v>60</v>
      </c>
      <c r="B92" s="21"/>
      <c r="C92" s="206"/>
      <c r="D92" s="148"/>
    </row>
    <row r="93" spans="1:4" s="145" customFormat="1">
      <c r="A93" s="138" t="s">
        <v>411</v>
      </c>
      <c r="B93" s="144" t="s">
        <v>126</v>
      </c>
      <c r="C93" s="205" t="s">
        <v>868</v>
      </c>
      <c r="D93" s="133" t="s">
        <v>200</v>
      </c>
    </row>
    <row r="94" spans="1:4" s="139" customFormat="1">
      <c r="A94" s="146" t="s">
        <v>412</v>
      </c>
      <c r="B94" s="144" t="s">
        <v>126</v>
      </c>
      <c r="C94" s="377" t="s">
        <v>154</v>
      </c>
      <c r="D94" s="141" t="s">
        <v>143</v>
      </c>
    </row>
    <row r="95" spans="1:4" s="139" customFormat="1">
      <c r="A95" s="146" t="s">
        <v>83</v>
      </c>
      <c r="B95" s="144" t="s">
        <v>126</v>
      </c>
      <c r="C95" s="377" t="s">
        <v>154</v>
      </c>
      <c r="D95" s="141" t="s">
        <v>143</v>
      </c>
    </row>
    <row r="96" spans="1:4" s="139" customFormat="1">
      <c r="A96" s="146" t="s">
        <v>733</v>
      </c>
      <c r="B96" s="144" t="s">
        <v>126</v>
      </c>
      <c r="C96" s="377" t="s">
        <v>154</v>
      </c>
      <c r="D96" s="141" t="s">
        <v>102</v>
      </c>
    </row>
    <row r="97" spans="1:4" s="139" customFormat="1">
      <c r="A97" s="152" t="s">
        <v>577</v>
      </c>
      <c r="B97" s="144" t="s">
        <v>126</v>
      </c>
      <c r="C97" s="207" t="s">
        <v>513</v>
      </c>
      <c r="D97" s="153" t="s">
        <v>103</v>
      </c>
    </row>
    <row r="98" spans="1:4" s="1313" customFormat="1">
      <c r="A98" s="1309" t="s">
        <v>35</v>
      </c>
      <c r="B98" s="1310" t="s">
        <v>36</v>
      </c>
      <c r="C98" s="1311" t="s">
        <v>37</v>
      </c>
      <c r="D98" s="1312" t="s">
        <v>38</v>
      </c>
    </row>
    <row r="99" spans="1:4" s="145" customFormat="1">
      <c r="A99" s="152"/>
      <c r="B99" s="1044"/>
      <c r="C99" s="207"/>
      <c r="D99" s="153"/>
    </row>
    <row r="100" spans="1:4" s="145" customFormat="1">
      <c r="A100" s="317" t="s">
        <v>507</v>
      </c>
      <c r="B100" s="1044"/>
      <c r="C100" s="207"/>
      <c r="D100" s="153"/>
    </row>
    <row r="101" spans="1:4" s="145" customFormat="1">
      <c r="A101" s="152"/>
      <c r="B101" s="1044"/>
      <c r="C101" s="207"/>
      <c r="D101" s="153"/>
    </row>
    <row r="102" spans="1:4" s="145" customFormat="1">
      <c r="A102" s="149" t="s">
        <v>573</v>
      </c>
      <c r="B102" s="144"/>
      <c r="C102" s="205"/>
      <c r="D102" s="133"/>
    </row>
    <row r="103" spans="1:4" s="139" customFormat="1">
      <c r="A103" s="146" t="s">
        <v>541</v>
      </c>
      <c r="B103" s="21" t="s">
        <v>126</v>
      </c>
      <c r="C103" s="377" t="s">
        <v>154</v>
      </c>
      <c r="D103" s="141" t="s">
        <v>149</v>
      </c>
    </row>
    <row r="104" spans="1:4" s="145" customFormat="1">
      <c r="A104" s="138" t="s">
        <v>736</v>
      </c>
      <c r="B104" s="144" t="s">
        <v>126</v>
      </c>
      <c r="C104" s="377" t="s">
        <v>154</v>
      </c>
      <c r="D104" s="133" t="s">
        <v>150</v>
      </c>
    </row>
    <row r="105" spans="1:4" s="139" customFormat="1">
      <c r="A105" s="146"/>
      <c r="B105" s="21"/>
      <c r="C105" s="206"/>
      <c r="D105" s="141"/>
    </row>
    <row r="106" spans="1:4" s="139" customFormat="1">
      <c r="A106" s="132" t="s">
        <v>632</v>
      </c>
      <c r="B106" s="21"/>
      <c r="C106" s="206"/>
      <c r="D106" s="141"/>
    </row>
    <row r="107" spans="1:4" s="139" customFormat="1">
      <c r="A107" s="146" t="s">
        <v>703</v>
      </c>
      <c r="B107" s="21" t="s">
        <v>153</v>
      </c>
      <c r="C107" s="206" t="s">
        <v>599</v>
      </c>
      <c r="D107" s="141" t="s">
        <v>216</v>
      </c>
    </row>
    <row r="108" spans="1:4" s="145" customFormat="1">
      <c r="A108" s="138"/>
      <c r="B108" s="144"/>
      <c r="C108" s="205"/>
      <c r="D108" s="133"/>
    </row>
    <row r="109" spans="1:4" s="145" customFormat="1">
      <c r="A109" s="149" t="s">
        <v>721</v>
      </c>
      <c r="B109" s="144"/>
      <c r="C109" s="205"/>
      <c r="D109" s="133"/>
    </row>
    <row r="110" spans="1:4" s="145" customFormat="1">
      <c r="A110" s="138" t="s">
        <v>583</v>
      </c>
      <c r="B110" s="144" t="s">
        <v>153</v>
      </c>
      <c r="C110" s="377" t="s">
        <v>154</v>
      </c>
      <c r="D110" s="133" t="s">
        <v>158</v>
      </c>
    </row>
    <row r="111" spans="1:4" s="145" customFormat="1">
      <c r="A111" s="138" t="s">
        <v>1345</v>
      </c>
      <c r="B111" s="144" t="s">
        <v>1348</v>
      </c>
      <c r="C111" s="377" t="s">
        <v>1347</v>
      </c>
      <c r="D111" s="133" t="s">
        <v>1346</v>
      </c>
    </row>
    <row r="112" spans="1:4" s="145" customFormat="1">
      <c r="A112" s="138" t="s">
        <v>1345</v>
      </c>
      <c r="B112" s="144" t="s">
        <v>1349</v>
      </c>
      <c r="C112" s="377" t="s">
        <v>1347</v>
      </c>
      <c r="D112" s="133" t="s">
        <v>1346</v>
      </c>
    </row>
    <row r="113" spans="1:4" s="145" customFormat="1">
      <c r="A113" s="1150"/>
      <c r="B113" s="144"/>
      <c r="C113" s="207"/>
      <c r="D113" s="153"/>
    </row>
    <row r="114" spans="1:4" s="145" customFormat="1">
      <c r="A114" s="149" t="s">
        <v>1235</v>
      </c>
      <c r="B114" s="144"/>
      <c r="C114" s="207"/>
      <c r="D114" s="153"/>
    </row>
    <row r="115" spans="1:4" s="1316" customFormat="1">
      <c r="A115" s="1314" t="s">
        <v>1327</v>
      </c>
      <c r="B115" s="1315" t="s">
        <v>1383</v>
      </c>
      <c r="C115" s="1227" t="s">
        <v>1384</v>
      </c>
      <c r="D115" s="1317" t="s">
        <v>1326</v>
      </c>
    </row>
    <row r="116" spans="1:4" s="137" customFormat="1">
      <c r="A116" s="1314" t="s">
        <v>1385</v>
      </c>
      <c r="B116" s="1315" t="s">
        <v>1383</v>
      </c>
      <c r="C116" s="1227" t="s">
        <v>1386</v>
      </c>
      <c r="D116" s="1317" t="s">
        <v>1326</v>
      </c>
    </row>
    <row r="117" spans="1:4" s="145" customFormat="1">
      <c r="A117" s="1150" t="s">
        <v>1112</v>
      </c>
      <c r="B117" s="144" t="s">
        <v>1236</v>
      </c>
      <c r="C117" s="377" t="s">
        <v>154</v>
      </c>
      <c r="D117" s="153" t="s">
        <v>1244</v>
      </c>
    </row>
    <row r="118" spans="1:4" s="145" customFormat="1">
      <c r="A118" s="1150" t="s">
        <v>1270</v>
      </c>
      <c r="B118" s="144" t="s">
        <v>1236</v>
      </c>
      <c r="C118" s="207" t="s">
        <v>513</v>
      </c>
      <c r="D118" s="153" t="s">
        <v>1168</v>
      </c>
    </row>
    <row r="119" spans="1:4" s="145" customFormat="1">
      <c r="A119" s="1150" t="s">
        <v>0</v>
      </c>
      <c r="B119" s="144" t="s">
        <v>1236</v>
      </c>
      <c r="C119" s="207" t="s">
        <v>513</v>
      </c>
      <c r="D119" s="153" t="s">
        <v>1</v>
      </c>
    </row>
    <row r="120" spans="1:4" s="145" customFormat="1">
      <c r="A120" s="1150" t="s">
        <v>1271</v>
      </c>
      <c r="B120" s="144" t="s">
        <v>1236</v>
      </c>
      <c r="C120" s="207" t="s">
        <v>513</v>
      </c>
      <c r="D120" s="153" t="s">
        <v>1171</v>
      </c>
    </row>
    <row r="121" spans="1:4" s="139" customFormat="1">
      <c r="A121" s="146"/>
      <c r="B121" s="21"/>
      <c r="C121" s="206"/>
      <c r="D121" s="141"/>
    </row>
    <row r="122" spans="1:4" s="139" customFormat="1">
      <c r="A122" s="317" t="s">
        <v>222</v>
      </c>
      <c r="B122" s="21"/>
      <c r="C122" s="206"/>
      <c r="D122" s="141"/>
    </row>
    <row r="123" spans="1:4" s="139" customFormat="1">
      <c r="A123" s="146"/>
      <c r="B123" s="21"/>
      <c r="C123" s="206"/>
      <c r="D123" s="141"/>
    </row>
    <row r="124" spans="1:4" s="139" customFormat="1">
      <c r="A124" s="132" t="s">
        <v>579</v>
      </c>
      <c r="B124" s="21"/>
      <c r="C124" s="206"/>
      <c r="D124" s="141"/>
    </row>
    <row r="125" spans="1:4" s="145" customFormat="1">
      <c r="A125" s="138" t="s">
        <v>816</v>
      </c>
      <c r="B125" s="144" t="s">
        <v>156</v>
      </c>
      <c r="C125" s="377" t="s">
        <v>154</v>
      </c>
      <c r="D125" s="133" t="s">
        <v>1143</v>
      </c>
    </row>
    <row r="126" spans="1:4" s="139" customFormat="1">
      <c r="A126" s="146" t="s">
        <v>687</v>
      </c>
      <c r="B126" s="21" t="s">
        <v>156</v>
      </c>
      <c r="C126" s="206" t="s">
        <v>599</v>
      </c>
      <c r="D126" s="141" t="s">
        <v>1283</v>
      </c>
    </row>
    <row r="127" spans="1:4" s="139" customFormat="1">
      <c r="A127" s="146" t="s">
        <v>635</v>
      </c>
      <c r="B127" s="21" t="s">
        <v>156</v>
      </c>
      <c r="C127" s="206" t="s">
        <v>757</v>
      </c>
      <c r="D127" s="141" t="s">
        <v>1284</v>
      </c>
    </row>
    <row r="128" spans="1:4" s="139" customFormat="1">
      <c r="A128" s="146" t="s">
        <v>547</v>
      </c>
      <c r="B128" s="21" t="s">
        <v>156</v>
      </c>
      <c r="C128" s="206" t="s">
        <v>757</v>
      </c>
      <c r="D128" s="141" t="s">
        <v>1285</v>
      </c>
    </row>
    <row r="129" spans="1:4" s="139" customFormat="1">
      <c r="A129" s="146" t="s">
        <v>862</v>
      </c>
      <c r="B129" s="21" t="s">
        <v>126</v>
      </c>
      <c r="C129" s="206" t="s">
        <v>463</v>
      </c>
      <c r="D129" s="141" t="s">
        <v>1211</v>
      </c>
    </row>
    <row r="130" spans="1:4" s="139" customFormat="1">
      <c r="A130" s="146" t="s">
        <v>819</v>
      </c>
      <c r="B130" s="21" t="s">
        <v>126</v>
      </c>
      <c r="C130" s="206" t="s">
        <v>463</v>
      </c>
      <c r="D130" s="141" t="s">
        <v>1123</v>
      </c>
    </row>
    <row r="131" spans="1:4" s="139" customFormat="1">
      <c r="A131" s="146" t="s">
        <v>1079</v>
      </c>
      <c r="B131" s="21" t="s">
        <v>126</v>
      </c>
      <c r="C131" s="206" t="s">
        <v>463</v>
      </c>
      <c r="D131" s="141" t="s">
        <v>1172</v>
      </c>
    </row>
    <row r="132" spans="1:4" s="139" customFormat="1">
      <c r="A132" s="146" t="s">
        <v>516</v>
      </c>
      <c r="B132" s="21" t="s">
        <v>156</v>
      </c>
      <c r="C132" s="206" t="s">
        <v>757</v>
      </c>
      <c r="D132" s="141" t="s">
        <v>1285</v>
      </c>
    </row>
    <row r="133" spans="1:4" s="139" customFormat="1">
      <c r="A133" s="146" t="s">
        <v>372</v>
      </c>
      <c r="B133" s="21" t="s">
        <v>156</v>
      </c>
      <c r="C133" s="206" t="s">
        <v>757</v>
      </c>
      <c r="D133" s="141" t="s">
        <v>1173</v>
      </c>
    </row>
    <row r="134" spans="1:4" s="139" customFormat="1">
      <c r="A134" s="146" t="s">
        <v>41</v>
      </c>
      <c r="B134" s="21" t="s">
        <v>156</v>
      </c>
      <c r="C134" s="206" t="s">
        <v>1138</v>
      </c>
      <c r="D134" s="141" t="s">
        <v>40</v>
      </c>
    </row>
    <row r="135" spans="1:4" s="139" customFormat="1">
      <c r="A135" s="146" t="s">
        <v>105</v>
      </c>
      <c r="B135" s="21" t="s">
        <v>43</v>
      </c>
      <c r="C135" s="206" t="s">
        <v>1138</v>
      </c>
      <c r="D135" s="141" t="s">
        <v>42</v>
      </c>
    </row>
    <row r="136" spans="1:4" s="145" customFormat="1">
      <c r="A136" s="138"/>
      <c r="B136" s="144"/>
      <c r="C136" s="205"/>
      <c r="D136" s="133"/>
    </row>
    <row r="137" spans="1:4" s="145" customFormat="1">
      <c r="A137" s="149" t="s">
        <v>196</v>
      </c>
      <c r="B137" s="144"/>
      <c r="C137" s="205"/>
      <c r="D137" s="133"/>
    </row>
    <row r="138" spans="1:4" s="139" customFormat="1">
      <c r="A138" s="146" t="s">
        <v>791</v>
      </c>
      <c r="B138" s="21" t="s">
        <v>126</v>
      </c>
      <c r="C138" s="377" t="s">
        <v>154</v>
      </c>
      <c r="D138" s="141" t="s">
        <v>389</v>
      </c>
    </row>
    <row r="139" spans="1:4" s="145" customFormat="1">
      <c r="A139" s="373" t="s">
        <v>754</v>
      </c>
      <c r="B139" s="144" t="s">
        <v>126</v>
      </c>
      <c r="C139" s="205" t="s">
        <v>757</v>
      </c>
      <c r="D139" s="133" t="s">
        <v>107</v>
      </c>
    </row>
    <row r="140" spans="1:4" s="145" customFormat="1">
      <c r="A140" s="373" t="s">
        <v>480</v>
      </c>
      <c r="B140" s="144" t="s">
        <v>126</v>
      </c>
      <c r="C140" s="205" t="s">
        <v>757</v>
      </c>
      <c r="D140" s="133" t="s">
        <v>108</v>
      </c>
    </row>
    <row r="141" spans="1:4" s="145" customFormat="1">
      <c r="A141" s="373" t="s">
        <v>276</v>
      </c>
      <c r="B141" s="144" t="s">
        <v>126</v>
      </c>
      <c r="C141" s="205" t="s">
        <v>691</v>
      </c>
      <c r="D141" s="133" t="s">
        <v>119</v>
      </c>
    </row>
    <row r="142" spans="1:4" s="145" customFormat="1">
      <c r="A142" s="373" t="s">
        <v>47</v>
      </c>
      <c r="B142" s="144" t="s">
        <v>55</v>
      </c>
      <c r="C142" s="205" t="s">
        <v>979</v>
      </c>
      <c r="D142" s="133" t="s">
        <v>534</v>
      </c>
    </row>
    <row r="143" spans="1:4" s="139" customFormat="1">
      <c r="A143" s="146"/>
      <c r="B143" s="21"/>
      <c r="C143" s="206"/>
      <c r="D143" s="141"/>
    </row>
    <row r="144" spans="1:4" s="139" customFormat="1">
      <c r="A144" s="132" t="s">
        <v>544</v>
      </c>
      <c r="B144" s="21"/>
      <c r="C144" s="206"/>
      <c r="D144" s="141"/>
    </row>
    <row r="145" spans="1:4" s="145" customFormat="1">
      <c r="A145" s="138" t="s">
        <v>786</v>
      </c>
      <c r="B145" s="144" t="s">
        <v>126</v>
      </c>
      <c r="C145" s="205" t="s">
        <v>599</v>
      </c>
      <c r="D145" s="147" t="s">
        <v>168</v>
      </c>
    </row>
    <row r="146" spans="1:4" s="139" customFormat="1">
      <c r="A146" s="146" t="s">
        <v>622</v>
      </c>
      <c r="B146" s="21" t="s">
        <v>126</v>
      </c>
      <c r="C146" s="206" t="s">
        <v>599</v>
      </c>
      <c r="D146" s="148" t="s">
        <v>923</v>
      </c>
    </row>
    <row r="147" spans="1:4" s="139" customFormat="1">
      <c r="A147" s="146" t="s">
        <v>851</v>
      </c>
      <c r="B147" s="21" t="s">
        <v>126</v>
      </c>
      <c r="C147" s="206" t="s">
        <v>881</v>
      </c>
      <c r="D147" s="148" t="s">
        <v>822</v>
      </c>
    </row>
    <row r="148" spans="1:4" s="139" customFormat="1">
      <c r="A148" s="146" t="s">
        <v>865</v>
      </c>
      <c r="B148" s="21" t="s">
        <v>126</v>
      </c>
      <c r="C148" s="206" t="s">
        <v>881</v>
      </c>
      <c r="D148" s="148" t="s">
        <v>826</v>
      </c>
    </row>
    <row r="149" spans="1:4" s="139" customFormat="1">
      <c r="A149" s="146" t="s">
        <v>853</v>
      </c>
      <c r="B149" s="21" t="s">
        <v>126</v>
      </c>
      <c r="C149" s="206" t="s">
        <v>463</v>
      </c>
      <c r="D149" s="148" t="s">
        <v>693</v>
      </c>
    </row>
    <row r="150" spans="1:4" s="139" customFormat="1">
      <c r="A150" s="146" t="s">
        <v>811</v>
      </c>
      <c r="B150" s="21" t="s">
        <v>126</v>
      </c>
      <c r="C150" s="206" t="s">
        <v>463</v>
      </c>
      <c r="D150" s="148" t="s">
        <v>727</v>
      </c>
    </row>
    <row r="151" spans="1:4" s="139" customFormat="1">
      <c r="A151" s="146" t="s">
        <v>827</v>
      </c>
      <c r="B151" s="21" t="s">
        <v>126</v>
      </c>
      <c r="C151" s="206" t="s">
        <v>881</v>
      </c>
      <c r="D151" s="148" t="s">
        <v>812</v>
      </c>
    </row>
    <row r="152" spans="1:4" s="139" customFormat="1">
      <c r="A152" s="146"/>
      <c r="B152" s="21"/>
      <c r="C152" s="206"/>
      <c r="D152" s="155"/>
    </row>
    <row r="153" spans="1:4" s="139" customFormat="1" ht="17" customHeight="1">
      <c r="A153" s="132" t="s">
        <v>501</v>
      </c>
      <c r="B153" s="21"/>
      <c r="C153" s="206"/>
      <c r="D153" s="155"/>
    </row>
    <row r="154" spans="1:4" s="139" customFormat="1">
      <c r="A154" s="146" t="s">
        <v>1139</v>
      </c>
      <c r="B154" s="21" t="s">
        <v>121</v>
      </c>
      <c r="C154" s="206" t="s">
        <v>437</v>
      </c>
      <c r="D154" s="155" t="s">
        <v>795</v>
      </c>
    </row>
    <row r="155" spans="1:4" s="139" customFormat="1">
      <c r="A155" s="146" t="s">
        <v>1140</v>
      </c>
      <c r="B155" s="21" t="s">
        <v>121</v>
      </c>
      <c r="C155" s="206" t="s">
        <v>437</v>
      </c>
      <c r="D155" s="155" t="s">
        <v>794</v>
      </c>
    </row>
    <row r="156" spans="1:4" s="139" customFormat="1">
      <c r="A156" s="146" t="s">
        <v>1055</v>
      </c>
      <c r="B156" s="21" t="s">
        <v>121</v>
      </c>
      <c r="C156" s="206" t="s">
        <v>437</v>
      </c>
      <c r="D156" s="155" t="s">
        <v>793</v>
      </c>
    </row>
    <row r="157" spans="1:4" s="139" customFormat="1">
      <c r="A157" s="146" t="s">
        <v>992</v>
      </c>
      <c r="B157" s="21" t="s">
        <v>121</v>
      </c>
      <c r="C157" s="206" t="s">
        <v>437</v>
      </c>
      <c r="D157" s="155" t="s">
        <v>1062</v>
      </c>
    </row>
    <row r="158" spans="1:4" s="139" customFormat="1">
      <c r="A158" s="146" t="s">
        <v>956</v>
      </c>
      <c r="B158" s="21" t="s">
        <v>121</v>
      </c>
      <c r="C158" s="206" t="s">
        <v>437</v>
      </c>
      <c r="D158" s="155" t="s">
        <v>1022</v>
      </c>
    </row>
    <row r="159" spans="1:4" s="139" customFormat="1">
      <c r="A159" s="146" t="s">
        <v>305</v>
      </c>
      <c r="B159" s="21" t="s">
        <v>121</v>
      </c>
      <c r="C159" s="206" t="s">
        <v>691</v>
      </c>
      <c r="D159" s="155" t="s">
        <v>199</v>
      </c>
    </row>
    <row r="160" spans="1:4" s="139" customFormat="1">
      <c r="A160" s="146" t="s">
        <v>120</v>
      </c>
      <c r="B160" s="21" t="s">
        <v>121</v>
      </c>
      <c r="C160" s="206" t="s">
        <v>691</v>
      </c>
      <c r="D160" s="155" t="s">
        <v>198</v>
      </c>
    </row>
    <row r="161" spans="1:4" s="139" customFormat="1">
      <c r="A161" s="146" t="s">
        <v>1162</v>
      </c>
      <c r="B161" s="21" t="s">
        <v>121</v>
      </c>
      <c r="C161" s="206" t="s">
        <v>437</v>
      </c>
      <c r="D161" s="155" t="s">
        <v>1099</v>
      </c>
    </row>
    <row r="162" spans="1:4" s="139" customFormat="1">
      <c r="A162" s="1043" t="s">
        <v>1163</v>
      </c>
      <c r="B162" s="1044" t="s">
        <v>121</v>
      </c>
      <c r="C162" s="1044" t="s">
        <v>422</v>
      </c>
      <c r="D162" s="155" t="s">
        <v>183</v>
      </c>
    </row>
    <row r="163" spans="1:4" s="139" customFormat="1">
      <c r="A163" s="1043" t="s">
        <v>960</v>
      </c>
      <c r="B163" s="1044" t="s">
        <v>121</v>
      </c>
      <c r="C163" s="1044" t="s">
        <v>422</v>
      </c>
      <c r="D163" s="155" t="s">
        <v>977</v>
      </c>
    </row>
    <row r="164" spans="1:4" s="139" customFormat="1">
      <c r="A164" s="146" t="s">
        <v>1358</v>
      </c>
      <c r="B164" s="21" t="s">
        <v>1359</v>
      </c>
      <c r="C164" s="206" t="s">
        <v>80</v>
      </c>
      <c r="D164" s="155" t="s">
        <v>1300</v>
      </c>
    </row>
    <row r="165" spans="1:4" s="139" customFormat="1">
      <c r="A165" s="1043"/>
      <c r="B165" s="1044"/>
      <c r="C165" s="1044"/>
      <c r="D165" s="155"/>
    </row>
    <row r="166" spans="1:4" s="139" customFormat="1">
      <c r="A166" s="1045" t="s">
        <v>1206</v>
      </c>
      <c r="B166" s="1044"/>
      <c r="C166" s="1044"/>
      <c r="D166" s="155"/>
    </row>
    <row r="167" spans="1:4" s="139" customFormat="1">
      <c r="A167" s="1043" t="s">
        <v>1060</v>
      </c>
      <c r="B167" s="21" t="s">
        <v>126</v>
      </c>
      <c r="C167" s="1044" t="s">
        <v>422</v>
      </c>
      <c r="D167" s="155" t="s">
        <v>112</v>
      </c>
    </row>
    <row r="168" spans="1:4" s="139" customFormat="1">
      <c r="A168" s="1043" t="s">
        <v>1061</v>
      </c>
      <c r="B168" s="21" t="s">
        <v>126</v>
      </c>
      <c r="C168" s="1044" t="s">
        <v>422</v>
      </c>
      <c r="D168" s="155" t="s">
        <v>178</v>
      </c>
    </row>
    <row r="169" spans="1:4" s="139" customFormat="1">
      <c r="A169" s="1043" t="s">
        <v>1201</v>
      </c>
      <c r="B169" s="1044" t="s">
        <v>111</v>
      </c>
      <c r="C169" s="1044" t="s">
        <v>422</v>
      </c>
      <c r="D169" s="155" t="s">
        <v>179</v>
      </c>
    </row>
    <row r="170" spans="1:4" s="139" customFormat="1">
      <c r="A170" s="1043" t="s">
        <v>1141</v>
      </c>
      <c r="B170" s="1044" t="s">
        <v>111</v>
      </c>
      <c r="C170" s="1044" t="s">
        <v>422</v>
      </c>
      <c r="D170" s="155" t="s">
        <v>180</v>
      </c>
    </row>
    <row r="171" spans="1:4" s="139" customFormat="1">
      <c r="A171" s="146"/>
      <c r="B171" s="21"/>
      <c r="C171" s="206"/>
      <c r="D171" s="155"/>
    </row>
    <row r="172" spans="1:4" s="139" customFormat="1">
      <c r="A172" s="1045" t="s">
        <v>1142</v>
      </c>
      <c r="B172" s="21"/>
      <c r="C172" s="206"/>
      <c r="D172" s="155"/>
    </row>
    <row r="173" spans="1:4" s="139" customFormat="1">
      <c r="A173" s="146" t="s">
        <v>1083</v>
      </c>
      <c r="B173" s="21" t="s">
        <v>160</v>
      </c>
      <c r="C173" s="206" t="s">
        <v>437</v>
      </c>
      <c r="D173" s="155" t="s">
        <v>957</v>
      </c>
    </row>
    <row r="174" spans="1:4" s="139" customFormat="1">
      <c r="A174" s="146" t="s">
        <v>944</v>
      </c>
      <c r="B174" s="21" t="s">
        <v>160</v>
      </c>
      <c r="C174" s="206" t="s">
        <v>437</v>
      </c>
      <c r="D174" s="155" t="s">
        <v>1124</v>
      </c>
    </row>
    <row r="175" spans="1:4" s="139" customFormat="1">
      <c r="A175" s="146" t="s">
        <v>46</v>
      </c>
      <c r="B175" s="21" t="s">
        <v>104</v>
      </c>
      <c r="C175" s="206" t="s">
        <v>166</v>
      </c>
      <c r="D175" s="155" t="s">
        <v>159</v>
      </c>
    </row>
    <row r="176" spans="1:4" s="139" customFormat="1">
      <c r="A176" s="317"/>
      <c r="B176" s="21"/>
      <c r="C176" s="206"/>
      <c r="D176" s="155"/>
    </row>
    <row r="177" spans="1:4" s="139" customFormat="1">
      <c r="A177" s="317" t="s">
        <v>1005</v>
      </c>
      <c r="B177" s="21"/>
      <c r="C177" s="206"/>
      <c r="D177" s="155"/>
    </row>
    <row r="178" spans="1:4" s="139" customFormat="1">
      <c r="A178" s="146" t="s">
        <v>777</v>
      </c>
      <c r="B178" s="21" t="s">
        <v>126</v>
      </c>
      <c r="C178" s="206" t="s">
        <v>807</v>
      </c>
      <c r="D178" s="155" t="s">
        <v>732</v>
      </c>
    </row>
    <row r="179" spans="1:4" s="139" customFormat="1">
      <c r="A179" s="146" t="s">
        <v>625</v>
      </c>
      <c r="B179" s="21" t="s">
        <v>126</v>
      </c>
      <c r="C179" s="206" t="s">
        <v>626</v>
      </c>
      <c r="D179" s="155" t="s">
        <v>872</v>
      </c>
    </row>
    <row r="180" spans="1:4" s="139" customFormat="1">
      <c r="A180" s="146" t="s">
        <v>615</v>
      </c>
      <c r="B180" s="21" t="s">
        <v>126</v>
      </c>
      <c r="C180" s="206" t="s">
        <v>626</v>
      </c>
      <c r="D180" s="155" t="s">
        <v>542</v>
      </c>
    </row>
    <row r="181" spans="1:4" s="139" customFormat="1">
      <c r="A181" s="146" t="s">
        <v>197</v>
      </c>
      <c r="B181" s="21" t="s">
        <v>169</v>
      </c>
      <c r="C181" s="206" t="s">
        <v>604</v>
      </c>
      <c r="D181" s="155" t="s">
        <v>603</v>
      </c>
    </row>
    <row r="182" spans="1:4" s="139" customFormat="1">
      <c r="A182" s="146" t="s">
        <v>713</v>
      </c>
      <c r="B182" s="21" t="s">
        <v>169</v>
      </c>
      <c r="C182" s="206" t="s">
        <v>458</v>
      </c>
      <c r="D182" s="155" t="s">
        <v>567</v>
      </c>
    </row>
    <row r="183" spans="1:4" s="139" customFormat="1">
      <c r="A183" s="138" t="s">
        <v>88</v>
      </c>
      <c r="B183" s="21" t="s">
        <v>27</v>
      </c>
      <c r="C183" s="205" t="s">
        <v>631</v>
      </c>
      <c r="D183" s="155" t="s">
        <v>39</v>
      </c>
    </row>
    <row r="184" spans="1:4" s="139" customFormat="1">
      <c r="A184" s="146"/>
      <c r="B184" s="21"/>
      <c r="C184" s="206"/>
      <c r="D184" s="155"/>
    </row>
    <row r="185" spans="1:4" s="538" customFormat="1">
      <c r="A185" s="1046" t="s">
        <v>223</v>
      </c>
      <c r="B185" s="1145"/>
      <c r="C185" s="214"/>
      <c r="D185" s="215"/>
    </row>
    <row r="186" spans="1:4" s="670" customFormat="1">
      <c r="A186" s="216" t="s">
        <v>924</v>
      </c>
      <c r="B186" s="1146" t="s">
        <v>126</v>
      </c>
      <c r="C186" s="214" t="s">
        <v>110</v>
      </c>
      <c r="D186" s="316" t="s">
        <v>170</v>
      </c>
    </row>
    <row r="187" spans="1:4" s="145" customFormat="1">
      <c r="A187" s="213" t="s">
        <v>643</v>
      </c>
      <c r="B187" s="1145" t="s">
        <v>126</v>
      </c>
      <c r="C187" s="214" t="s">
        <v>110</v>
      </c>
      <c r="D187" s="215" t="s">
        <v>133</v>
      </c>
    </row>
    <row r="188" spans="1:4" s="145" customFormat="1">
      <c r="A188" s="216" t="s">
        <v>833</v>
      </c>
      <c r="B188" s="1146" t="s">
        <v>156</v>
      </c>
      <c r="C188" s="214" t="s">
        <v>110</v>
      </c>
      <c r="D188" s="316" t="s">
        <v>171</v>
      </c>
    </row>
    <row r="189" spans="1:4" s="145" customFormat="1">
      <c r="A189" s="210" t="s">
        <v>618</v>
      </c>
      <c r="B189" s="1147" t="s">
        <v>126</v>
      </c>
      <c r="C189" s="211" t="s">
        <v>631</v>
      </c>
      <c r="D189" s="212" t="s">
        <v>173</v>
      </c>
    </row>
    <row r="190" spans="1:4" s="139" customFormat="1">
      <c r="A190" s="138" t="s">
        <v>818</v>
      </c>
      <c r="B190" s="21" t="s">
        <v>156</v>
      </c>
      <c r="C190" s="205" t="s">
        <v>631</v>
      </c>
      <c r="D190" s="147" t="s">
        <v>109</v>
      </c>
    </row>
    <row r="191" spans="1:4" s="139" customFormat="1">
      <c r="A191" s="138"/>
      <c r="B191" s="21"/>
      <c r="C191" s="205"/>
      <c r="D191" s="147"/>
    </row>
    <row r="192" spans="1:4" s="139" customFormat="1">
      <c r="A192" s="317" t="s">
        <v>378</v>
      </c>
      <c r="B192" s="21"/>
      <c r="C192" s="205"/>
      <c r="D192" s="147"/>
    </row>
    <row r="193" spans="1:4" s="139" customFormat="1">
      <c r="A193" s="138" t="s">
        <v>341</v>
      </c>
      <c r="B193" s="144" t="s">
        <v>153</v>
      </c>
      <c r="C193" s="205" t="s">
        <v>738</v>
      </c>
      <c r="D193" s="147" t="s">
        <v>87</v>
      </c>
    </row>
    <row r="194" spans="1:4" s="139" customFormat="1">
      <c r="A194" s="138" t="s">
        <v>1057</v>
      </c>
      <c r="B194" s="144" t="s">
        <v>153</v>
      </c>
      <c r="C194" s="205" t="s">
        <v>154</v>
      </c>
      <c r="D194" s="147" t="s">
        <v>1119</v>
      </c>
    </row>
    <row r="195" spans="1:4" s="139" customFormat="1">
      <c r="A195" s="138" t="s">
        <v>1058</v>
      </c>
      <c r="B195" s="144" t="s">
        <v>153</v>
      </c>
      <c r="C195" s="205" t="s">
        <v>154</v>
      </c>
      <c r="D195" s="147" t="s">
        <v>985</v>
      </c>
    </row>
    <row r="196" spans="1:4" s="139" customFormat="1">
      <c r="A196" s="138" t="s">
        <v>1059</v>
      </c>
      <c r="B196" s="144" t="s">
        <v>153</v>
      </c>
      <c r="C196" s="205" t="s">
        <v>154</v>
      </c>
      <c r="D196" s="147" t="s">
        <v>1013</v>
      </c>
    </row>
    <row r="197" spans="1:4" s="139" customFormat="1">
      <c r="A197" s="138" t="s">
        <v>1009</v>
      </c>
      <c r="B197" s="144" t="s">
        <v>153</v>
      </c>
      <c r="C197" s="205" t="s">
        <v>155</v>
      </c>
      <c r="D197" s="147" t="s">
        <v>883</v>
      </c>
    </row>
    <row r="198" spans="1:4" s="139" customFormat="1">
      <c r="A198" s="138" t="s">
        <v>990</v>
      </c>
      <c r="B198" s="144" t="s">
        <v>153</v>
      </c>
      <c r="C198" s="205" t="s">
        <v>155</v>
      </c>
      <c r="D198" s="147" t="s">
        <v>883</v>
      </c>
    </row>
    <row r="199" spans="1:4" s="139" customFormat="1">
      <c r="A199" s="138" t="s">
        <v>991</v>
      </c>
      <c r="B199" s="144" t="s">
        <v>153</v>
      </c>
      <c r="C199" s="205" t="s">
        <v>155</v>
      </c>
      <c r="D199" s="147" t="s">
        <v>883</v>
      </c>
    </row>
    <row r="200" spans="1:4" s="139" customFormat="1">
      <c r="A200" s="138" t="s">
        <v>48</v>
      </c>
      <c r="B200" s="144" t="s">
        <v>156</v>
      </c>
      <c r="C200" s="205" t="s">
        <v>987</v>
      </c>
      <c r="D200" s="147" t="s">
        <v>988</v>
      </c>
    </row>
    <row r="201" spans="1:4" s="139" customFormat="1">
      <c r="A201" s="138" t="s">
        <v>834</v>
      </c>
      <c r="B201" s="144" t="s">
        <v>157</v>
      </c>
      <c r="C201" s="205" t="s">
        <v>342</v>
      </c>
      <c r="D201" s="147" t="s">
        <v>1321</v>
      </c>
    </row>
    <row r="202" spans="1:4" s="139" customFormat="1">
      <c r="A202" s="138" t="s">
        <v>1334</v>
      </c>
      <c r="B202" s="144" t="s">
        <v>157</v>
      </c>
      <c r="C202" s="205" t="s">
        <v>342</v>
      </c>
      <c r="D202" s="147" t="s">
        <v>1280</v>
      </c>
    </row>
    <row r="203" spans="1:4" s="139" customFormat="1">
      <c r="A203" s="138" t="s">
        <v>1335</v>
      </c>
      <c r="B203" s="144" t="s">
        <v>157</v>
      </c>
      <c r="C203" s="205" t="s">
        <v>342</v>
      </c>
      <c r="D203" s="147" t="s">
        <v>1298</v>
      </c>
    </row>
    <row r="204" spans="1:4" s="139" customFormat="1">
      <c r="A204" s="138" t="s">
        <v>1336</v>
      </c>
      <c r="B204" s="144" t="s">
        <v>157</v>
      </c>
      <c r="C204" s="205" t="s">
        <v>342</v>
      </c>
      <c r="D204" s="147" t="s">
        <v>1333</v>
      </c>
    </row>
    <row r="205" spans="1:4" s="139" customFormat="1">
      <c r="A205" s="138"/>
      <c r="B205" s="21"/>
      <c r="C205" s="205"/>
      <c r="D205" s="147"/>
    </row>
    <row r="206" spans="1:4" s="139" customFormat="1">
      <c r="A206" s="317" t="s">
        <v>569</v>
      </c>
      <c r="B206" s="21"/>
      <c r="C206" s="205"/>
      <c r="D206" s="147"/>
    </row>
    <row r="207" spans="1:4" s="139" customFormat="1">
      <c r="A207" s="138" t="s">
        <v>1131</v>
      </c>
      <c r="B207" s="21"/>
      <c r="C207" s="205" t="s">
        <v>979</v>
      </c>
      <c r="D207" s="147" t="s">
        <v>1127</v>
      </c>
    </row>
    <row r="208" spans="1:4" s="139" customFormat="1">
      <c r="A208" s="138" t="s">
        <v>978</v>
      </c>
      <c r="B208" s="21"/>
      <c r="C208" s="205" t="s">
        <v>979</v>
      </c>
      <c r="D208" s="147" t="s">
        <v>1128</v>
      </c>
    </row>
    <row r="209" spans="1:4" s="139" customFormat="1">
      <c r="A209" s="138" t="s">
        <v>969</v>
      </c>
      <c r="B209" s="21"/>
      <c r="C209" s="205" t="s">
        <v>1117</v>
      </c>
      <c r="D209" s="147" t="s">
        <v>1016</v>
      </c>
    </row>
    <row r="210" spans="1:4" s="139" customFormat="1">
      <c r="A210" s="138" t="s">
        <v>1025</v>
      </c>
      <c r="B210" s="21"/>
      <c r="C210" s="205" t="s">
        <v>1101</v>
      </c>
      <c r="D210" s="147" t="s">
        <v>1100</v>
      </c>
    </row>
    <row r="211" spans="1:4" s="139" customFormat="1">
      <c r="A211" s="138"/>
      <c r="B211" s="21"/>
      <c r="C211" s="205"/>
      <c r="D211" s="147"/>
    </row>
    <row r="212" spans="1:4" s="139" customFormat="1">
      <c r="A212" s="317" t="s">
        <v>1275</v>
      </c>
      <c r="B212" s="21"/>
      <c r="C212" s="205"/>
      <c r="D212" s="147"/>
    </row>
    <row r="213" spans="1:4" s="139" customFormat="1">
      <c r="A213" s="138" t="s">
        <v>1277</v>
      </c>
      <c r="B213" s="21" t="s">
        <v>1278</v>
      </c>
      <c r="C213" s="205" t="s">
        <v>1279</v>
      </c>
      <c r="D213" s="147" t="s">
        <v>1199</v>
      </c>
    </row>
    <row r="214" spans="1:4" s="139" customFormat="1">
      <c r="A214" s="138" t="s">
        <v>1200</v>
      </c>
      <c r="B214" s="21" t="s">
        <v>1278</v>
      </c>
      <c r="C214" s="205" t="s">
        <v>1279</v>
      </c>
      <c r="D214" s="147" t="s">
        <v>1199</v>
      </c>
    </row>
    <row r="215" spans="1:4" s="139" customFormat="1">
      <c r="A215" s="138" t="s">
        <v>1381</v>
      </c>
      <c r="B215" s="21" t="s">
        <v>1278</v>
      </c>
      <c r="C215" s="205" t="s">
        <v>80</v>
      </c>
      <c r="D215" s="147" t="s">
        <v>1382</v>
      </c>
    </row>
    <row r="216" spans="1:4" s="139" customFormat="1">
      <c r="A216" s="138" t="s">
        <v>1281</v>
      </c>
      <c r="B216" s="21" t="s">
        <v>1278</v>
      </c>
      <c r="C216" s="205" t="s">
        <v>1279</v>
      </c>
      <c r="D216" s="147" t="s">
        <v>1216</v>
      </c>
    </row>
    <row r="217" spans="1:4" s="139" customFormat="1">
      <c r="A217" s="138" t="s">
        <v>1299</v>
      </c>
      <c r="B217" s="21" t="s">
        <v>1278</v>
      </c>
      <c r="C217" s="205" t="s">
        <v>1279</v>
      </c>
      <c r="D217" s="147" t="s">
        <v>1302</v>
      </c>
    </row>
    <row r="218" spans="1:4" s="139" customFormat="1">
      <c r="A218" s="138" t="s">
        <v>1303</v>
      </c>
      <c r="B218" s="21" t="s">
        <v>1278</v>
      </c>
      <c r="C218" s="205" t="s">
        <v>1279</v>
      </c>
      <c r="D218" s="147" t="s">
        <v>1332</v>
      </c>
    </row>
    <row r="219" spans="1:4" s="139" customFormat="1">
      <c r="A219" s="138"/>
      <c r="B219" s="21"/>
      <c r="C219" s="205"/>
      <c r="D219" s="147"/>
    </row>
    <row r="220" spans="1:4" s="139" customFormat="1">
      <c r="A220" s="317" t="s">
        <v>1276</v>
      </c>
      <c r="B220" s="21"/>
      <c r="C220" s="208"/>
      <c r="D220" s="148"/>
    </row>
    <row r="221" spans="1:4" s="145" customFormat="1">
      <c r="A221" s="138" t="s">
        <v>658</v>
      </c>
      <c r="B221" s="144"/>
      <c r="C221" s="203"/>
      <c r="D221" s="147" t="s">
        <v>932</v>
      </c>
    </row>
    <row r="222" spans="1:4" s="577" customFormat="1">
      <c r="A222" s="969" t="s">
        <v>989</v>
      </c>
      <c r="B222" s="1148"/>
      <c r="C222" s="970"/>
      <c r="D222" s="971" t="s">
        <v>922</v>
      </c>
    </row>
    <row r="223" spans="1:4" s="7" customFormat="1">
      <c r="A223" s="140"/>
      <c r="B223" s="1149"/>
      <c r="C223" s="209"/>
      <c r="D223" s="142"/>
    </row>
    <row r="224" spans="1:4" s="7" customFormat="1" ht="20">
      <c r="A224" s="143" t="s">
        <v>723</v>
      </c>
      <c r="B224" s="1149"/>
      <c r="C224" s="209"/>
      <c r="D224" s="142"/>
    </row>
    <row r="225" spans="1:3" s="15" customFormat="1">
      <c r="A225" s="131"/>
      <c r="B225" s="1044"/>
      <c r="C225" s="201"/>
    </row>
    <row r="226" spans="1:3" s="15" customFormat="1">
      <c r="A226" s="317" t="s">
        <v>1195</v>
      </c>
      <c r="B226" s="1044"/>
      <c r="C226" s="201"/>
    </row>
    <row r="227" spans="1:3" s="15" customFormat="1">
      <c r="A227" s="1150" t="s">
        <v>1193</v>
      </c>
      <c r="B227" s="1044"/>
      <c r="C227" s="201"/>
    </row>
    <row r="228" spans="1:3" s="15" customFormat="1">
      <c r="A228" s="1150"/>
      <c r="B228" s="1180" t="s">
        <v>1194</v>
      </c>
      <c r="C228" s="201"/>
    </row>
    <row r="229" spans="1:3" s="15" customFormat="1">
      <c r="A229" s="1150" t="s">
        <v>25</v>
      </c>
      <c r="B229" s="1044"/>
      <c r="C229" s="201"/>
    </row>
    <row r="230" spans="1:3" s="15" customFormat="1">
      <c r="A230" s="1150"/>
      <c r="B230" s="1044"/>
      <c r="C230" s="201"/>
    </row>
    <row r="231" spans="1:3" s="15" customFormat="1">
      <c r="A231" s="26" t="s">
        <v>734</v>
      </c>
      <c r="B231" s="1044"/>
      <c r="C231" s="201"/>
    </row>
    <row r="233" spans="1:3">
      <c r="A233" s="26" t="s">
        <v>552</v>
      </c>
    </row>
    <row r="234" spans="1:3">
      <c r="A234" s="26" t="s">
        <v>814</v>
      </c>
    </row>
    <row r="235" spans="1:3">
      <c r="A235" s="27" t="s">
        <v>724</v>
      </c>
    </row>
  </sheetData>
  <sheetCalcPr fullCalcOnLoad="1"/>
  <mergeCells count="1">
    <mergeCell ref="A56:D56"/>
  </mergeCells>
  <phoneticPr fontId="22" type="noConversion"/>
  <hyperlinks>
    <hyperlink ref="A235" r:id="rId1"/>
  </hyperlinks>
  <pageMargins left="0.75" right="0.75" top="1" bottom="1" header="0.5" footer="0.5"/>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DY1072"/>
  <sheetViews>
    <sheetView topLeftCell="P37" zoomScale="125" workbookViewId="0">
      <pane xSplit="14620" ySplit="3380" topLeftCell="CG450" activePane="bottomRight"/>
      <selection activeCell="CN487" sqref="CN487:CN488"/>
      <selection pane="topRight" activeCell="AX454" sqref="AX454"/>
      <selection pane="bottomLeft" activeCell="P462" sqref="P462"/>
      <selection pane="bottomRight" activeCell="CO483" sqref="CO483"/>
    </sheetView>
  </sheetViews>
  <sheetFormatPr baseColWidth="10" defaultRowHeight="16"/>
  <cols>
    <col min="1" max="1" width="1.75" style="231" customWidth="1"/>
    <col min="2" max="2" width="1.75" style="61" customWidth="1"/>
    <col min="3" max="3" width="1.75" style="690" customWidth="1"/>
    <col min="4" max="4" width="1.75" style="16" customWidth="1"/>
    <col min="5" max="5" width="1.75" style="583" customWidth="1"/>
    <col min="6" max="6" width="1.75" style="549" customWidth="1"/>
    <col min="7" max="7" width="1.75" style="528" customWidth="1"/>
    <col min="8" max="8" width="1.75" style="231" customWidth="1"/>
    <col min="9" max="9" width="1.75" style="83" customWidth="1"/>
    <col min="10" max="10" width="1.75" style="81" customWidth="1"/>
    <col min="11" max="11" width="1.75" style="67" customWidth="1"/>
    <col min="12" max="12" width="1.75" style="63" customWidth="1"/>
    <col min="13" max="13" width="1.75" style="61" customWidth="1"/>
    <col min="14" max="14" width="1.75" style="47" customWidth="1"/>
    <col min="15" max="15" width="1.75" style="65" customWidth="1"/>
    <col min="16" max="16" width="1.75" style="37" customWidth="1"/>
    <col min="17" max="17" width="1.75" style="16" customWidth="1"/>
    <col min="18" max="18" width="1.75" style="6" customWidth="1"/>
    <col min="19" max="19" width="1.75" style="328" customWidth="1"/>
    <col min="20" max="20" width="1.75" style="11" customWidth="1"/>
    <col min="21" max="21" width="1.75" style="7" customWidth="1"/>
    <col min="22" max="22" width="47.625" style="18" customWidth="1"/>
    <col min="23" max="23" width="13.375" style="344" customWidth="1"/>
    <col min="24" max="24" width="27.125" style="20" customWidth="1"/>
    <col min="25" max="25" width="23" style="21" customWidth="1"/>
    <col min="26" max="26" width="7.125" style="789" customWidth="1"/>
    <col min="27" max="55" width="7.125" customWidth="1"/>
    <col min="56" max="88" width="7.125" style="1" customWidth="1"/>
    <col min="89" max="89" width="7.125" style="180" customWidth="1"/>
    <col min="90" max="91" width="7.125" style="4" customWidth="1"/>
    <col min="92" max="92" width="15.375" customWidth="1"/>
    <col min="93" max="93" width="10.625" style="15"/>
  </cols>
  <sheetData>
    <row r="1" spans="1:92" s="15" customFormat="1">
      <c r="A1" s="231"/>
      <c r="B1" s="61"/>
      <c r="C1" s="690"/>
      <c r="D1" s="16"/>
      <c r="E1" s="583"/>
      <c r="F1" s="549"/>
      <c r="G1" s="528"/>
      <c r="H1" s="231"/>
      <c r="I1" s="83"/>
      <c r="J1" s="81"/>
      <c r="K1" s="67"/>
      <c r="L1" s="63"/>
      <c r="M1" s="61"/>
      <c r="N1" s="47"/>
      <c r="O1" s="65"/>
      <c r="P1" s="37"/>
      <c r="Q1" s="16"/>
      <c r="R1" s="6"/>
      <c r="S1" s="328"/>
      <c r="T1" s="11"/>
      <c r="U1" s="7"/>
      <c r="V1" s="130" t="s">
        <v>1166</v>
      </c>
      <c r="W1" s="344"/>
      <c r="X1" s="21"/>
      <c r="Y1" s="21"/>
      <c r="Z1" s="789"/>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1278" t="s">
        <v>694</v>
      </c>
      <c r="CL1" s="395"/>
      <c r="CM1" s="395"/>
    </row>
    <row r="2" spans="1:92" s="4" customFormat="1" ht="15">
      <c r="A2" s="228"/>
      <c r="B2" s="60"/>
      <c r="C2" s="685"/>
      <c r="D2" s="17"/>
      <c r="E2" s="579"/>
      <c r="F2" s="542"/>
      <c r="G2" s="524"/>
      <c r="H2" s="228"/>
      <c r="I2" s="82"/>
      <c r="J2" s="80"/>
      <c r="K2" s="66"/>
      <c r="L2" s="62"/>
      <c r="M2" s="60"/>
      <c r="N2" s="48"/>
      <c r="O2" s="64"/>
      <c r="P2" s="42"/>
      <c r="Q2" s="17"/>
      <c r="R2" s="5"/>
      <c r="S2" s="322"/>
      <c r="T2" s="12"/>
      <c r="U2" s="8"/>
      <c r="V2" s="130" t="s">
        <v>1007</v>
      </c>
      <c r="W2" s="344"/>
      <c r="X2" s="2"/>
      <c r="Y2" s="2"/>
      <c r="Z2" s="789"/>
      <c r="CK2" s="829"/>
      <c r="CL2" s="395"/>
      <c r="CM2" s="395"/>
      <c r="CN2" s="888"/>
    </row>
    <row r="3" spans="1:92" s="4" customFormat="1" ht="15">
      <c r="A3" s="228"/>
      <c r="B3" s="60"/>
      <c r="C3" s="685"/>
      <c r="D3" s="17"/>
      <c r="E3" s="579"/>
      <c r="F3" s="542"/>
      <c r="G3" s="524"/>
      <c r="H3" s="228"/>
      <c r="I3" s="82"/>
      <c r="J3" s="80"/>
      <c r="K3" s="66"/>
      <c r="L3" s="62"/>
      <c r="M3" s="60"/>
      <c r="N3" s="48"/>
      <c r="O3" s="64"/>
      <c r="P3" s="42"/>
      <c r="Q3" s="17"/>
      <c r="R3" s="5"/>
      <c r="S3" s="322"/>
      <c r="T3" s="12"/>
      <c r="U3" s="8" t="s">
        <v>113</v>
      </c>
      <c r="V3" s="18"/>
      <c r="W3" s="344"/>
      <c r="X3" s="2"/>
      <c r="Y3" s="2"/>
      <c r="Z3" s="789"/>
      <c r="CK3" s="829"/>
      <c r="CL3" s="395"/>
      <c r="CM3" s="395"/>
      <c r="CN3" s="888"/>
    </row>
    <row r="4" spans="1:92" s="4" customFormat="1" ht="15">
      <c r="A4" s="228"/>
      <c r="B4" s="60"/>
      <c r="C4" s="685"/>
      <c r="D4" s="17"/>
      <c r="E4" s="579"/>
      <c r="F4" s="542"/>
      <c r="G4" s="524"/>
      <c r="H4" s="228"/>
      <c r="I4" s="82"/>
      <c r="J4" s="80"/>
      <c r="K4" s="66"/>
      <c r="L4" s="62"/>
      <c r="M4" s="60"/>
      <c r="N4" s="48"/>
      <c r="O4" s="64"/>
      <c r="P4" s="42"/>
      <c r="Q4" s="17"/>
      <c r="R4" s="5"/>
      <c r="S4" s="322"/>
      <c r="T4" s="12" t="s">
        <v>114</v>
      </c>
      <c r="U4" s="8"/>
      <c r="V4" s="18"/>
      <c r="W4" s="344"/>
      <c r="X4" s="2"/>
      <c r="Y4" s="2"/>
      <c r="Z4" s="789"/>
      <c r="CK4" s="829"/>
      <c r="CL4" s="395"/>
      <c r="CM4" s="395"/>
      <c r="CN4" s="888"/>
    </row>
    <row r="5" spans="1:92" s="4" customFormat="1" ht="15">
      <c r="A5" s="228"/>
      <c r="B5" s="60"/>
      <c r="C5" s="685"/>
      <c r="D5" s="17"/>
      <c r="E5" s="579"/>
      <c r="F5" s="542"/>
      <c r="G5" s="524"/>
      <c r="H5" s="228"/>
      <c r="I5" s="82"/>
      <c r="J5" s="80"/>
      <c r="K5" s="66"/>
      <c r="L5" s="62"/>
      <c r="M5" s="60"/>
      <c r="N5" s="48"/>
      <c r="O5" s="64"/>
      <c r="P5" s="42"/>
      <c r="Q5" s="17"/>
      <c r="R5" s="5"/>
      <c r="S5" s="322" t="s">
        <v>1073</v>
      </c>
      <c r="T5" s="12"/>
      <c r="U5" s="8"/>
      <c r="V5" s="18"/>
      <c r="W5" s="344"/>
      <c r="X5" s="2"/>
      <c r="Y5" s="2"/>
      <c r="Z5" s="789"/>
      <c r="CK5" s="829"/>
      <c r="CL5" s="395"/>
      <c r="CM5" s="395"/>
      <c r="CN5" s="888"/>
    </row>
    <row r="6" spans="1:92" s="4" customFormat="1" ht="15">
      <c r="A6" s="228"/>
      <c r="B6" s="60"/>
      <c r="C6" s="685"/>
      <c r="D6" s="17"/>
      <c r="E6" s="579"/>
      <c r="F6" s="542"/>
      <c r="G6" s="524"/>
      <c r="H6" s="228"/>
      <c r="I6" s="82"/>
      <c r="J6" s="80"/>
      <c r="K6" s="66"/>
      <c r="L6" s="62"/>
      <c r="M6" s="60"/>
      <c r="N6" s="48"/>
      <c r="O6" s="64"/>
      <c r="P6" s="42"/>
      <c r="Q6" s="17"/>
      <c r="R6" s="5" t="s">
        <v>1072</v>
      </c>
      <c r="S6" s="322"/>
      <c r="T6" s="12"/>
      <c r="U6" s="8"/>
      <c r="V6" s="18"/>
      <c r="W6" s="344"/>
      <c r="X6" s="2"/>
      <c r="Y6" s="2"/>
      <c r="Z6" s="789"/>
      <c r="CK6" s="829"/>
      <c r="CL6" s="395"/>
      <c r="CM6" s="395"/>
      <c r="CN6" s="888"/>
    </row>
    <row r="7" spans="1:92" s="4" customFormat="1" ht="15">
      <c r="A7" s="228"/>
      <c r="B7" s="60"/>
      <c r="C7" s="685"/>
      <c r="D7" s="17"/>
      <c r="E7" s="579"/>
      <c r="F7" s="542"/>
      <c r="G7" s="524"/>
      <c r="H7" s="228"/>
      <c r="I7" s="82"/>
      <c r="J7" s="80"/>
      <c r="K7" s="66"/>
      <c r="L7" s="62"/>
      <c r="M7" s="60"/>
      <c r="N7" s="48"/>
      <c r="O7" s="64"/>
      <c r="P7" s="42"/>
      <c r="Q7" s="17" t="s">
        <v>1167</v>
      </c>
      <c r="R7" s="5"/>
      <c r="S7" s="322"/>
      <c r="T7" s="12"/>
      <c r="U7" s="8"/>
      <c r="V7" s="18"/>
      <c r="W7" s="344"/>
      <c r="X7" s="2"/>
      <c r="Y7" s="2"/>
      <c r="Z7" s="789"/>
      <c r="CK7" s="829"/>
      <c r="CL7" s="395"/>
      <c r="CM7" s="395"/>
      <c r="CN7" s="888"/>
    </row>
    <row r="8" spans="1:92" s="42" customFormat="1" ht="15">
      <c r="A8" s="228"/>
      <c r="B8" s="60"/>
      <c r="C8" s="685"/>
      <c r="D8" s="17"/>
      <c r="E8" s="579"/>
      <c r="F8" s="542"/>
      <c r="G8" s="524"/>
      <c r="H8" s="228"/>
      <c r="I8" s="82"/>
      <c r="J8" s="80"/>
      <c r="K8" s="66"/>
      <c r="L8" s="62"/>
      <c r="M8" s="60"/>
      <c r="N8" s="48"/>
      <c r="O8" s="64"/>
      <c r="P8" s="42" t="s">
        <v>1293</v>
      </c>
      <c r="R8" s="5"/>
      <c r="S8" s="322"/>
      <c r="T8" s="12"/>
      <c r="U8" s="8"/>
      <c r="V8" s="38"/>
      <c r="W8" s="345"/>
      <c r="X8" s="39"/>
      <c r="Y8" s="39"/>
      <c r="Z8" s="789"/>
      <c r="BD8" s="40"/>
      <c r="BE8" s="40"/>
      <c r="BF8" s="40"/>
      <c r="BG8" s="40"/>
      <c r="BH8" s="40"/>
      <c r="BI8" s="40"/>
      <c r="BJ8" s="40"/>
      <c r="BK8" s="40"/>
      <c r="BL8" s="40"/>
      <c r="BM8" s="40"/>
      <c r="BN8" s="40"/>
      <c r="BO8" s="40"/>
      <c r="BP8" s="40"/>
      <c r="BQ8" s="40"/>
      <c r="BR8" s="40"/>
      <c r="BS8" s="40"/>
      <c r="BT8" s="40"/>
      <c r="BU8" s="40"/>
      <c r="BV8" s="41"/>
      <c r="BW8" s="40"/>
      <c r="BX8" s="40"/>
      <c r="BY8" s="40"/>
      <c r="BZ8" s="40"/>
      <c r="CA8" s="40"/>
      <c r="CB8" s="40"/>
      <c r="CC8" s="40"/>
      <c r="CD8" s="40"/>
      <c r="CE8" s="40"/>
      <c r="CF8" s="40"/>
      <c r="CG8" s="40"/>
      <c r="CH8" s="40"/>
      <c r="CI8" s="40"/>
      <c r="CJ8" s="40"/>
      <c r="CK8" s="830"/>
      <c r="CL8" s="867"/>
      <c r="CM8" s="867"/>
      <c r="CN8" s="889"/>
    </row>
    <row r="9" spans="1:92" s="4" customFormat="1" ht="15">
      <c r="A9" s="228"/>
      <c r="B9" s="60"/>
      <c r="C9" s="685"/>
      <c r="D9" s="17"/>
      <c r="E9" s="579"/>
      <c r="F9" s="542"/>
      <c r="G9" s="524"/>
      <c r="H9" s="228"/>
      <c r="I9" s="82"/>
      <c r="J9" s="80"/>
      <c r="K9" s="66"/>
      <c r="L9" s="62"/>
      <c r="M9" s="60"/>
      <c r="N9" s="48"/>
      <c r="O9" s="64" t="s">
        <v>1155</v>
      </c>
      <c r="P9" s="42"/>
      <c r="Q9" s="17"/>
      <c r="R9" s="5"/>
      <c r="S9" s="322"/>
      <c r="T9" s="12"/>
      <c r="U9" s="8"/>
      <c r="V9" s="18"/>
      <c r="W9" s="344"/>
      <c r="X9" s="2"/>
      <c r="Y9" s="2"/>
      <c r="Z9" s="789"/>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822"/>
      <c r="CL9" s="394"/>
      <c r="CM9" s="394"/>
      <c r="CN9" s="888"/>
    </row>
    <row r="10" spans="1:92" s="4" customFormat="1" ht="15">
      <c r="A10" s="228"/>
      <c r="B10" s="60"/>
      <c r="C10" s="685"/>
      <c r="D10" s="17"/>
      <c r="E10" s="579"/>
      <c r="F10" s="542"/>
      <c r="G10" s="524"/>
      <c r="H10" s="228"/>
      <c r="I10" s="82"/>
      <c r="J10" s="80"/>
      <c r="K10" s="66"/>
      <c r="L10" s="62"/>
      <c r="M10" s="60"/>
      <c r="N10" s="48" t="s">
        <v>938</v>
      </c>
      <c r="O10" s="64"/>
      <c r="P10" s="42"/>
      <c r="Q10" s="17"/>
      <c r="R10" s="5"/>
      <c r="S10" s="322"/>
      <c r="T10" s="12"/>
      <c r="U10" s="8"/>
      <c r="V10" s="18"/>
      <c r="W10" s="344"/>
      <c r="X10" s="2"/>
      <c r="Y10" s="2"/>
      <c r="Z10" s="789"/>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822"/>
      <c r="CL10" s="394"/>
      <c r="CM10" s="394"/>
      <c r="CN10" s="888"/>
    </row>
    <row r="11" spans="1:92" s="4" customFormat="1" ht="15">
      <c r="A11" s="228"/>
      <c r="B11" s="60"/>
      <c r="C11" s="685"/>
      <c r="D11" s="17"/>
      <c r="E11" s="579"/>
      <c r="F11" s="542"/>
      <c r="G11" s="524"/>
      <c r="H11" s="228"/>
      <c r="I11" s="82"/>
      <c r="J11" s="80"/>
      <c r="K11" s="66"/>
      <c r="L11" s="62"/>
      <c r="M11" s="60" t="s">
        <v>349</v>
      </c>
      <c r="N11" s="48"/>
      <c r="O11" s="64"/>
      <c r="P11" s="42"/>
      <c r="Q11" s="17"/>
      <c r="R11" s="5"/>
      <c r="S11" s="322"/>
      <c r="T11" s="12"/>
      <c r="U11" s="8"/>
      <c r="V11" s="18"/>
      <c r="W11" s="344"/>
      <c r="X11" s="2"/>
      <c r="Y11" s="2"/>
      <c r="Z11" s="789"/>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822"/>
      <c r="CL11" s="394"/>
      <c r="CM11" s="394"/>
      <c r="CN11" s="888"/>
    </row>
    <row r="12" spans="1:92" s="4" customFormat="1" ht="15">
      <c r="A12" s="228"/>
      <c r="B12" s="60"/>
      <c r="C12" s="685"/>
      <c r="D12" s="17"/>
      <c r="E12" s="579"/>
      <c r="F12" s="542"/>
      <c r="G12" s="524"/>
      <c r="H12" s="228"/>
      <c r="I12" s="82"/>
      <c r="J12" s="80"/>
      <c r="K12" s="66"/>
      <c r="L12" s="62" t="s">
        <v>882</v>
      </c>
      <c r="M12" s="60"/>
      <c r="N12" s="48"/>
      <c r="O12" s="64"/>
      <c r="P12" s="42"/>
      <c r="Q12" s="17"/>
      <c r="R12" s="5"/>
      <c r="S12" s="322"/>
      <c r="T12" s="12"/>
      <c r="U12" s="8"/>
      <c r="V12" s="18"/>
      <c r="W12" s="344"/>
      <c r="X12" s="2"/>
      <c r="Y12" s="2"/>
      <c r="Z12" s="789"/>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822"/>
      <c r="CL12" s="394"/>
      <c r="CM12" s="394"/>
      <c r="CN12" s="888"/>
    </row>
    <row r="13" spans="1:92" s="4" customFormat="1" ht="15">
      <c r="A13" s="228"/>
      <c r="B13" s="60"/>
      <c r="C13" s="685"/>
      <c r="D13" s="17"/>
      <c r="E13" s="579"/>
      <c r="F13" s="542"/>
      <c r="G13" s="524"/>
      <c r="H13" s="228"/>
      <c r="I13" s="82"/>
      <c r="J13" s="80"/>
      <c r="K13" s="66" t="s">
        <v>1008</v>
      </c>
      <c r="L13" s="62"/>
      <c r="M13" s="60"/>
      <c r="N13" s="48"/>
      <c r="O13" s="64"/>
      <c r="P13" s="42"/>
      <c r="Q13" s="17"/>
      <c r="R13" s="5"/>
      <c r="S13" s="322"/>
      <c r="T13" s="12"/>
      <c r="U13" s="8"/>
      <c r="V13" s="18"/>
      <c r="W13" s="344"/>
      <c r="X13" s="2"/>
      <c r="Y13" s="2"/>
      <c r="Z13" s="789"/>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822"/>
      <c r="CL13" s="394"/>
      <c r="CM13" s="394"/>
      <c r="CN13" s="888"/>
    </row>
    <row r="14" spans="1:92" s="4" customFormat="1" ht="15">
      <c r="A14" s="228"/>
      <c r="B14" s="60"/>
      <c r="C14" s="685"/>
      <c r="D14" s="17"/>
      <c r="E14" s="579"/>
      <c r="F14" s="542"/>
      <c r="G14" s="524"/>
      <c r="H14" s="228"/>
      <c r="I14" s="82"/>
      <c r="J14" s="80" t="s">
        <v>1020</v>
      </c>
      <c r="K14" s="66"/>
      <c r="L14" s="62"/>
      <c r="M14" s="60"/>
      <c r="N14" s="48"/>
      <c r="O14" s="64"/>
      <c r="P14" s="42"/>
      <c r="Q14" s="17"/>
      <c r="R14" s="5"/>
      <c r="S14" s="322"/>
      <c r="T14" s="12"/>
      <c r="U14" s="8"/>
      <c r="V14" s="18"/>
      <c r="W14" s="344"/>
      <c r="X14" s="2"/>
      <c r="Y14" s="2"/>
      <c r="Z14" s="789"/>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822"/>
      <c r="CL14" s="394"/>
      <c r="CM14" s="394"/>
      <c r="CN14" s="888"/>
    </row>
    <row r="15" spans="1:92" s="4" customFormat="1" ht="15">
      <c r="A15" s="228"/>
      <c r="B15" s="60"/>
      <c r="C15" s="685"/>
      <c r="D15" s="17"/>
      <c r="E15" s="579"/>
      <c r="F15" s="542"/>
      <c r="G15" s="524"/>
      <c r="H15" s="228"/>
      <c r="I15" s="82" t="s">
        <v>233</v>
      </c>
      <c r="J15" s="80"/>
      <c r="K15" s="66"/>
      <c r="L15" s="62"/>
      <c r="M15" s="60"/>
      <c r="N15" s="48"/>
      <c r="O15" s="64"/>
      <c r="P15" s="42"/>
      <c r="Q15" s="17"/>
      <c r="R15" s="5"/>
      <c r="S15" s="322"/>
      <c r="T15" s="12"/>
      <c r="U15" s="8"/>
      <c r="V15" s="18"/>
      <c r="W15" s="344"/>
      <c r="X15" s="2"/>
      <c r="Y15" s="2"/>
      <c r="Z15" s="789"/>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822"/>
      <c r="CL15" s="394"/>
      <c r="CM15" s="394"/>
      <c r="CN15" s="888"/>
    </row>
    <row r="16" spans="1:92" s="4" customFormat="1" ht="15" customHeight="1">
      <c r="A16" s="228"/>
      <c r="B16" s="60"/>
      <c r="C16" s="685"/>
      <c r="D16" s="17"/>
      <c r="E16" s="579"/>
      <c r="F16" s="542"/>
      <c r="G16" s="524"/>
      <c r="H16" s="228" t="s">
        <v>1087</v>
      </c>
      <c r="I16" s="82"/>
      <c r="J16" s="80"/>
      <c r="K16" s="66"/>
      <c r="L16" s="62"/>
      <c r="M16" s="60"/>
      <c r="N16" s="48"/>
      <c r="O16" s="64"/>
      <c r="P16" s="42"/>
      <c r="Q16" s="17"/>
      <c r="R16" s="5"/>
      <c r="S16" s="322"/>
      <c r="T16" s="12"/>
      <c r="U16" s="8"/>
      <c r="V16" s="18"/>
      <c r="W16" s="344"/>
      <c r="X16" s="2"/>
      <c r="Y16" s="2"/>
      <c r="Z16" s="789"/>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822"/>
      <c r="CL16" s="394"/>
      <c r="CM16" s="394"/>
      <c r="CN16" s="888"/>
    </row>
    <row r="17" spans="1:92" s="4" customFormat="1" ht="15" customHeight="1">
      <c r="A17" s="228"/>
      <c r="B17" s="60"/>
      <c r="C17" s="685"/>
      <c r="D17" s="17"/>
      <c r="E17" s="579"/>
      <c r="F17" s="542"/>
      <c r="G17" s="524" t="s">
        <v>106</v>
      </c>
      <c r="H17" s="228"/>
      <c r="I17" s="82"/>
      <c r="J17" s="80"/>
      <c r="K17" s="66"/>
      <c r="L17" s="62"/>
      <c r="M17" s="60"/>
      <c r="N17" s="48"/>
      <c r="O17" s="64"/>
      <c r="P17" s="42"/>
      <c r="Q17" s="17"/>
      <c r="R17" s="5"/>
      <c r="S17" s="322"/>
      <c r="T17" s="12"/>
      <c r="U17" s="8"/>
      <c r="V17" s="18"/>
      <c r="W17" s="344"/>
      <c r="X17" s="2"/>
      <c r="Y17" s="2"/>
      <c r="Z17" s="789"/>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822"/>
      <c r="CL17" s="394"/>
      <c r="CM17" s="394"/>
      <c r="CN17" s="888"/>
    </row>
    <row r="18" spans="1:92" s="4" customFormat="1" ht="15">
      <c r="A18" s="228"/>
      <c r="B18" s="60"/>
      <c r="C18" s="685"/>
      <c r="D18" s="17"/>
      <c r="E18" s="579"/>
      <c r="F18" s="542" t="s">
        <v>227</v>
      </c>
      <c r="G18" s="524"/>
      <c r="H18" s="228"/>
      <c r="I18" s="82"/>
      <c r="J18" s="80"/>
      <c r="K18" s="66"/>
      <c r="L18" s="62"/>
      <c r="M18" s="60"/>
      <c r="N18" s="48"/>
      <c r="O18" s="64"/>
      <c r="P18" s="42"/>
      <c r="Q18" s="17"/>
      <c r="R18" s="5"/>
      <c r="S18" s="322"/>
      <c r="T18" s="12"/>
      <c r="U18" s="8"/>
      <c r="V18" s="18"/>
      <c r="W18" s="344"/>
      <c r="X18" s="2"/>
      <c r="Y18" s="2"/>
      <c r="Z18" s="789"/>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822"/>
      <c r="CL18" s="394"/>
      <c r="CM18" s="394"/>
      <c r="CN18" s="888"/>
    </row>
    <row r="19" spans="1:92" s="4" customFormat="1" ht="15">
      <c r="A19" s="228"/>
      <c r="B19" s="60"/>
      <c r="C19" s="685"/>
      <c r="D19" s="17"/>
      <c r="E19" s="579" t="s">
        <v>284</v>
      </c>
      <c r="F19" s="542"/>
      <c r="G19" s="524"/>
      <c r="H19" s="228"/>
      <c r="I19" s="82"/>
      <c r="J19" s="80"/>
      <c r="K19" s="66"/>
      <c r="L19" s="62"/>
      <c r="M19" s="60"/>
      <c r="N19" s="48"/>
      <c r="O19" s="64"/>
      <c r="P19" s="42"/>
      <c r="Q19" s="17"/>
      <c r="R19" s="5"/>
      <c r="S19" s="322"/>
      <c r="T19" s="12"/>
      <c r="U19" s="8"/>
      <c r="V19" s="18"/>
      <c r="W19" s="344"/>
      <c r="X19" s="2"/>
      <c r="Y19" s="2"/>
      <c r="Z19" s="789"/>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822"/>
      <c r="CL19" s="394"/>
      <c r="CM19" s="394"/>
      <c r="CN19" s="888"/>
    </row>
    <row r="20" spans="1:92" s="4" customFormat="1" ht="15">
      <c r="A20" s="228"/>
      <c r="B20" s="60"/>
      <c r="C20" s="685"/>
      <c r="D20" s="17" t="s">
        <v>52</v>
      </c>
      <c r="E20" s="579"/>
      <c r="F20" s="542"/>
      <c r="G20" s="524"/>
      <c r="H20" s="228"/>
      <c r="I20" s="82"/>
      <c r="J20" s="80"/>
      <c r="K20" s="66"/>
      <c r="L20" s="62"/>
      <c r="M20" s="60"/>
      <c r="N20" s="48"/>
      <c r="O20" s="64"/>
      <c r="P20" s="42"/>
      <c r="Q20" s="17"/>
      <c r="R20" s="5"/>
      <c r="S20" s="322"/>
      <c r="T20" s="12"/>
      <c r="U20" s="8"/>
      <c r="V20" s="18"/>
      <c r="W20" s="344"/>
      <c r="X20" s="2"/>
      <c r="Y20" s="2"/>
      <c r="Z20" s="789"/>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822"/>
      <c r="CL20" s="394"/>
      <c r="CM20" s="394"/>
      <c r="CN20" s="888"/>
    </row>
    <row r="21" spans="1:92" s="4" customFormat="1" ht="15">
      <c r="A21" s="228"/>
      <c r="B21" s="60"/>
      <c r="C21" s="685" t="s">
        <v>1018</v>
      </c>
      <c r="D21" s="17"/>
      <c r="E21" s="579"/>
      <c r="F21" s="542"/>
      <c r="G21" s="524"/>
      <c r="H21" s="228"/>
      <c r="I21" s="82"/>
      <c r="J21" s="80"/>
      <c r="K21" s="66"/>
      <c r="L21" s="62"/>
      <c r="M21" s="60"/>
      <c r="N21" s="48"/>
      <c r="O21" s="64"/>
      <c r="P21" s="42"/>
      <c r="Q21" s="17"/>
      <c r="R21" s="5"/>
      <c r="S21" s="322"/>
      <c r="T21" s="12"/>
      <c r="U21" s="8"/>
      <c r="V21" s="18"/>
      <c r="W21" s="344"/>
      <c r="X21" s="2"/>
      <c r="Y21" s="2"/>
      <c r="Z21" s="789"/>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822"/>
      <c r="CL21" s="394"/>
      <c r="CM21" s="394"/>
      <c r="CN21" s="888"/>
    </row>
    <row r="22" spans="1:92" s="4" customFormat="1" ht="15">
      <c r="A22" s="228"/>
      <c r="B22" s="60" t="s">
        <v>1044</v>
      </c>
      <c r="C22" s="685"/>
      <c r="D22" s="17"/>
      <c r="E22" s="579"/>
      <c r="F22" s="542"/>
      <c r="G22" s="524"/>
      <c r="H22" s="228"/>
      <c r="I22" s="82"/>
      <c r="J22" s="80"/>
      <c r="K22" s="66"/>
      <c r="L22" s="62"/>
      <c r="M22" s="60"/>
      <c r="N22" s="48"/>
      <c r="O22" s="64"/>
      <c r="P22" s="42"/>
      <c r="Q22" s="17"/>
      <c r="R22" s="5"/>
      <c r="S22" s="322"/>
      <c r="T22" s="12"/>
      <c r="U22" s="8"/>
      <c r="V22" s="18"/>
      <c r="W22" s="344"/>
      <c r="X22" s="2"/>
      <c r="Y22" s="2"/>
      <c r="Z22" s="789"/>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822"/>
      <c r="CL22" s="394"/>
      <c r="CM22" s="394"/>
      <c r="CN22" s="888"/>
    </row>
    <row r="23" spans="1:92" s="4" customFormat="1" ht="15">
      <c r="A23" s="228" t="s">
        <v>1098</v>
      </c>
      <c r="B23" s="60"/>
      <c r="C23" s="685"/>
      <c r="D23" s="17"/>
      <c r="E23" s="579"/>
      <c r="F23" s="542"/>
      <c r="G23" s="524"/>
      <c r="H23" s="228"/>
      <c r="I23" s="82"/>
      <c r="J23" s="80"/>
      <c r="K23" s="66"/>
      <c r="L23" s="62"/>
      <c r="M23" s="60"/>
      <c r="N23" s="48"/>
      <c r="O23" s="64"/>
      <c r="P23" s="42"/>
      <c r="Q23" s="17"/>
      <c r="R23" s="5"/>
      <c r="S23" s="322"/>
      <c r="T23" s="12"/>
      <c r="U23" s="8"/>
      <c r="V23" s="18"/>
      <c r="W23" s="344"/>
      <c r="X23" s="2"/>
      <c r="Y23" s="2"/>
      <c r="Z23" s="789"/>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822"/>
      <c r="CL23" s="394"/>
      <c r="CM23" s="394"/>
      <c r="CN23" s="888"/>
    </row>
    <row r="24" spans="1:92" s="4" customFormat="1" ht="15">
      <c r="A24" s="82"/>
      <c r="B24" s="82" t="s">
        <v>1282</v>
      </c>
      <c r="C24" s="82"/>
      <c r="D24" s="17"/>
      <c r="E24" s="579"/>
      <c r="F24" s="542"/>
      <c r="G24" s="524"/>
      <c r="H24" s="228"/>
      <c r="I24" s="82"/>
      <c r="J24" s="80"/>
      <c r="K24" s="66"/>
      <c r="L24" s="62"/>
      <c r="M24" s="60"/>
      <c r="N24" s="48"/>
      <c r="O24" s="64"/>
      <c r="P24" s="42"/>
      <c r="Q24" s="17"/>
      <c r="R24" s="5"/>
      <c r="S24" s="322"/>
      <c r="T24" s="12"/>
      <c r="U24" s="8"/>
      <c r="V24" s="18"/>
      <c r="W24" s="344"/>
      <c r="X24" s="2"/>
      <c r="Y24" s="2"/>
      <c r="Z24" s="789"/>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822"/>
      <c r="CL24" s="394"/>
      <c r="CM24" s="394"/>
      <c r="CN24" s="888"/>
    </row>
    <row r="25" spans="1:92" s="4" customFormat="1" ht="15">
      <c r="A25" s="228"/>
      <c r="B25" s="228"/>
      <c r="C25" s="228" t="s">
        <v>1288</v>
      </c>
      <c r="D25" s="17"/>
      <c r="E25" s="579"/>
      <c r="F25" s="542"/>
      <c r="G25" s="524"/>
      <c r="H25" s="228"/>
      <c r="I25" s="82"/>
      <c r="J25" s="80"/>
      <c r="K25" s="66"/>
      <c r="L25" s="62"/>
      <c r="M25" s="60"/>
      <c r="N25" s="48"/>
      <c r="O25" s="64"/>
      <c r="P25" s="42"/>
      <c r="Q25" s="17"/>
      <c r="R25" s="5"/>
      <c r="S25" s="322"/>
      <c r="T25" s="12"/>
      <c r="U25" s="8"/>
      <c r="V25" s="18"/>
      <c r="W25" s="344"/>
      <c r="X25" s="2"/>
      <c r="Y25" s="2"/>
      <c r="Z25" s="789"/>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822"/>
      <c r="CL25" s="394"/>
      <c r="CM25" s="394"/>
      <c r="CN25" s="888"/>
    </row>
    <row r="26" spans="1:92" s="4" customFormat="1" ht="15">
      <c r="A26" s="228"/>
      <c r="B26" s="228"/>
      <c r="C26" s="228"/>
      <c r="D26" s="60" t="s">
        <v>1329</v>
      </c>
      <c r="E26" s="579"/>
      <c r="F26" s="542"/>
      <c r="G26" s="524"/>
      <c r="H26" s="228"/>
      <c r="I26" s="82"/>
      <c r="J26" s="80"/>
      <c r="K26" s="66"/>
      <c r="L26" s="62"/>
      <c r="M26" s="60"/>
      <c r="N26" s="48"/>
      <c r="O26" s="64"/>
      <c r="P26" s="42"/>
      <c r="Q26" s="17"/>
      <c r="R26" s="5"/>
      <c r="S26" s="322"/>
      <c r="T26" s="12"/>
      <c r="U26" s="8"/>
      <c r="V26" s="18"/>
      <c r="W26" s="344"/>
      <c r="X26" s="2"/>
      <c r="Y26" s="2"/>
      <c r="Z26" s="789"/>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822"/>
      <c r="CL26" s="394"/>
      <c r="CM26" s="394"/>
      <c r="CN26" s="888"/>
    </row>
    <row r="27" spans="1:92" s="4" customFormat="1" ht="15">
      <c r="A27" s="228"/>
      <c r="B27" s="228"/>
      <c r="C27" s="228"/>
      <c r="D27" s="60"/>
      <c r="E27" s="524" t="s">
        <v>730</v>
      </c>
      <c r="F27" s="542"/>
      <c r="G27" s="524"/>
      <c r="H27" s="228"/>
      <c r="I27" s="82"/>
      <c r="J27" s="80"/>
      <c r="K27" s="66"/>
      <c r="L27" s="62"/>
      <c r="M27" s="60"/>
      <c r="N27" s="48"/>
      <c r="O27" s="64"/>
      <c r="P27" s="42"/>
      <c r="Q27" s="17"/>
      <c r="R27" s="5"/>
      <c r="S27" s="322"/>
      <c r="T27" s="12"/>
      <c r="U27" s="8"/>
      <c r="V27" s="18"/>
      <c r="W27" s="344"/>
      <c r="X27" s="2"/>
      <c r="Y27" s="2"/>
      <c r="Z27" s="789"/>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822"/>
      <c r="CL27" s="394"/>
      <c r="CM27" s="394"/>
      <c r="CN27" s="888"/>
    </row>
    <row r="28" spans="1:92" s="4" customFormat="1" ht="15">
      <c r="A28" s="228"/>
      <c r="B28" s="228"/>
      <c r="C28" s="228"/>
      <c r="D28" s="60"/>
      <c r="E28" s="524"/>
      <c r="F28" s="80"/>
      <c r="G28" s="5" t="s">
        <v>249</v>
      </c>
      <c r="H28" s="228"/>
      <c r="I28" s="82"/>
      <c r="J28" s="80"/>
      <c r="K28" s="66"/>
      <c r="L28" s="62"/>
      <c r="M28" s="60"/>
      <c r="N28" s="48"/>
      <c r="O28" s="64"/>
      <c r="P28" s="42"/>
      <c r="Q28" s="17"/>
      <c r="R28" s="5"/>
      <c r="S28" s="322"/>
      <c r="T28" s="12"/>
      <c r="U28" s="8"/>
      <c r="V28" s="18"/>
      <c r="W28" s="344"/>
      <c r="X28" s="2"/>
      <c r="Y28" s="2"/>
      <c r="Z28" s="789"/>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822"/>
      <c r="CL28" s="394"/>
      <c r="CM28" s="394"/>
      <c r="CN28" s="888"/>
    </row>
    <row r="29" spans="1:92" s="4" customFormat="1" ht="15">
      <c r="A29" s="228"/>
      <c r="B29" s="228"/>
      <c r="C29" s="228"/>
      <c r="D29" s="60"/>
      <c r="E29" s="524"/>
      <c r="F29" s="80"/>
      <c r="G29" s="524"/>
      <c r="H29" s="8" t="s">
        <v>189</v>
      </c>
      <c r="I29" s="82"/>
      <c r="J29" s="80"/>
      <c r="K29" s="66"/>
      <c r="L29" s="62"/>
      <c r="M29" s="60"/>
      <c r="N29" s="48"/>
      <c r="O29" s="64"/>
      <c r="P29" s="42"/>
      <c r="Q29" s="17"/>
      <c r="R29" s="5"/>
      <c r="S29" s="322"/>
      <c r="T29" s="12"/>
      <c r="U29" s="8"/>
      <c r="V29" s="18"/>
      <c r="W29" s="344"/>
      <c r="X29" s="2"/>
      <c r="Y29" s="2"/>
      <c r="Z29" s="789"/>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822"/>
      <c r="CL29" s="394"/>
      <c r="CM29" s="394"/>
      <c r="CN29" s="888"/>
    </row>
    <row r="30" spans="1:92" s="4" customFormat="1" ht="15">
      <c r="A30" s="228"/>
      <c r="B30" s="228"/>
      <c r="C30" s="228"/>
      <c r="D30" s="60"/>
      <c r="E30" s="524"/>
      <c r="F30" s="80"/>
      <c r="G30" s="524"/>
      <c r="H30" s="8"/>
      <c r="I30" s="543" t="s">
        <v>164</v>
      </c>
      <c r="J30" s="80"/>
      <c r="K30" s="66"/>
      <c r="L30" s="62"/>
      <c r="M30" s="60"/>
      <c r="N30" s="48"/>
      <c r="O30" s="64"/>
      <c r="P30" s="42"/>
      <c r="Q30" s="17"/>
      <c r="R30" s="5"/>
      <c r="S30" s="322"/>
      <c r="T30" s="12"/>
      <c r="U30" s="8"/>
      <c r="V30" s="18"/>
      <c r="W30" s="344"/>
      <c r="X30" s="2"/>
      <c r="Y30" s="2"/>
      <c r="Z30" s="789"/>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822"/>
      <c r="CL30" s="394"/>
      <c r="CM30" s="394"/>
      <c r="CN30" s="888"/>
    </row>
    <row r="31" spans="1:92" s="4" customFormat="1" ht="15">
      <c r="A31" s="228"/>
      <c r="B31" s="228"/>
      <c r="C31" s="228"/>
      <c r="D31" s="60"/>
      <c r="E31" s="524"/>
      <c r="F31" s="80"/>
      <c r="G31" s="524"/>
      <c r="H31" s="8"/>
      <c r="I31" s="543"/>
      <c r="J31" s="17" t="s">
        <v>165</v>
      </c>
      <c r="K31" s="66"/>
      <c r="L31" s="62"/>
      <c r="M31" s="60"/>
      <c r="N31" s="48"/>
      <c r="O31" s="64"/>
      <c r="P31" s="42"/>
      <c r="Q31" s="17"/>
      <c r="R31" s="5"/>
      <c r="S31" s="322"/>
      <c r="T31" s="12"/>
      <c r="U31" s="8"/>
      <c r="V31" s="18"/>
      <c r="W31" s="344"/>
      <c r="X31" s="2"/>
      <c r="Y31" s="2"/>
      <c r="Z31" s="789"/>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822"/>
      <c r="CL31" s="394"/>
      <c r="CM31" s="394"/>
      <c r="CN31" s="888"/>
    </row>
    <row r="32" spans="1:92" s="1122" customFormat="1" ht="15">
      <c r="A32" s="1106"/>
      <c r="B32" s="1106"/>
      <c r="C32" s="1106"/>
      <c r="D32" s="1107"/>
      <c r="E32" s="1108"/>
      <c r="F32" s="1109"/>
      <c r="G32" s="1108"/>
      <c r="H32" s="1110"/>
      <c r="I32" s="1111"/>
      <c r="J32" s="4"/>
      <c r="K32" s="1126" t="s">
        <v>1174</v>
      </c>
      <c r="L32" s="1113"/>
      <c r="M32" s="1107"/>
      <c r="N32" s="1114"/>
      <c r="O32" s="1115"/>
      <c r="P32" s="1116"/>
      <c r="Q32" s="1112"/>
      <c r="R32" s="1117"/>
      <c r="S32" s="1118"/>
      <c r="T32" s="1119"/>
      <c r="U32" s="1110"/>
      <c r="V32" s="1120"/>
      <c r="W32" s="1121"/>
      <c r="X32" s="1121"/>
      <c r="Y32" s="1121"/>
      <c r="Z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3"/>
      <c r="CL32" s="1124"/>
      <c r="CM32" s="1124"/>
      <c r="CN32" s="1125"/>
    </row>
    <row r="33" spans="1:92" s="1122" customFormat="1" ht="15">
      <c r="A33" s="1106"/>
      <c r="B33" s="1106"/>
      <c r="C33" s="1106"/>
      <c r="D33" s="1107"/>
      <c r="E33" s="1108"/>
      <c r="F33" s="1109"/>
      <c r="G33" s="1108"/>
      <c r="H33" s="1110"/>
      <c r="I33" s="1111"/>
      <c r="J33" s="4"/>
      <c r="K33" s="1126"/>
      <c r="L33" s="8" t="s">
        <v>57</v>
      </c>
      <c r="M33" s="1107"/>
      <c r="N33" s="1114"/>
      <c r="O33" s="1115"/>
      <c r="P33" s="1116"/>
      <c r="Q33" s="1112"/>
      <c r="R33" s="1117"/>
      <c r="S33" s="1118"/>
      <c r="T33" s="1119"/>
      <c r="U33" s="1110"/>
      <c r="V33" s="1120"/>
      <c r="W33" s="1121"/>
      <c r="X33" s="1121"/>
      <c r="Y33" s="1121"/>
      <c r="Z33" s="1121"/>
      <c r="BD33" s="1121"/>
      <c r="BE33" s="1121"/>
      <c r="BF33" s="1121"/>
      <c r="BG33" s="1121"/>
      <c r="BH33" s="1121"/>
      <c r="BI33" s="1121"/>
      <c r="BJ33" s="1121"/>
      <c r="BK33" s="1121"/>
      <c r="BL33" s="1121"/>
      <c r="BM33" s="1121"/>
      <c r="BN33" s="1121"/>
      <c r="BO33" s="1121"/>
      <c r="BP33" s="1121"/>
      <c r="BQ33" s="1121"/>
      <c r="BR33" s="1121"/>
      <c r="BS33" s="1121"/>
      <c r="BT33" s="1121"/>
      <c r="BU33" s="1121"/>
      <c r="BV33" s="1121"/>
      <c r="BW33" s="1121"/>
      <c r="BX33" s="1121"/>
      <c r="BY33" s="1121"/>
      <c r="BZ33" s="1121"/>
      <c r="CA33" s="1121"/>
      <c r="CB33" s="1121"/>
      <c r="CC33" s="1121"/>
      <c r="CD33" s="1121"/>
      <c r="CE33" s="1121"/>
      <c r="CF33" s="1121"/>
      <c r="CG33" s="1121"/>
      <c r="CH33" s="1121"/>
      <c r="CI33" s="1121"/>
      <c r="CJ33" s="1121"/>
      <c r="CK33" s="1123"/>
      <c r="CL33" s="1124"/>
      <c r="CM33" s="1124"/>
      <c r="CN33" s="1125"/>
    </row>
    <row r="34" spans="1:92" s="1122" customFormat="1" ht="15">
      <c r="A34" s="1106"/>
      <c r="B34" s="1106"/>
      <c r="C34" s="1106"/>
      <c r="D34" s="1107"/>
      <c r="E34" s="1108"/>
      <c r="F34" s="1109"/>
      <c r="G34" s="1108"/>
      <c r="H34" s="1110"/>
      <c r="I34" s="1111"/>
      <c r="J34" s="4"/>
      <c r="K34" s="1126"/>
      <c r="L34" s="8"/>
      <c r="M34" s="228" t="s">
        <v>1387</v>
      </c>
      <c r="N34" s="1114"/>
      <c r="O34" s="1115"/>
      <c r="P34" s="1116"/>
      <c r="Q34" s="1112"/>
      <c r="R34" s="1117"/>
      <c r="S34" s="1118"/>
      <c r="T34" s="1119"/>
      <c r="U34" s="1110"/>
      <c r="V34" s="1120"/>
      <c r="W34" s="1121"/>
      <c r="X34" s="1121"/>
      <c r="Y34" s="1121"/>
      <c r="Z34" s="1121"/>
      <c r="BD34" s="1121"/>
      <c r="BE34" s="1121"/>
      <c r="BF34" s="1121"/>
      <c r="BG34" s="1121"/>
      <c r="BH34" s="1121"/>
      <c r="BI34" s="1121"/>
      <c r="BJ34" s="1121"/>
      <c r="BK34" s="1121"/>
      <c r="BL34" s="1121"/>
      <c r="BM34" s="1121"/>
      <c r="BN34" s="1121"/>
      <c r="BO34" s="1121"/>
      <c r="BP34" s="1121"/>
      <c r="BQ34" s="1121"/>
      <c r="BR34" s="1121"/>
      <c r="BS34" s="1121"/>
      <c r="BT34" s="1121"/>
      <c r="BU34" s="1121"/>
      <c r="BV34" s="1121"/>
      <c r="BW34" s="1121"/>
      <c r="BX34" s="1121"/>
      <c r="BY34" s="1121"/>
      <c r="BZ34" s="1121"/>
      <c r="CA34" s="1121"/>
      <c r="CB34" s="1121"/>
      <c r="CC34" s="1121"/>
      <c r="CD34" s="1121"/>
      <c r="CE34" s="1121"/>
      <c r="CF34" s="1121"/>
      <c r="CG34" s="1121"/>
      <c r="CH34" s="1121"/>
      <c r="CI34" s="1121"/>
      <c r="CJ34" s="1121"/>
      <c r="CK34" s="1123"/>
      <c r="CL34" s="1124"/>
      <c r="CM34" s="1124"/>
      <c r="CN34" s="1125"/>
    </row>
    <row r="35" spans="1:92" s="1122" customFormat="1" ht="15">
      <c r="A35" s="1106"/>
      <c r="B35" s="1106"/>
      <c r="C35" s="1106"/>
      <c r="D35" s="1107"/>
      <c r="E35" s="1108"/>
      <c r="F35" s="1109"/>
      <c r="G35" s="1108"/>
      <c r="H35" s="1110"/>
      <c r="I35" s="1111"/>
      <c r="J35" s="4"/>
      <c r="K35" s="1126"/>
      <c r="L35" s="8"/>
      <c r="M35" s="228"/>
      <c r="N35" s="1117" t="s">
        <v>28</v>
      </c>
      <c r="O35" s="1115"/>
      <c r="P35" s="1116"/>
      <c r="Q35" s="1112"/>
      <c r="R35" s="1117"/>
      <c r="S35" s="1118"/>
      <c r="T35" s="1119"/>
      <c r="U35" s="1110"/>
      <c r="V35" s="1120"/>
      <c r="W35" s="1121"/>
      <c r="X35" s="1121"/>
      <c r="Y35" s="1121"/>
      <c r="Z35" s="1121"/>
      <c r="BD35" s="1121"/>
      <c r="BE35" s="1121"/>
      <c r="BF35" s="1121"/>
      <c r="BG35" s="1121"/>
      <c r="BH35" s="1121"/>
      <c r="BI35" s="1121"/>
      <c r="BJ35" s="1121"/>
      <c r="BK35" s="1121"/>
      <c r="BL35" s="1121"/>
      <c r="BM35" s="1121"/>
      <c r="BN35" s="1121"/>
      <c r="BO35" s="1121"/>
      <c r="BP35" s="1121"/>
      <c r="BQ35" s="1121"/>
      <c r="BR35" s="1121"/>
      <c r="BS35" s="1121"/>
      <c r="BT35" s="1121"/>
      <c r="BU35" s="1121"/>
      <c r="BV35" s="1121"/>
      <c r="BW35" s="1121"/>
      <c r="BX35" s="1121"/>
      <c r="BY35" s="1121"/>
      <c r="BZ35" s="1121"/>
      <c r="CA35" s="1121"/>
      <c r="CB35" s="1121"/>
      <c r="CC35" s="1121"/>
      <c r="CD35" s="1121"/>
      <c r="CE35" s="1121"/>
      <c r="CF35" s="1121"/>
      <c r="CG35" s="1121"/>
      <c r="CH35" s="1121"/>
      <c r="CI35" s="1121"/>
      <c r="CJ35" s="1121"/>
      <c r="CK35" s="1123"/>
      <c r="CL35" s="1124"/>
      <c r="CM35" s="1124"/>
      <c r="CN35" s="1125"/>
    </row>
    <row r="36" spans="1:92" s="1122" customFormat="1" ht="15">
      <c r="A36" s="1106"/>
      <c r="B36" s="1106"/>
      <c r="C36" s="1106"/>
      <c r="D36" s="1107"/>
      <c r="E36" s="1108"/>
      <c r="F36" s="1109"/>
      <c r="G36" s="1108"/>
      <c r="H36" s="1110"/>
      <c r="I36" s="1111"/>
      <c r="J36" s="4"/>
      <c r="K36" s="1126"/>
      <c r="L36" s="8"/>
      <c r="M36" s="228"/>
      <c r="N36" s="1117"/>
      <c r="O36" s="1118" t="s">
        <v>1179</v>
      </c>
      <c r="P36" s="1116"/>
      <c r="Q36" s="1112"/>
      <c r="R36" s="1117"/>
      <c r="S36" s="1118"/>
      <c r="T36" s="1119"/>
      <c r="U36" s="1110"/>
      <c r="V36" s="1120"/>
      <c r="W36" s="1121"/>
      <c r="X36" s="1121"/>
      <c r="Y36" s="1121"/>
      <c r="Z36" s="1121"/>
      <c r="BD36" s="1121"/>
      <c r="BE36" s="1121"/>
      <c r="BF36" s="1121"/>
      <c r="BG36" s="1121"/>
      <c r="BH36" s="1121"/>
      <c r="BI36" s="1121"/>
      <c r="BJ36" s="1121"/>
      <c r="BK36" s="1121"/>
      <c r="BL36" s="1121"/>
      <c r="BM36" s="1121"/>
      <c r="BN36" s="1121"/>
      <c r="BO36" s="1121"/>
      <c r="BP36" s="1121"/>
      <c r="BQ36" s="1121"/>
      <c r="BR36" s="1121"/>
      <c r="BS36" s="1121"/>
      <c r="BT36" s="1121"/>
      <c r="BU36" s="1121"/>
      <c r="BV36" s="1121"/>
      <c r="BW36" s="1121"/>
      <c r="BX36" s="1121"/>
      <c r="BY36" s="1121"/>
      <c r="BZ36" s="1121"/>
      <c r="CA36" s="1121"/>
      <c r="CB36" s="1121"/>
      <c r="CC36" s="1121"/>
      <c r="CD36" s="1121"/>
      <c r="CE36" s="1121"/>
      <c r="CF36" s="1121"/>
      <c r="CG36" s="1121"/>
      <c r="CH36" s="1121"/>
      <c r="CI36" s="1121"/>
      <c r="CJ36" s="1121"/>
      <c r="CK36" s="1123"/>
      <c r="CL36" s="1124"/>
      <c r="CM36" s="1124"/>
      <c r="CN36" s="1125"/>
    </row>
    <row r="37" spans="1:92" s="1122" customFormat="1" ht="15">
      <c r="A37" s="1106"/>
      <c r="B37" s="1106"/>
      <c r="C37" s="1106"/>
      <c r="D37" s="1107"/>
      <c r="E37" s="1108"/>
      <c r="F37" s="1109"/>
      <c r="G37" s="1108"/>
      <c r="H37" s="1110"/>
      <c r="I37" s="1111"/>
      <c r="J37" s="4"/>
      <c r="K37" s="1126"/>
      <c r="L37" s="8"/>
      <c r="M37" s="228"/>
      <c r="N37" s="1117"/>
      <c r="O37" s="1118"/>
      <c r="P37" s="1109" t="s">
        <v>59</v>
      </c>
      <c r="Q37" s="1112"/>
      <c r="R37" s="1117"/>
      <c r="S37" s="1118"/>
      <c r="T37" s="1119"/>
      <c r="U37" s="1110"/>
      <c r="V37" s="1120"/>
      <c r="W37" s="1121"/>
      <c r="X37" s="1121"/>
      <c r="Y37" s="1121"/>
      <c r="Z37" s="1121"/>
      <c r="BD37" s="1121"/>
      <c r="BE37" s="1121"/>
      <c r="BF37" s="1121"/>
      <c r="BG37" s="1121"/>
      <c r="BH37" s="1121"/>
      <c r="BI37" s="1121"/>
      <c r="BJ37" s="1121"/>
      <c r="BK37" s="1121"/>
      <c r="BL37" s="1121"/>
      <c r="BM37" s="1121"/>
      <c r="BN37" s="1121"/>
      <c r="BO37" s="1121"/>
      <c r="BP37" s="1121"/>
      <c r="BQ37" s="1121"/>
      <c r="BR37" s="1121"/>
      <c r="BS37" s="1121"/>
      <c r="BT37" s="1121"/>
      <c r="BU37" s="1121"/>
      <c r="BV37" s="1121"/>
      <c r="BW37" s="1121"/>
      <c r="BX37" s="1121"/>
      <c r="BY37" s="1121"/>
      <c r="BZ37" s="1121"/>
      <c r="CA37" s="1121"/>
      <c r="CB37" s="1121"/>
      <c r="CC37" s="1121"/>
      <c r="CD37" s="1121"/>
      <c r="CE37" s="1121"/>
      <c r="CF37" s="1121"/>
      <c r="CG37" s="1121"/>
      <c r="CH37" s="1121"/>
      <c r="CI37" s="1121"/>
      <c r="CJ37" s="1121"/>
      <c r="CK37" s="1123"/>
      <c r="CL37" s="1124"/>
      <c r="CM37" s="1124"/>
      <c r="CN37" s="1125"/>
    </row>
    <row r="38" spans="1:92" s="1122" customFormat="1" ht="15">
      <c r="A38" s="1106"/>
      <c r="B38" s="1106"/>
      <c r="C38" s="1106"/>
      <c r="D38" s="1107"/>
      <c r="E38" s="1108"/>
      <c r="F38" s="1109"/>
      <c r="G38" s="1108"/>
      <c r="H38" s="1110"/>
      <c r="I38" s="1111"/>
      <c r="J38" s="4"/>
      <c r="K38" s="1126"/>
      <c r="L38" s="8"/>
      <c r="M38" s="228"/>
      <c r="N38" s="1117"/>
      <c r="O38" s="1118"/>
      <c r="P38" s="1109"/>
      <c r="Q38" s="1318" t="s">
        <v>61</v>
      </c>
      <c r="R38" s="1117"/>
      <c r="S38" s="1118"/>
      <c r="T38" s="1119"/>
      <c r="U38" s="1110"/>
      <c r="V38" s="1120"/>
      <c r="W38" s="1121"/>
      <c r="X38" s="1121"/>
      <c r="Y38" s="1121"/>
      <c r="Z38" s="1121"/>
      <c r="BD38" s="1121"/>
      <c r="BE38" s="1121"/>
      <c r="BF38" s="1121"/>
      <c r="BG38" s="1121"/>
      <c r="BH38" s="1121"/>
      <c r="BI38" s="1121"/>
      <c r="BJ38" s="1121"/>
      <c r="BK38" s="1121"/>
      <c r="BL38" s="1121"/>
      <c r="BM38" s="1121"/>
      <c r="BN38" s="1121"/>
      <c r="BO38" s="1121"/>
      <c r="BP38" s="1121"/>
      <c r="BQ38" s="1121"/>
      <c r="BR38" s="1121"/>
      <c r="BS38" s="1121"/>
      <c r="BT38" s="1121"/>
      <c r="BU38" s="1121"/>
      <c r="BV38" s="1121"/>
      <c r="BW38" s="1121"/>
      <c r="BX38" s="1121"/>
      <c r="BY38" s="1121"/>
      <c r="BZ38" s="1121"/>
      <c r="CA38" s="1121"/>
      <c r="CB38" s="1121"/>
      <c r="CC38" s="1121"/>
      <c r="CD38" s="1121"/>
      <c r="CE38" s="1121"/>
      <c r="CF38" s="1121"/>
      <c r="CG38" s="1121"/>
      <c r="CH38" s="1121"/>
      <c r="CI38" s="1121"/>
      <c r="CJ38" s="1121"/>
      <c r="CK38" s="1123"/>
      <c r="CL38" s="1124"/>
      <c r="CM38" s="1124"/>
      <c r="CN38" s="1125"/>
    </row>
    <row r="39" spans="1:92" s="4" customFormat="1">
      <c r="A39" s="228"/>
      <c r="B39" s="60"/>
      <c r="C39" s="685"/>
      <c r="D39" s="17"/>
      <c r="E39" s="579"/>
      <c r="F39" s="542"/>
      <c r="G39" s="524"/>
      <c r="H39" s="228"/>
      <c r="I39" s="82"/>
      <c r="J39" s="80"/>
      <c r="K39" s="1105"/>
      <c r="L39" s="62"/>
      <c r="M39" s="60"/>
      <c r="N39" s="48"/>
      <c r="O39" s="64"/>
      <c r="P39" s="42"/>
      <c r="Q39" s="17"/>
      <c r="R39" s="5"/>
      <c r="S39" s="322"/>
      <c r="T39" s="12"/>
      <c r="U39" s="8"/>
      <c r="V39" s="18"/>
      <c r="W39" s="344"/>
      <c r="X39" s="2"/>
      <c r="Y39" s="2"/>
      <c r="Z39" s="789"/>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822"/>
      <c r="CL39" s="394"/>
      <c r="CM39" s="394"/>
      <c r="CN39" s="888"/>
    </row>
    <row r="40" spans="1:92" s="4" customFormat="1" ht="15">
      <c r="A40" s="228"/>
      <c r="B40" s="60"/>
      <c r="C40" s="685"/>
      <c r="D40" s="17"/>
      <c r="E40" s="579"/>
      <c r="F40" s="542"/>
      <c r="G40" s="524"/>
      <c r="H40" s="228"/>
      <c r="I40" s="82"/>
      <c r="J40" s="80"/>
      <c r="K40" s="66"/>
      <c r="L40" s="62"/>
      <c r="M40" s="60"/>
      <c r="O40" s="64"/>
      <c r="P40" s="42"/>
      <c r="Q40" s="17"/>
      <c r="R40" s="5"/>
      <c r="S40" s="322"/>
      <c r="T40" s="12"/>
      <c r="U40" s="8"/>
      <c r="V40" s="18" t="s">
        <v>771</v>
      </c>
      <c r="W40" s="344" t="s">
        <v>899</v>
      </c>
      <c r="X40" s="2" t="s">
        <v>769</v>
      </c>
      <c r="Y40" s="2" t="s">
        <v>770</v>
      </c>
      <c r="Z40" s="789" t="s">
        <v>1150</v>
      </c>
      <c r="AA40" s="9">
        <v>1949</v>
      </c>
      <c r="AB40" s="9">
        <v>1950</v>
      </c>
      <c r="AC40" s="9">
        <v>1951</v>
      </c>
      <c r="AD40" s="9">
        <v>1952</v>
      </c>
      <c r="AE40" s="9">
        <v>1953</v>
      </c>
      <c r="AF40" s="9">
        <v>1954</v>
      </c>
      <c r="AG40" s="9">
        <v>1955</v>
      </c>
      <c r="AH40" s="9">
        <v>1956</v>
      </c>
      <c r="AI40" s="9">
        <v>1957</v>
      </c>
      <c r="AJ40" s="9">
        <v>1958</v>
      </c>
      <c r="AK40" s="9">
        <v>1959</v>
      </c>
      <c r="AL40" s="9">
        <v>1960</v>
      </c>
      <c r="AM40" s="9">
        <v>1961</v>
      </c>
      <c r="AN40" s="9">
        <v>1962</v>
      </c>
      <c r="AO40" s="9">
        <v>1963</v>
      </c>
      <c r="AP40" s="9">
        <v>1964</v>
      </c>
      <c r="AQ40" s="9">
        <v>1965</v>
      </c>
      <c r="AR40" s="9">
        <v>1966</v>
      </c>
      <c r="AS40" s="9">
        <v>1967</v>
      </c>
      <c r="AT40" s="9">
        <v>1968</v>
      </c>
      <c r="AU40" s="9">
        <v>1969</v>
      </c>
      <c r="AV40" s="9">
        <v>1970</v>
      </c>
      <c r="AW40" s="9">
        <v>1971</v>
      </c>
      <c r="AX40" s="9">
        <v>1972</v>
      </c>
      <c r="AY40" s="9">
        <v>1973</v>
      </c>
      <c r="AZ40" s="9">
        <v>1974</v>
      </c>
      <c r="BA40" s="9">
        <v>1975</v>
      </c>
      <c r="BB40" s="9">
        <v>1976</v>
      </c>
      <c r="BC40" s="9">
        <v>1977</v>
      </c>
      <c r="BD40" s="3">
        <v>1978</v>
      </c>
      <c r="BE40" s="3">
        <v>1979</v>
      </c>
      <c r="BF40" s="3">
        <v>1980</v>
      </c>
      <c r="BG40" s="3">
        <v>1981</v>
      </c>
      <c r="BH40" s="3">
        <v>1982</v>
      </c>
      <c r="BI40" s="3">
        <v>1983</v>
      </c>
      <c r="BJ40" s="3">
        <v>1984</v>
      </c>
      <c r="BK40" s="3">
        <v>1985</v>
      </c>
      <c r="BL40" s="3">
        <v>1986</v>
      </c>
      <c r="BM40" s="3">
        <v>1987</v>
      </c>
      <c r="BN40" s="3">
        <v>1988</v>
      </c>
      <c r="BO40" s="3">
        <v>1989</v>
      </c>
      <c r="BP40" s="3">
        <v>1990</v>
      </c>
      <c r="BQ40" s="3">
        <v>1991</v>
      </c>
      <c r="BR40" s="3">
        <v>1992</v>
      </c>
      <c r="BS40" s="3">
        <v>1993</v>
      </c>
      <c r="BT40" s="3">
        <v>1994</v>
      </c>
      <c r="BU40" s="3">
        <v>1995</v>
      </c>
      <c r="BV40" s="3">
        <v>1996</v>
      </c>
      <c r="BW40" s="3">
        <v>1997</v>
      </c>
      <c r="BX40" s="3">
        <v>1998</v>
      </c>
      <c r="BY40" s="3">
        <v>1999</v>
      </c>
      <c r="BZ40" s="3">
        <v>2000</v>
      </c>
      <c r="CA40" s="3">
        <v>2001</v>
      </c>
      <c r="CB40" s="3">
        <v>2002</v>
      </c>
      <c r="CC40" s="3">
        <v>2003</v>
      </c>
      <c r="CD40" s="3">
        <v>2004</v>
      </c>
      <c r="CE40" s="3">
        <v>2005</v>
      </c>
      <c r="CF40" s="3">
        <v>2006</v>
      </c>
      <c r="CG40" s="3">
        <v>2007</v>
      </c>
      <c r="CH40" s="3">
        <v>2008</v>
      </c>
      <c r="CI40" s="3">
        <v>2009</v>
      </c>
      <c r="CJ40" s="3">
        <v>2010</v>
      </c>
      <c r="CK40" s="831">
        <v>2011</v>
      </c>
      <c r="CL40" s="868">
        <v>2012</v>
      </c>
      <c r="CM40" s="868">
        <v>2013</v>
      </c>
      <c r="CN40" s="888"/>
    </row>
    <row r="41" spans="1:92" s="4" customFormat="1" ht="15">
      <c r="A41" s="228"/>
      <c r="B41" s="60"/>
      <c r="C41" s="685"/>
      <c r="D41" s="17"/>
      <c r="E41" s="579"/>
      <c r="F41" s="542"/>
      <c r="G41" s="524"/>
      <c r="H41" s="228"/>
      <c r="I41" s="82"/>
      <c r="J41" s="80"/>
      <c r="K41" s="66"/>
      <c r="L41" s="62"/>
      <c r="M41" s="60"/>
      <c r="O41" s="64"/>
      <c r="P41" s="42"/>
      <c r="Q41" s="17"/>
      <c r="R41" s="5"/>
      <c r="S41" s="322"/>
      <c r="T41" s="12"/>
      <c r="U41" s="8"/>
      <c r="V41" s="18"/>
      <c r="W41" s="344"/>
      <c r="X41" s="2"/>
      <c r="Y41" s="2"/>
      <c r="Z41" s="78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831"/>
      <c r="CL41" s="868"/>
      <c r="CM41" s="868"/>
      <c r="CN41" s="888"/>
    </row>
    <row r="42" spans="1:92" s="82" customFormat="1" ht="15">
      <c r="B42" s="82" t="s">
        <v>1024</v>
      </c>
      <c r="F42" s="810"/>
      <c r="V42" s="1094" t="s">
        <v>1196</v>
      </c>
      <c r="W42" s="362"/>
      <c r="X42" s="218"/>
      <c r="Y42" s="218"/>
      <c r="Z42" s="811"/>
      <c r="AA42" s="812"/>
      <c r="AB42" s="812"/>
      <c r="AC42" s="812"/>
      <c r="AD42" s="812"/>
      <c r="AE42" s="812"/>
      <c r="AF42" s="812"/>
      <c r="AG42" s="812"/>
      <c r="AH42" s="812"/>
      <c r="AI42" s="812"/>
      <c r="AJ42" s="812"/>
      <c r="AK42" s="812"/>
      <c r="AL42" s="812"/>
      <c r="AM42" s="812"/>
      <c r="AN42" s="812"/>
      <c r="AO42" s="812"/>
      <c r="AP42" s="812"/>
      <c r="AQ42" s="812"/>
      <c r="AR42" s="812"/>
      <c r="AS42" s="812"/>
      <c r="AT42" s="812"/>
      <c r="AU42" s="812"/>
      <c r="AV42" s="812"/>
      <c r="AW42" s="812"/>
      <c r="AX42" s="812"/>
      <c r="AY42" s="812"/>
      <c r="AZ42" s="812"/>
      <c r="BA42" s="812"/>
      <c r="BB42" s="812"/>
      <c r="BC42" s="812"/>
      <c r="BD42" s="813"/>
      <c r="BE42" s="813"/>
      <c r="BF42" s="813"/>
      <c r="BG42" s="813"/>
      <c r="BH42" s="813"/>
      <c r="BI42" s="813"/>
      <c r="BJ42" s="813"/>
      <c r="BK42" s="813"/>
      <c r="BL42" s="813"/>
      <c r="BM42" s="813"/>
      <c r="BN42" s="813"/>
      <c r="BO42" s="813"/>
      <c r="BP42" s="813"/>
      <c r="BQ42" s="813"/>
      <c r="BR42" s="813"/>
      <c r="BS42" s="813"/>
      <c r="BT42" s="813"/>
      <c r="BU42" s="813"/>
      <c r="BV42" s="813"/>
      <c r="BW42" s="813"/>
      <c r="BX42" s="813"/>
      <c r="BY42" s="813"/>
      <c r="BZ42" s="813"/>
      <c r="CA42" s="813"/>
      <c r="CB42" s="813"/>
      <c r="CC42" s="813"/>
      <c r="CD42" s="813"/>
      <c r="CE42" s="813"/>
      <c r="CF42" s="813"/>
      <c r="CG42" s="813"/>
      <c r="CH42" s="813"/>
      <c r="CI42" s="813"/>
      <c r="CJ42" s="813"/>
      <c r="CK42" s="813"/>
      <c r="CL42" s="869"/>
      <c r="CM42" s="869"/>
      <c r="CN42" s="890"/>
    </row>
    <row r="43" spans="1:92" s="82" customFormat="1" ht="15">
      <c r="B43" s="82" t="s">
        <v>1024</v>
      </c>
      <c r="F43" s="810"/>
      <c r="V43" s="818" t="s">
        <v>761</v>
      </c>
      <c r="W43" s="362" t="s">
        <v>512</v>
      </c>
      <c r="X43" s="218"/>
      <c r="Y43" s="218"/>
      <c r="Z43" s="82">
        <v>1949</v>
      </c>
      <c r="AA43" s="819">
        <v>4.8010999999999999</v>
      </c>
      <c r="AB43" s="819">
        <v>5.6538000000000004</v>
      </c>
      <c r="AC43" s="819">
        <v>7.4221000000000004</v>
      </c>
      <c r="AD43" s="819">
        <v>8.6883999999999997</v>
      </c>
      <c r="AE43" s="819">
        <v>8.9545999999999992</v>
      </c>
      <c r="AF43" s="819">
        <v>9.570800000000002</v>
      </c>
      <c r="AG43" s="819">
        <v>10.5947</v>
      </c>
      <c r="AH43" s="819">
        <v>11.9551</v>
      </c>
      <c r="AI43" s="819">
        <v>13.4931</v>
      </c>
      <c r="AJ43" s="819">
        <v>15.598100000000001</v>
      </c>
      <c r="AK43" s="819">
        <v>17.2469</v>
      </c>
      <c r="AL43" s="819">
        <v>19.499400000000001</v>
      </c>
      <c r="AM43" s="819">
        <v>21.4681</v>
      </c>
      <c r="AN43" s="819">
        <v>23.7224</v>
      </c>
      <c r="AO43" s="819">
        <v>26.958300000000001</v>
      </c>
      <c r="AP43" s="819">
        <v>30.484999999999999</v>
      </c>
      <c r="AQ43" s="819">
        <v>33.216000000000001</v>
      </c>
      <c r="AR43" s="819">
        <v>35.9711</v>
      </c>
      <c r="AS43" s="819">
        <v>38.934800000000003</v>
      </c>
      <c r="AT43" s="819">
        <v>42.705800000000004</v>
      </c>
      <c r="AU43" s="819">
        <v>49.361599999999996</v>
      </c>
      <c r="AV43" s="819">
        <v>56.549099999999996</v>
      </c>
      <c r="AW43" s="819">
        <v>64.001900000000006</v>
      </c>
      <c r="AX43" s="819">
        <v>71.238100000000003</v>
      </c>
      <c r="AY43" s="819">
        <v>84.256399999999999</v>
      </c>
      <c r="AZ43" s="819">
        <v>98.674499999999981</v>
      </c>
      <c r="BA43" s="819">
        <v>111.19110000000001</v>
      </c>
      <c r="BB43" s="819">
        <v>128.92789999999999</v>
      </c>
      <c r="BC43" s="819">
        <v>148.08189999999999</v>
      </c>
      <c r="BD43" s="819">
        <v>164.70249999999999</v>
      </c>
      <c r="BE43" s="819">
        <v>187.07599999999999</v>
      </c>
      <c r="BF43" s="819">
        <v>212.3075</v>
      </c>
      <c r="BG43" s="819">
        <v>239.81620000000001</v>
      </c>
      <c r="BH43" s="819">
        <v>272.57749999999999</v>
      </c>
      <c r="BI43" s="819">
        <v>300.31509999999997</v>
      </c>
      <c r="BJ43" s="819">
        <v>326.2045</v>
      </c>
      <c r="BK43" s="819">
        <v>349.76830000000001</v>
      </c>
      <c r="BL43" s="819">
        <v>385.15660000000003</v>
      </c>
      <c r="BM43" s="819">
        <v>408.3569</v>
      </c>
      <c r="BN43" s="819">
        <v>447.79239999999999</v>
      </c>
      <c r="BO43" s="819">
        <v>482.24250000000001</v>
      </c>
      <c r="BP43" s="819">
        <v>514.75080000000003</v>
      </c>
      <c r="BQ43" s="819">
        <v>534.27869999999996</v>
      </c>
      <c r="BR43" s="819">
        <v>553.56309999999996</v>
      </c>
      <c r="BS43" s="819">
        <v>549.06560000000002</v>
      </c>
      <c r="BT43" s="819">
        <v>562.25350000000003</v>
      </c>
      <c r="BU43" s="819">
        <v>586.81730000000005</v>
      </c>
      <c r="BV43" s="819">
        <v>593.50280000000009</v>
      </c>
      <c r="BW43" s="819">
        <v>620.38250000000005</v>
      </c>
      <c r="BX43" s="819">
        <v>656.95590000000004</v>
      </c>
      <c r="BY43" s="819">
        <v>679.44799999999998</v>
      </c>
      <c r="BZ43" s="819">
        <v>721.56150000000002</v>
      </c>
      <c r="CA43" s="819">
        <v>755.81219999999996</v>
      </c>
      <c r="CB43" s="819">
        <v>779.62429999999995</v>
      </c>
      <c r="CC43" s="819">
        <v>803.5401999999998</v>
      </c>
      <c r="CD43" s="819">
        <v>839.01049999999998</v>
      </c>
      <c r="CE43" s="819">
        <v>873.10799999999983</v>
      </c>
      <c r="CF43" s="819">
        <v>912.08706999999981</v>
      </c>
      <c r="CG43" s="819">
        <v>965.83368000000007</v>
      </c>
      <c r="CH43" s="819">
        <v>995.13409999999999</v>
      </c>
      <c r="CI43" s="819">
        <v>954.04231000000004</v>
      </c>
      <c r="CJ43" s="819">
        <v>975.77496299999996</v>
      </c>
      <c r="CK43" s="819">
        <v>1006.524537</v>
      </c>
      <c r="CL43" s="819">
        <v>1018.3049999999999</v>
      </c>
      <c r="CM43" s="869"/>
      <c r="CN43" s="890"/>
    </row>
    <row r="44" spans="1:92" s="82" customFormat="1" ht="15">
      <c r="B44" s="82" t="s">
        <v>1024</v>
      </c>
      <c r="F44" s="810"/>
      <c r="V44" s="818" t="s">
        <v>532</v>
      </c>
      <c r="W44" s="362" t="s">
        <v>512</v>
      </c>
      <c r="X44" s="218"/>
      <c r="Y44" s="218"/>
      <c r="Z44" s="82">
        <v>1949</v>
      </c>
      <c r="AA44" s="819">
        <v>0.29480000000000001</v>
      </c>
      <c r="AB44" s="819">
        <v>0.34620000000000001</v>
      </c>
      <c r="AC44" s="819">
        <v>0.45429999999999998</v>
      </c>
      <c r="AD44" s="819">
        <v>0.50700000000000001</v>
      </c>
      <c r="AE44" s="819">
        <v>0.61850000000000005</v>
      </c>
      <c r="AF44" s="819">
        <v>0.6482</v>
      </c>
      <c r="AG44" s="819">
        <v>0.69120000000000004</v>
      </c>
      <c r="AH44" s="819">
        <v>0.747</v>
      </c>
      <c r="AI44" s="819">
        <v>0.94779999999999998</v>
      </c>
      <c r="AJ44" s="819">
        <v>1.1722999999999999</v>
      </c>
      <c r="AK44" s="819">
        <v>1.2472000000000001</v>
      </c>
      <c r="AL44" s="819">
        <v>1.3385</v>
      </c>
      <c r="AM44" s="819">
        <v>1.4698</v>
      </c>
      <c r="AN44" s="819">
        <v>1.5470999999999999</v>
      </c>
      <c r="AO44" s="819">
        <v>1.7544</v>
      </c>
      <c r="AP44" s="819">
        <v>1.9754</v>
      </c>
      <c r="AQ44" s="819">
        <v>2.2061999999999999</v>
      </c>
      <c r="AR44" s="819">
        <v>2.3782999999999999</v>
      </c>
      <c r="AS44" s="819">
        <v>2.6274999999999999</v>
      </c>
      <c r="AT44" s="819">
        <v>3.1057000000000001</v>
      </c>
      <c r="AU44" s="819">
        <v>3.9525000000000001</v>
      </c>
      <c r="AV44" s="819">
        <v>4.5766999999999998</v>
      </c>
      <c r="AW44" s="819">
        <v>5.5183999999999997</v>
      </c>
      <c r="AX44" s="819">
        <v>6.2026000000000003</v>
      </c>
      <c r="AY44" s="819">
        <v>7.7503000000000002</v>
      </c>
      <c r="AZ44" s="819">
        <v>10.346</v>
      </c>
      <c r="BA44" s="819">
        <v>10.8797</v>
      </c>
      <c r="BB44" s="819">
        <v>12.417</v>
      </c>
      <c r="BC44" s="819">
        <v>12.4932</v>
      </c>
      <c r="BD44" s="819">
        <v>13.765599999999999</v>
      </c>
      <c r="BE44" s="819">
        <v>15.825900000000001</v>
      </c>
      <c r="BF44" s="819">
        <v>19.142099999999999</v>
      </c>
      <c r="BG44" s="819">
        <v>22.859200000000001</v>
      </c>
      <c r="BH44" s="819">
        <v>26.560700000000001</v>
      </c>
      <c r="BI44" s="819">
        <v>32.077799999999996</v>
      </c>
      <c r="BJ44" s="819">
        <v>36.615900000000003</v>
      </c>
      <c r="BK44" s="819">
        <v>40.3369</v>
      </c>
      <c r="BL44" s="819">
        <v>43.117199999999997</v>
      </c>
      <c r="BM44" s="819">
        <v>44.863699999999994</v>
      </c>
      <c r="BN44" s="819">
        <v>49.256300000000003</v>
      </c>
      <c r="BO44" s="819">
        <v>57.012</v>
      </c>
      <c r="BP44" s="819">
        <v>56.148899999999998</v>
      </c>
      <c r="BQ44" s="819">
        <v>57.7239</v>
      </c>
      <c r="BR44" s="819">
        <v>57.000800000000005</v>
      </c>
      <c r="BS44" s="819">
        <v>61.886300000000006</v>
      </c>
      <c r="BT44" s="819">
        <v>60.5428</v>
      </c>
      <c r="BU44" s="819">
        <v>55.553800000000003</v>
      </c>
      <c r="BV44" s="819">
        <v>55.741900000000001</v>
      </c>
      <c r="BW44" s="819">
        <v>54.227899999999998</v>
      </c>
      <c r="BX44" s="819">
        <v>54.427399999999999</v>
      </c>
      <c r="BY44" s="819">
        <v>58.420900000000003</v>
      </c>
      <c r="BZ44" s="819">
        <v>66.375199999999978</v>
      </c>
      <c r="CA44" s="819">
        <v>61.421900000000001</v>
      </c>
      <c r="CB44" s="819">
        <v>63.480400000000003</v>
      </c>
      <c r="CC44" s="819">
        <v>67.386200000000002</v>
      </c>
      <c r="CD44" s="819">
        <v>68.362800000000007</v>
      </c>
      <c r="CE44" s="819">
        <v>68.943600000000004</v>
      </c>
      <c r="CF44" s="819">
        <v>73.150000000000006</v>
      </c>
      <c r="CG44" s="819">
        <v>74.739000000000004</v>
      </c>
      <c r="CH44" s="819">
        <v>68.62</v>
      </c>
      <c r="CI44" s="819">
        <v>80.608000000000004</v>
      </c>
      <c r="CJ44" s="819">
        <v>88.228999999999999</v>
      </c>
      <c r="CK44" s="819">
        <v>90.203999999999994</v>
      </c>
      <c r="CL44" s="819">
        <v>92.114999999999995</v>
      </c>
      <c r="CM44" s="869"/>
      <c r="CN44" s="890"/>
    </row>
    <row r="45" spans="1:92" s="82" customFormat="1" ht="15">
      <c r="B45" s="82" t="s">
        <v>1024</v>
      </c>
      <c r="F45" s="810"/>
      <c r="V45" s="818" t="s">
        <v>533</v>
      </c>
      <c r="W45" s="362" t="s">
        <v>512</v>
      </c>
      <c r="X45" s="218"/>
      <c r="Y45" s="218"/>
      <c r="Z45" s="82">
        <v>1949</v>
      </c>
      <c r="AA45" s="819">
        <v>1.236</v>
      </c>
      <c r="AB45" s="819">
        <v>1.4998</v>
      </c>
      <c r="AC45" s="819">
        <v>1.9029</v>
      </c>
      <c r="AD45" s="819">
        <v>2.3115999999999999</v>
      </c>
      <c r="AE45" s="819">
        <v>2.4653</v>
      </c>
      <c r="AF45" s="819">
        <v>2.6173000000000002</v>
      </c>
      <c r="AG45" s="819">
        <v>2.7439</v>
      </c>
      <c r="AH45" s="819">
        <v>3.1825999999999999</v>
      </c>
      <c r="AI45" s="819">
        <v>3.5333999999999999</v>
      </c>
      <c r="AJ45" s="819">
        <v>4.1071</v>
      </c>
      <c r="AK45" s="819">
        <v>4.6338999999999997</v>
      </c>
      <c r="AL45" s="819">
        <v>4.9558999999999997</v>
      </c>
      <c r="AM45" s="819">
        <v>5.4766000000000004</v>
      </c>
      <c r="AN45" s="819">
        <v>6.2911999999999999</v>
      </c>
      <c r="AO45" s="819">
        <v>7.2074999999999996</v>
      </c>
      <c r="AP45" s="819">
        <v>7.9233000000000002</v>
      </c>
      <c r="AQ45" s="819">
        <v>8.4634000000000018</v>
      </c>
      <c r="AR45" s="819">
        <v>9.0968000000000018</v>
      </c>
      <c r="AS45" s="819">
        <v>9.8329000000000004</v>
      </c>
      <c r="AT45" s="819">
        <v>11.487</v>
      </c>
      <c r="AU45" s="819">
        <v>12.9815</v>
      </c>
      <c r="AV45" s="819">
        <v>14.5579</v>
      </c>
      <c r="AW45" s="819">
        <v>16.6587</v>
      </c>
      <c r="AX45" s="819">
        <v>18.7502</v>
      </c>
      <c r="AY45" s="819">
        <v>21.068300000000001</v>
      </c>
      <c r="AZ45" s="819">
        <v>25.779900000000001</v>
      </c>
      <c r="BA45" s="819">
        <v>31.579000000000001</v>
      </c>
      <c r="BB45" s="819">
        <v>37.755800000000001</v>
      </c>
      <c r="BC45" s="819">
        <v>43.997399999999999</v>
      </c>
      <c r="BD45" s="819">
        <v>51.280800000000006</v>
      </c>
      <c r="BE45" s="819">
        <v>58.494699999999995</v>
      </c>
      <c r="BF45" s="819">
        <v>68.281899999999993</v>
      </c>
      <c r="BG45" s="819">
        <v>78.418999999999997</v>
      </c>
      <c r="BH45" s="819">
        <v>92.180499999999981</v>
      </c>
      <c r="BI45" s="819">
        <v>103.0715</v>
      </c>
      <c r="BJ45" s="819">
        <v>112.7662</v>
      </c>
      <c r="BK45" s="819">
        <v>119.4983</v>
      </c>
      <c r="BL45" s="819">
        <v>127.1622</v>
      </c>
      <c r="BM45" s="819">
        <v>131.00659999999999</v>
      </c>
      <c r="BN45" s="819">
        <v>136.4187</v>
      </c>
      <c r="BO45" s="819">
        <v>143.72190000000001</v>
      </c>
      <c r="BP45" s="819">
        <v>152.0093</v>
      </c>
      <c r="BQ45" s="819">
        <v>160.82679999999999</v>
      </c>
      <c r="BR45" s="819">
        <v>171.583</v>
      </c>
      <c r="BS45" s="819">
        <v>179.67750000000001</v>
      </c>
      <c r="BT45" s="819">
        <v>187.1524</v>
      </c>
      <c r="BU45" s="819">
        <v>193.7047</v>
      </c>
      <c r="BV45" s="819">
        <v>203.33920000000001</v>
      </c>
      <c r="BW45" s="819">
        <v>209.31870000000001</v>
      </c>
      <c r="BX45" s="819">
        <v>214.31209999999999</v>
      </c>
      <c r="BY45" s="819">
        <v>221.68219999999999</v>
      </c>
      <c r="BZ45" s="819">
        <v>228.59200000000001</v>
      </c>
      <c r="CA45" s="819">
        <v>237.4753</v>
      </c>
      <c r="CB45" s="819">
        <v>248.59549999999999</v>
      </c>
      <c r="CC45" s="819">
        <v>256.94159999999999</v>
      </c>
      <c r="CD45" s="819">
        <v>265.9649</v>
      </c>
      <c r="CE45" s="819">
        <v>275.95089999999999</v>
      </c>
      <c r="CF45" s="819">
        <v>284.97000000000003</v>
      </c>
      <c r="CG45" s="819">
        <v>295.13835</v>
      </c>
      <c r="CH45" s="819">
        <v>304.89</v>
      </c>
      <c r="CI45" s="819">
        <v>312.97399999999999</v>
      </c>
      <c r="CJ45" s="819">
        <v>319.38299999999998</v>
      </c>
      <c r="CK45" s="819">
        <v>326.685</v>
      </c>
      <c r="CL45" s="819">
        <v>333.09800000000001</v>
      </c>
      <c r="CM45" s="869"/>
      <c r="CN45" s="890"/>
    </row>
    <row r="46" spans="1:92" s="82" customFormat="1" ht="15">
      <c r="B46" s="82" t="s">
        <v>1024</v>
      </c>
      <c r="F46" s="810"/>
      <c r="V46" s="818" t="s">
        <v>879</v>
      </c>
      <c r="W46" s="362" t="s">
        <v>512</v>
      </c>
      <c r="X46" s="218"/>
      <c r="Y46" s="218"/>
      <c r="Z46" s="82">
        <v>1949</v>
      </c>
      <c r="AA46" s="819">
        <v>4.9531000000000001</v>
      </c>
      <c r="AB46" s="819">
        <v>5.7193999999999994</v>
      </c>
      <c r="AC46" s="819">
        <v>6.8136999999999999</v>
      </c>
      <c r="AD46" s="819">
        <v>7.7287999999999997</v>
      </c>
      <c r="AE46" s="819">
        <v>7.9198999999999993</v>
      </c>
      <c r="AF46" s="819">
        <v>8.3836999999999993</v>
      </c>
      <c r="AG46" s="819">
        <v>8.8595000000000006</v>
      </c>
      <c r="AH46" s="819">
        <v>9.4225999999999992</v>
      </c>
      <c r="AI46" s="819">
        <v>10.5389</v>
      </c>
      <c r="AJ46" s="819">
        <v>12.123799999999999</v>
      </c>
      <c r="AK46" s="819">
        <v>12.633100000000001</v>
      </c>
      <c r="AL46" s="819">
        <v>14.1797</v>
      </c>
      <c r="AM46" s="819">
        <v>14.8147</v>
      </c>
      <c r="AN46" s="819">
        <v>16.9176</v>
      </c>
      <c r="AO46" s="819">
        <v>18.278400000000001</v>
      </c>
      <c r="AP46" s="819">
        <v>19.566099999999999</v>
      </c>
      <c r="AQ46" s="819">
        <v>21.052900000000001</v>
      </c>
      <c r="AR46" s="819">
        <v>22.985099999999999</v>
      </c>
      <c r="AS46" s="819">
        <v>25.0548</v>
      </c>
      <c r="AT46" s="819">
        <v>27.023399999999999</v>
      </c>
      <c r="AU46" s="819">
        <v>29.305099999999999</v>
      </c>
      <c r="AV46" s="819">
        <v>32.087299999999999</v>
      </c>
      <c r="AW46" s="819">
        <v>34.210299999999997</v>
      </c>
      <c r="AX46" s="819">
        <v>38.206499999999998</v>
      </c>
      <c r="AY46" s="819">
        <v>42.503599999999999</v>
      </c>
      <c r="AZ46" s="819">
        <v>46.686900000000001</v>
      </c>
      <c r="BA46" s="819">
        <v>50.913199999999996</v>
      </c>
      <c r="BB46" s="819">
        <v>56.524900000000002</v>
      </c>
      <c r="BC46" s="819">
        <v>63.395099999999999</v>
      </c>
      <c r="BD46" s="819">
        <v>72.966300000000004</v>
      </c>
      <c r="BE46" s="819">
        <v>81.736099999999993</v>
      </c>
      <c r="BF46" s="819">
        <v>91.132600000000011</v>
      </c>
      <c r="BG46" s="819">
        <v>100.25449999999999</v>
      </c>
      <c r="BH46" s="819">
        <v>114.7681</v>
      </c>
      <c r="BI46" s="819">
        <v>126.741</v>
      </c>
      <c r="BJ46" s="819">
        <v>135.6431</v>
      </c>
      <c r="BK46" s="819">
        <v>144.00360000000001</v>
      </c>
      <c r="BL46" s="819">
        <v>149.92410000000001</v>
      </c>
      <c r="BM46" s="819">
        <v>155.94720000000001</v>
      </c>
      <c r="BN46" s="819">
        <v>165.91210000000001</v>
      </c>
      <c r="BO46" s="819">
        <v>180.51259999999999</v>
      </c>
      <c r="BP46" s="819">
        <v>189.7775</v>
      </c>
      <c r="BQ46" s="819">
        <v>195.37880000000001</v>
      </c>
      <c r="BR46" s="819">
        <v>203.36580000000001</v>
      </c>
      <c r="BS46" s="819">
        <v>204.4786</v>
      </c>
      <c r="BT46" s="819">
        <v>211.8794</v>
      </c>
      <c r="BU46" s="819">
        <v>218.38910000000001</v>
      </c>
      <c r="BV46" s="819">
        <v>223.53739999999999</v>
      </c>
      <c r="BW46" s="819">
        <v>226.28129999999999</v>
      </c>
      <c r="BX46" s="819">
        <v>234.0497</v>
      </c>
      <c r="BY46" s="819">
        <v>240.73830000000001</v>
      </c>
      <c r="BZ46" s="819">
        <v>252.7801</v>
      </c>
      <c r="CA46" s="819">
        <v>267.27910000000003</v>
      </c>
      <c r="CB46" s="819">
        <v>273.41489999999999</v>
      </c>
      <c r="CC46" s="819">
        <v>278.10719999999998</v>
      </c>
      <c r="CD46" s="819">
        <v>289.4932</v>
      </c>
      <c r="CE46" s="819">
        <v>298.34230000000002</v>
      </c>
      <c r="CF46" s="819">
        <v>311.04924999999997</v>
      </c>
      <c r="CG46" s="819">
        <v>327.98005000000001</v>
      </c>
      <c r="CH46" s="819">
        <v>339.62889999999999</v>
      </c>
      <c r="CI46" s="819">
        <v>325.29259999999999</v>
      </c>
      <c r="CJ46" s="819">
        <v>328.00176500000003</v>
      </c>
      <c r="CK46" s="819">
        <v>339.47149999999999</v>
      </c>
      <c r="CL46" s="819">
        <v>345.54700000000003</v>
      </c>
      <c r="CM46" s="869"/>
      <c r="CN46" s="890"/>
    </row>
    <row r="47" spans="1:92" s="82" customFormat="1" ht="15">
      <c r="B47" s="82" t="s">
        <v>1024</v>
      </c>
      <c r="F47" s="810"/>
      <c r="V47" s="818" t="s">
        <v>930</v>
      </c>
      <c r="W47" s="362" t="s">
        <v>512</v>
      </c>
      <c r="X47" s="218"/>
      <c r="Y47" s="218"/>
      <c r="Z47" s="82">
        <v>1949</v>
      </c>
      <c r="AA47" s="819">
        <v>0.253</v>
      </c>
      <c r="AB47" s="819">
        <v>0.27579999999999999</v>
      </c>
      <c r="AC47" s="819">
        <v>0.31990000000000002</v>
      </c>
      <c r="AD47" s="819">
        <v>0.36130000000000001</v>
      </c>
      <c r="AE47" s="819">
        <v>0.35920000000000002</v>
      </c>
      <c r="AF47" s="819">
        <v>0.39550000000000002</v>
      </c>
      <c r="AG47" s="819">
        <v>0.42330000000000001</v>
      </c>
      <c r="AH47" s="819">
        <v>0.45850000000000002</v>
      </c>
      <c r="AI47" s="819">
        <v>0.48139999999999999</v>
      </c>
      <c r="AJ47" s="819">
        <v>0.5091</v>
      </c>
      <c r="AK47" s="819">
        <v>0.55469999999999997</v>
      </c>
      <c r="AL47" s="819">
        <v>0.60609999999999997</v>
      </c>
      <c r="AM47" s="819">
        <v>0.65380000000000005</v>
      </c>
      <c r="AN47" s="819">
        <v>0.71919999999999995</v>
      </c>
      <c r="AO47" s="819">
        <v>0.82</v>
      </c>
      <c r="AP47" s="819">
        <v>0.91279999999999994</v>
      </c>
      <c r="AQ47" s="819">
        <v>0.97430000000000005</v>
      </c>
      <c r="AR47" s="819">
        <v>1.0507</v>
      </c>
      <c r="AS47" s="819">
        <v>1.1168</v>
      </c>
      <c r="AT47" s="819">
        <v>1.2331000000000001</v>
      </c>
      <c r="AU47" s="819">
        <v>1.4184000000000001</v>
      </c>
      <c r="AV47" s="819">
        <v>1.5762</v>
      </c>
      <c r="AW47" s="819">
        <v>1.7090000000000001</v>
      </c>
      <c r="AX47" s="819">
        <v>1.8939999999999999</v>
      </c>
      <c r="AY47" s="819">
        <v>2.2168000000000001</v>
      </c>
      <c r="AZ47" s="819">
        <v>2.641</v>
      </c>
      <c r="BA47" s="819">
        <v>2.7972999999999999</v>
      </c>
      <c r="BB47" s="819">
        <v>3.2467999999999999</v>
      </c>
      <c r="BC47" s="819">
        <v>3.7103000000000002</v>
      </c>
      <c r="BD47" s="819">
        <v>4.1589999999999998</v>
      </c>
      <c r="BE47" s="819">
        <v>4.6231999999999998</v>
      </c>
      <c r="BF47" s="819">
        <v>5.3120000000000003</v>
      </c>
      <c r="BG47" s="819">
        <v>5.9948000000000006</v>
      </c>
      <c r="BH47" s="819">
        <v>6.7748999999999997</v>
      </c>
      <c r="BI47" s="819">
        <v>7.4576000000000002</v>
      </c>
      <c r="BJ47" s="819">
        <v>7.9321000000000002</v>
      </c>
      <c r="BK47" s="819">
        <v>8.2047000000000008</v>
      </c>
      <c r="BL47" s="819">
        <v>8.5571000000000002</v>
      </c>
      <c r="BM47" s="819">
        <v>9.0426000000000002</v>
      </c>
      <c r="BN47" s="819">
        <v>9.8187000000000015</v>
      </c>
      <c r="BO47" s="819">
        <v>10.4964</v>
      </c>
      <c r="BP47" s="819">
        <v>11.2905</v>
      </c>
      <c r="BQ47" s="819">
        <v>11.9095</v>
      </c>
      <c r="BR47" s="819">
        <v>12.42</v>
      </c>
      <c r="BS47" s="819">
        <v>13.9916</v>
      </c>
      <c r="BT47" s="819">
        <v>14.686199999999999</v>
      </c>
      <c r="BU47" s="819">
        <v>15.5434</v>
      </c>
      <c r="BV47" s="819">
        <v>16.4831</v>
      </c>
      <c r="BW47" s="819">
        <v>17.1557</v>
      </c>
      <c r="BX47" s="819">
        <v>18.062100000000001</v>
      </c>
      <c r="BY47" s="819">
        <v>18.8353</v>
      </c>
      <c r="BZ47" s="819">
        <v>19.757200000000001</v>
      </c>
      <c r="CA47" s="819">
        <v>21.130199999999999</v>
      </c>
      <c r="CB47" s="819">
        <v>21.9421</v>
      </c>
      <c r="CC47" s="819">
        <v>22.043500000000002</v>
      </c>
      <c r="CD47" s="819">
        <v>22.9146</v>
      </c>
      <c r="CE47" s="819">
        <v>23.540400000000002</v>
      </c>
      <c r="CF47" s="819">
        <v>25.001999999999999</v>
      </c>
      <c r="CG47" s="819">
        <v>26.14</v>
      </c>
      <c r="CH47" s="819">
        <v>26.805</v>
      </c>
      <c r="CI47" s="819">
        <v>28.295999999999999</v>
      </c>
      <c r="CJ47" s="819">
        <v>29.562000000000001</v>
      </c>
      <c r="CK47" s="819">
        <v>30.873999999999999</v>
      </c>
      <c r="CL47" s="819">
        <v>31.835000000000001</v>
      </c>
      <c r="CM47" s="869"/>
      <c r="CN47" s="890"/>
    </row>
    <row r="48" spans="1:92" s="82" customFormat="1" ht="15">
      <c r="B48" s="82" t="s">
        <v>1024</v>
      </c>
      <c r="F48" s="810"/>
      <c r="V48" s="818" t="s">
        <v>1051</v>
      </c>
      <c r="W48" s="362" t="s">
        <v>512</v>
      </c>
      <c r="X48" s="218"/>
      <c r="Y48" s="218"/>
      <c r="Z48" s="82">
        <v>1949</v>
      </c>
      <c r="AA48" s="819">
        <v>11.538</v>
      </c>
      <c r="AB48" s="819">
        <v>13.494999999999999</v>
      </c>
      <c r="AC48" s="819">
        <v>16.9129</v>
      </c>
      <c r="AD48" s="819">
        <v>19.597100000000001</v>
      </c>
      <c r="AE48" s="819">
        <v>20.317599999999999</v>
      </c>
      <c r="AF48" s="819">
        <v>21.615500000000001</v>
      </c>
      <c r="AG48" s="819">
        <v>23.3126</v>
      </c>
      <c r="AH48" s="819">
        <v>25.765799999999999</v>
      </c>
      <c r="AI48" s="819">
        <v>28.994700000000002</v>
      </c>
      <c r="AJ48" s="819">
        <v>33.510300000000001</v>
      </c>
      <c r="AK48" s="819">
        <v>36.315899999999999</v>
      </c>
      <c r="AL48" s="819">
        <v>40.579599999999999</v>
      </c>
      <c r="AM48" s="819">
        <v>43.882899999999999</v>
      </c>
      <c r="AN48" s="819">
        <v>49.197499999999998</v>
      </c>
      <c r="AO48" s="819">
        <v>55.018500000000003</v>
      </c>
      <c r="AP48" s="819">
        <v>60.8626</v>
      </c>
      <c r="AQ48" s="819">
        <v>65.912800000000004</v>
      </c>
      <c r="AR48" s="819">
        <v>71.481999999999999</v>
      </c>
      <c r="AS48" s="819">
        <v>77.566800000000001</v>
      </c>
      <c r="AT48" s="819">
        <v>85.55510000000001</v>
      </c>
      <c r="AU48" s="819">
        <v>97.019099999999995</v>
      </c>
      <c r="AV48" s="819">
        <v>109.3472</v>
      </c>
      <c r="AW48" s="819">
        <v>122.09820000000001</v>
      </c>
      <c r="AX48" s="819">
        <v>136.29130000000001</v>
      </c>
      <c r="AY48" s="819">
        <v>157.7955</v>
      </c>
      <c r="AZ48" s="819">
        <v>184.1283</v>
      </c>
      <c r="BA48" s="819">
        <v>207.3603</v>
      </c>
      <c r="BB48" s="819">
        <v>238.8724</v>
      </c>
      <c r="BC48" s="819">
        <v>271.67790000000002</v>
      </c>
      <c r="BD48" s="819">
        <v>306.87419999999997</v>
      </c>
      <c r="BE48" s="819">
        <v>347.75580000000002</v>
      </c>
      <c r="BF48" s="819">
        <v>396.17599999999999</v>
      </c>
      <c r="BG48" s="819">
        <v>447.34370000000001</v>
      </c>
      <c r="BH48" s="819">
        <v>512.86159999999995</v>
      </c>
      <c r="BI48" s="819">
        <v>569.66309999999999</v>
      </c>
      <c r="BJ48" s="819">
        <v>619.16180000000008</v>
      </c>
      <c r="BK48" s="819">
        <v>661.81169999999997</v>
      </c>
      <c r="BL48" s="819">
        <v>713.9171</v>
      </c>
      <c r="BM48" s="819">
        <v>749.21699999999998</v>
      </c>
      <c r="BN48" s="819">
        <v>809.19809999999995</v>
      </c>
      <c r="BO48" s="819">
        <v>873.9855</v>
      </c>
      <c r="BP48" s="819">
        <v>923.97699999999998</v>
      </c>
      <c r="BQ48" s="819">
        <v>960.1178000000001</v>
      </c>
      <c r="BR48" s="819">
        <v>997.93259999999998</v>
      </c>
      <c r="BS48" s="819">
        <v>1009.0997</v>
      </c>
      <c r="BT48" s="819">
        <v>1036.5144</v>
      </c>
      <c r="BU48" s="819">
        <v>1070.0083</v>
      </c>
      <c r="BV48" s="819">
        <v>1092.6043999999999</v>
      </c>
      <c r="BW48" s="819">
        <v>1127.366</v>
      </c>
      <c r="BX48" s="819">
        <v>1177.8072999999999</v>
      </c>
      <c r="BY48" s="819">
        <v>1219.1246000000001</v>
      </c>
      <c r="BZ48" s="819">
        <v>1289.0659000000001</v>
      </c>
      <c r="CA48" s="819">
        <v>1343.1186</v>
      </c>
      <c r="CB48" s="819">
        <v>1387.0572999999999</v>
      </c>
      <c r="CC48" s="819">
        <v>1428.0188000000001</v>
      </c>
      <c r="CD48" s="819">
        <v>1485.7460000000001</v>
      </c>
      <c r="CE48" s="819">
        <v>1539.8851999999999</v>
      </c>
      <c r="CF48" s="819">
        <v>1606.2583199999999</v>
      </c>
      <c r="CG48" s="819">
        <v>1689.8310799999999</v>
      </c>
      <c r="CH48" s="819">
        <v>1735.078</v>
      </c>
      <c r="CI48" s="819">
        <v>1701.21291</v>
      </c>
      <c r="CJ48" s="819">
        <v>1740.9507279999998</v>
      </c>
      <c r="CK48" s="819">
        <v>1793.759037</v>
      </c>
      <c r="CL48" s="819">
        <v>1820.9</v>
      </c>
      <c r="CM48" s="869"/>
      <c r="CN48" s="890"/>
    </row>
    <row r="49" spans="1:92" s="4" customFormat="1" ht="15">
      <c r="A49" s="228"/>
      <c r="B49" s="60"/>
      <c r="C49" s="685"/>
      <c r="D49" s="17"/>
      <c r="E49" s="579"/>
      <c r="F49" s="542"/>
      <c r="G49" s="524"/>
      <c r="H49" s="228"/>
      <c r="I49" s="82"/>
      <c r="J49" s="80"/>
      <c r="K49" s="66"/>
      <c r="L49" s="62"/>
      <c r="M49" s="60"/>
      <c r="O49" s="64"/>
      <c r="P49" s="42"/>
      <c r="Q49" s="17"/>
      <c r="R49" s="5"/>
      <c r="S49" s="322"/>
      <c r="T49" s="12"/>
      <c r="U49" s="8"/>
      <c r="V49" s="808"/>
      <c r="W49" s="344"/>
      <c r="X49" s="2"/>
      <c r="Y49" s="2"/>
      <c r="AA49" s="809"/>
      <c r="AB49" s="809"/>
      <c r="AC49" s="809"/>
      <c r="AD49" s="809"/>
      <c r="AE49" s="809"/>
      <c r="AF49" s="809"/>
      <c r="AG49" s="809"/>
      <c r="AH49" s="809"/>
      <c r="AI49" s="809"/>
      <c r="AJ49" s="809"/>
      <c r="AK49" s="809"/>
      <c r="AL49" s="809"/>
      <c r="AM49" s="809"/>
      <c r="AN49" s="809"/>
      <c r="AO49" s="809"/>
      <c r="AP49" s="809"/>
      <c r="AQ49" s="809"/>
      <c r="AR49" s="809"/>
      <c r="AS49" s="809"/>
      <c r="AT49" s="809"/>
      <c r="AU49" s="809"/>
      <c r="AV49" s="809"/>
      <c r="AW49" s="809"/>
      <c r="AX49" s="809"/>
      <c r="AY49" s="809"/>
      <c r="AZ49" s="809"/>
      <c r="BA49" s="809"/>
      <c r="BB49" s="809"/>
      <c r="BC49" s="809"/>
      <c r="BD49" s="809"/>
      <c r="BE49" s="809"/>
      <c r="BF49" s="809"/>
      <c r="BG49" s="809"/>
      <c r="BH49" s="809"/>
      <c r="BI49" s="809"/>
      <c r="BJ49" s="809"/>
      <c r="BK49" s="809"/>
      <c r="BL49" s="809"/>
      <c r="BM49" s="809"/>
      <c r="BN49" s="809"/>
      <c r="BO49" s="809"/>
      <c r="BP49" s="809"/>
      <c r="BQ49" s="809"/>
      <c r="BR49" s="809"/>
      <c r="BS49" s="809"/>
      <c r="BT49" s="809"/>
      <c r="BU49" s="809"/>
      <c r="BV49" s="809"/>
      <c r="BW49" s="809"/>
      <c r="BX49" s="809"/>
      <c r="BY49" s="809"/>
      <c r="BZ49" s="809"/>
      <c r="CA49" s="809"/>
      <c r="CB49" s="809"/>
      <c r="CC49" s="809"/>
      <c r="CD49" s="809"/>
      <c r="CE49" s="809"/>
      <c r="CF49" s="809"/>
      <c r="CG49" s="809"/>
      <c r="CH49" s="809"/>
      <c r="CI49" s="809"/>
      <c r="CJ49" s="809"/>
      <c r="CK49" s="809"/>
      <c r="CL49" s="868"/>
      <c r="CM49" s="868"/>
      <c r="CN49" s="888"/>
    </row>
    <row r="50" spans="1:92" s="228" customFormat="1" ht="15">
      <c r="C50" s="228" t="s">
        <v>1024</v>
      </c>
      <c r="F50" s="814"/>
      <c r="V50" s="1095" t="s">
        <v>828</v>
      </c>
      <c r="W50" s="363"/>
      <c r="X50" s="232"/>
      <c r="Y50" s="232"/>
      <c r="AA50" s="815"/>
      <c r="AB50" s="815"/>
      <c r="AC50" s="815"/>
      <c r="AD50" s="815"/>
      <c r="AE50" s="815"/>
      <c r="AF50" s="815"/>
      <c r="AG50" s="815"/>
      <c r="AH50" s="815"/>
      <c r="AI50" s="815"/>
      <c r="AJ50" s="815"/>
      <c r="AK50" s="815"/>
      <c r="AL50" s="815"/>
      <c r="AM50" s="815"/>
      <c r="AN50" s="815"/>
      <c r="AO50" s="815"/>
      <c r="AP50" s="815"/>
      <c r="AQ50" s="815"/>
      <c r="AR50" s="815"/>
      <c r="AS50" s="815"/>
      <c r="AT50" s="815"/>
      <c r="AU50" s="815"/>
      <c r="AV50" s="815"/>
      <c r="AW50" s="815"/>
      <c r="AX50" s="815"/>
      <c r="AY50" s="815"/>
      <c r="AZ50" s="815"/>
      <c r="BA50" s="815"/>
      <c r="BB50" s="815"/>
      <c r="BC50" s="815"/>
      <c r="BD50" s="815"/>
      <c r="BE50" s="815"/>
      <c r="BF50" s="815"/>
      <c r="BG50" s="815"/>
      <c r="BH50" s="815"/>
      <c r="BI50" s="815"/>
      <c r="BJ50" s="815"/>
      <c r="BK50" s="815"/>
      <c r="BL50" s="815"/>
      <c r="BM50" s="815"/>
      <c r="BN50" s="815"/>
      <c r="BO50" s="815"/>
      <c r="BP50" s="815"/>
      <c r="BQ50" s="815"/>
      <c r="BR50" s="815"/>
      <c r="BS50" s="815"/>
      <c r="BT50" s="815"/>
      <c r="BU50" s="815"/>
      <c r="BV50" s="815"/>
      <c r="BW50" s="815"/>
      <c r="BX50" s="815"/>
      <c r="BY50" s="815"/>
      <c r="BZ50" s="815"/>
      <c r="CA50" s="815"/>
      <c r="CB50" s="815"/>
      <c r="CC50" s="815"/>
      <c r="CD50" s="815"/>
      <c r="CE50" s="815"/>
      <c r="CF50" s="815"/>
      <c r="CG50" s="815"/>
      <c r="CH50" s="815"/>
      <c r="CI50" s="815"/>
      <c r="CJ50" s="815"/>
      <c r="CK50" s="815"/>
      <c r="CL50" s="870"/>
      <c r="CM50" s="870"/>
      <c r="CN50" s="891"/>
    </row>
    <row r="51" spans="1:92" s="228" customFormat="1" ht="15">
      <c r="C51" s="228" t="s">
        <v>1024</v>
      </c>
      <c r="F51" s="814"/>
      <c r="V51" s="816" t="s">
        <v>1197</v>
      </c>
      <c r="W51" s="363" t="s">
        <v>512</v>
      </c>
      <c r="X51" s="232"/>
      <c r="Y51" s="232"/>
      <c r="Z51" s="228">
        <v>1949</v>
      </c>
      <c r="AA51" s="817">
        <v>13.0297</v>
      </c>
      <c r="AB51" s="817">
        <v>15.317299999999998</v>
      </c>
      <c r="AC51" s="817">
        <v>19.301600000000004</v>
      </c>
      <c r="AD51" s="817">
        <v>22.474800000000002</v>
      </c>
      <c r="AE51" s="817">
        <v>23.317899999999998</v>
      </c>
      <c r="AF51" s="817">
        <v>24.744899999999998</v>
      </c>
      <c r="AG51" s="817">
        <v>26.583899999999996</v>
      </c>
      <c r="AH51" s="817">
        <v>29.307799999999993</v>
      </c>
      <c r="AI51" s="817">
        <v>33.064700000000002</v>
      </c>
      <c r="AJ51" s="817">
        <v>38.226999999999997</v>
      </c>
      <c r="AK51" s="817">
        <v>41.67949999999999</v>
      </c>
      <c r="AL51" s="817">
        <v>46.327400000000004</v>
      </c>
      <c r="AM51" s="817">
        <v>50.115999999999993</v>
      </c>
      <c r="AN51" s="817">
        <v>56.177999999999997</v>
      </c>
      <c r="AO51" s="817">
        <v>62.981100000000005</v>
      </c>
      <c r="AP51" s="817">
        <v>69.824099999999987</v>
      </c>
      <c r="AQ51" s="817">
        <v>75.407899999999984</v>
      </c>
      <c r="AR51" s="817">
        <v>81.713600000000014</v>
      </c>
      <c r="AS51" s="817">
        <v>88.332399999999993</v>
      </c>
      <c r="AT51" s="817">
        <v>96.340999999999994</v>
      </c>
      <c r="AU51" s="817">
        <v>110.77789999999999</v>
      </c>
      <c r="AV51" s="817">
        <v>123.99189999999999</v>
      </c>
      <c r="AW51" s="817">
        <v>138.27380000000002</v>
      </c>
      <c r="AX51" s="817">
        <v>154.5342</v>
      </c>
      <c r="AY51" s="817">
        <v>177.48980000000003</v>
      </c>
      <c r="AZ51" s="817">
        <v>206.88329999999999</v>
      </c>
      <c r="BA51" s="817">
        <v>232.45599999999999</v>
      </c>
      <c r="BB51" s="817">
        <v>268.91469999999998</v>
      </c>
      <c r="BC51" s="817">
        <v>303.15129999999999</v>
      </c>
      <c r="BD51" s="817">
        <v>344.04520000000008</v>
      </c>
      <c r="BE51" s="817">
        <v>392.41799999999989</v>
      </c>
      <c r="BF51" s="817">
        <v>444.70640000000003</v>
      </c>
      <c r="BG51" s="817">
        <v>501.42579999999998</v>
      </c>
      <c r="BH51" s="817">
        <v>575.68639999999994</v>
      </c>
      <c r="BI51" s="817">
        <v>639.44500000000005</v>
      </c>
      <c r="BJ51" s="817">
        <v>695.04290000000003</v>
      </c>
      <c r="BK51" s="817">
        <v>744.46600000000012</v>
      </c>
      <c r="BL51" s="817">
        <v>800.92120000000011</v>
      </c>
      <c r="BM51" s="817">
        <v>841.06829999999991</v>
      </c>
      <c r="BN51" s="817">
        <v>909.15250000000003</v>
      </c>
      <c r="BO51" s="817">
        <v>979.41720000000009</v>
      </c>
      <c r="BP51" s="817">
        <v>1032.78</v>
      </c>
      <c r="BQ51" s="817">
        <v>1071.1736000000001</v>
      </c>
      <c r="BR51" s="817">
        <v>1107.9852000000001</v>
      </c>
      <c r="BS51" s="817">
        <v>1119.8332</v>
      </c>
      <c r="BT51" s="817">
        <v>1157.8817000000001</v>
      </c>
      <c r="BU51" s="817">
        <v>1196.1810000000003</v>
      </c>
      <c r="BV51" s="817">
        <v>1226.6077</v>
      </c>
      <c r="BW51" s="817">
        <v>1264.8437000000001</v>
      </c>
      <c r="BX51" s="817">
        <v>1321.1038999999998</v>
      </c>
      <c r="BY51" s="817">
        <v>1367.0053</v>
      </c>
      <c r="BZ51" s="817">
        <v>1439.6034000000002</v>
      </c>
      <c r="CA51" s="817">
        <v>1495.5531000000001</v>
      </c>
      <c r="CB51" s="817">
        <v>1542.9275999999998</v>
      </c>
      <c r="CC51" s="817">
        <v>1587.9023999999999</v>
      </c>
      <c r="CD51" s="817">
        <v>1655.5709000000002</v>
      </c>
      <c r="CE51" s="817">
        <v>1718.0469000000003</v>
      </c>
      <c r="CF51" s="817">
        <v>1798.1153200000001</v>
      </c>
      <c r="CG51" s="817">
        <v>1886.7920700000002</v>
      </c>
      <c r="CH51" s="817">
        <v>1933.1950099999997</v>
      </c>
      <c r="CI51" s="817">
        <v>1885.7624799999999</v>
      </c>
      <c r="CJ51" s="817">
        <v>1936.72</v>
      </c>
      <c r="CK51" s="817">
        <v>2001.3979999999999</v>
      </c>
      <c r="CL51" s="817">
        <v>2032.2968400000002</v>
      </c>
      <c r="CM51" s="870"/>
      <c r="CN51" s="891"/>
    </row>
    <row r="52" spans="1:92" s="228" customFormat="1" ht="15">
      <c r="C52" s="228" t="s">
        <v>1024</v>
      </c>
      <c r="F52" s="814"/>
      <c r="V52" s="816" t="s">
        <v>1198</v>
      </c>
      <c r="W52" s="363" t="s">
        <v>512</v>
      </c>
      <c r="X52" s="232"/>
      <c r="Y52" s="232"/>
      <c r="Z52" s="228">
        <v>1949</v>
      </c>
      <c r="AA52" s="817">
        <v>11.537799999999999</v>
      </c>
      <c r="AB52" s="817">
        <v>13.494899999999998</v>
      </c>
      <c r="AC52" s="817">
        <v>16.913000000000004</v>
      </c>
      <c r="AD52" s="817">
        <v>19.597000000000001</v>
      </c>
      <c r="AE52" s="817">
        <v>20.317599999999999</v>
      </c>
      <c r="AF52" s="817">
        <v>21.615599999999997</v>
      </c>
      <c r="AG52" s="817">
        <v>23.312699999999996</v>
      </c>
      <c r="AH52" s="817">
        <v>25.765699999999995</v>
      </c>
      <c r="AI52" s="817">
        <v>28.994599999999998</v>
      </c>
      <c r="AJ52" s="817">
        <v>33.510399999999997</v>
      </c>
      <c r="AK52" s="817">
        <v>36.316499999999991</v>
      </c>
      <c r="AL52" s="817">
        <v>40.579700000000003</v>
      </c>
      <c r="AM52" s="817">
        <v>43.882899999999992</v>
      </c>
      <c r="AN52" s="817">
        <v>49.197499999999998</v>
      </c>
      <c r="AO52" s="817">
        <v>55.018600000000006</v>
      </c>
      <c r="AP52" s="817">
        <v>60.862499999999997</v>
      </c>
      <c r="AQ52" s="817">
        <v>65.912899999999993</v>
      </c>
      <c r="AR52" s="817">
        <v>71.482000000000014</v>
      </c>
      <c r="AS52" s="817">
        <v>77.566999999999993</v>
      </c>
      <c r="AT52" s="817">
        <v>85.555299999999988</v>
      </c>
      <c r="AU52" s="817">
        <v>97.019299999999987</v>
      </c>
      <c r="AV52" s="817">
        <v>109.34719999999999</v>
      </c>
      <c r="AW52" s="817">
        <v>122.09830000000002</v>
      </c>
      <c r="AX52" s="817">
        <v>136.29149999999998</v>
      </c>
      <c r="AY52" s="817">
        <v>157.79550000000003</v>
      </c>
      <c r="AZ52" s="817">
        <v>184.1285</v>
      </c>
      <c r="BA52" s="817">
        <v>207.36059999999998</v>
      </c>
      <c r="BB52" s="817">
        <v>238.87289999999996</v>
      </c>
      <c r="BC52" s="817">
        <v>271.67859999999996</v>
      </c>
      <c r="BD52" s="817">
        <v>306.87410000000006</v>
      </c>
      <c r="BE52" s="817">
        <v>347.75579999999991</v>
      </c>
      <c r="BF52" s="817">
        <v>396.17590000000001</v>
      </c>
      <c r="BG52" s="817">
        <v>447.34359999999998</v>
      </c>
      <c r="BH52" s="817">
        <v>512.86159999999995</v>
      </c>
      <c r="BI52" s="817">
        <v>569.66309999999987</v>
      </c>
      <c r="BJ52" s="817">
        <v>619.16190000000006</v>
      </c>
      <c r="BK52" s="817">
        <v>661.81170000000009</v>
      </c>
      <c r="BL52" s="817">
        <v>713.91740000000004</v>
      </c>
      <c r="BM52" s="817">
        <v>749.21699999999987</v>
      </c>
      <c r="BN52" s="817">
        <v>809.19809999999995</v>
      </c>
      <c r="BO52" s="817">
        <v>873.9855</v>
      </c>
      <c r="BP52" s="817">
        <v>923.97699999999998</v>
      </c>
      <c r="BQ52" s="817">
        <v>960.11770000000001</v>
      </c>
      <c r="BR52" s="817">
        <v>997.93270000000007</v>
      </c>
      <c r="BS52" s="817">
        <v>1009.0995999999999</v>
      </c>
      <c r="BT52" s="817">
        <v>1036.5142000000001</v>
      </c>
      <c r="BU52" s="817">
        <v>1070.0082000000002</v>
      </c>
      <c r="BV52" s="817">
        <v>1092.6043999999999</v>
      </c>
      <c r="BW52" s="817">
        <v>1127.3661000000002</v>
      </c>
      <c r="BX52" s="817">
        <v>1177.8070999999998</v>
      </c>
      <c r="BY52" s="817">
        <v>1219.1244999999999</v>
      </c>
      <c r="BZ52" s="817">
        <v>1289.066</v>
      </c>
      <c r="CA52" s="817">
        <v>1343.1188000000002</v>
      </c>
      <c r="CB52" s="817">
        <v>1387.0572999999999</v>
      </c>
      <c r="CC52" s="817">
        <v>1428.0188999999998</v>
      </c>
      <c r="CD52" s="817">
        <v>1485.7458000000001</v>
      </c>
      <c r="CE52" s="817">
        <v>1539.8853000000004</v>
      </c>
      <c r="CF52" s="817">
        <v>1606.2583199999999</v>
      </c>
      <c r="CG52" s="817">
        <v>1689.8307300000001</v>
      </c>
      <c r="CH52" s="817">
        <v>1735.0780099999997</v>
      </c>
      <c r="CI52" s="817">
        <v>1701.2134799999999</v>
      </c>
      <c r="CJ52" s="817">
        <v>1740.9510000000002</v>
      </c>
      <c r="CK52" s="817">
        <v>1793.759</v>
      </c>
      <c r="CL52" s="817">
        <v>1820.9003900000002</v>
      </c>
      <c r="CM52" s="870"/>
      <c r="CN52" s="891"/>
    </row>
    <row r="53" spans="1:92" s="228" customFormat="1" ht="15">
      <c r="C53" s="228" t="s">
        <v>1024</v>
      </c>
      <c r="F53" s="814"/>
      <c r="V53" s="816" t="s">
        <v>1097</v>
      </c>
      <c r="W53" s="363" t="s">
        <v>512</v>
      </c>
      <c r="X53" s="232"/>
      <c r="Y53" s="232"/>
      <c r="Z53" s="228">
        <v>1949</v>
      </c>
      <c r="AA53" s="817">
        <v>1.6157000000000001</v>
      </c>
      <c r="AB53" s="817">
        <v>1.9707000000000001</v>
      </c>
      <c r="AC53" s="817">
        <v>2.5560999999999998</v>
      </c>
      <c r="AD53" s="817">
        <v>3.0806999999999998</v>
      </c>
      <c r="AE53" s="817">
        <v>3.2468000000000004</v>
      </c>
      <c r="AF53" s="817">
        <v>3.4226999999999999</v>
      </c>
      <c r="AG53" s="817">
        <v>3.6644000000000001</v>
      </c>
      <c r="AH53" s="817">
        <v>4.0019</v>
      </c>
      <c r="AI53" s="817">
        <v>4.5293999999999999</v>
      </c>
      <c r="AJ53" s="817">
        <v>5.1612</v>
      </c>
      <c r="AK53" s="817">
        <v>5.7191000000000001</v>
      </c>
      <c r="AL53" s="817">
        <v>6.1538000000000004</v>
      </c>
      <c r="AM53" s="817">
        <v>6.7616999999999994</v>
      </c>
      <c r="AN53" s="817">
        <v>7.6044</v>
      </c>
      <c r="AO53" s="817">
        <v>8.6617999999999995</v>
      </c>
      <c r="AP53" s="817">
        <v>9.6817000000000011</v>
      </c>
      <c r="AQ53" s="817">
        <v>10.312799999999999</v>
      </c>
      <c r="AR53" s="817">
        <v>11.1326</v>
      </c>
      <c r="AS53" s="817">
        <v>11.7285</v>
      </c>
      <c r="AT53" s="817">
        <v>12.040799999999999</v>
      </c>
      <c r="AU53" s="817">
        <v>15.05</v>
      </c>
      <c r="AV53" s="817">
        <v>15.8537</v>
      </c>
      <c r="AW53" s="817">
        <v>17.492799999999999</v>
      </c>
      <c r="AX53" s="817">
        <v>19.744400000000002</v>
      </c>
      <c r="AY53" s="817">
        <v>21.547999999999998</v>
      </c>
      <c r="AZ53" s="817">
        <v>24.797699999999999</v>
      </c>
      <c r="BA53" s="817">
        <v>27.762</v>
      </c>
      <c r="BB53" s="817">
        <v>33.203699999999998</v>
      </c>
      <c r="BC53" s="817">
        <v>35.155999999999999</v>
      </c>
      <c r="BD53" s="817">
        <v>41.235900000000001</v>
      </c>
      <c r="BE53" s="817">
        <v>49.688400000000001</v>
      </c>
      <c r="BF53" s="817">
        <v>54.590499999999999</v>
      </c>
      <c r="BG53" s="817">
        <v>61.2729</v>
      </c>
      <c r="BH53" s="817">
        <v>71.712399999999988</v>
      </c>
      <c r="BI53" s="817">
        <v>79.2821</v>
      </c>
      <c r="BJ53" s="817">
        <v>86.381399999999999</v>
      </c>
      <c r="BK53" s="817">
        <v>94.658600000000007</v>
      </c>
      <c r="BL53" s="817">
        <v>100.13200000000001</v>
      </c>
      <c r="BM53" s="817">
        <v>107.3956</v>
      </c>
      <c r="BN53" s="817">
        <v>114.4081</v>
      </c>
      <c r="BO53" s="817">
        <v>119.34219999999999</v>
      </c>
      <c r="BP53" s="817">
        <v>123.2345</v>
      </c>
      <c r="BQ53" s="817">
        <v>125.8278</v>
      </c>
      <c r="BR53" s="817">
        <v>125.4314</v>
      </c>
      <c r="BS53" s="817">
        <v>127.3907</v>
      </c>
      <c r="BT53" s="817">
        <v>136.49460000000002</v>
      </c>
      <c r="BU53" s="817">
        <v>141.8306</v>
      </c>
      <c r="BV53" s="817">
        <v>149.52439999999999</v>
      </c>
      <c r="BW53" s="817">
        <v>154.30710000000002</v>
      </c>
      <c r="BX53" s="817">
        <v>159.81800000000001</v>
      </c>
      <c r="BY53" s="817">
        <v>165.36670000000001</v>
      </c>
      <c r="BZ53" s="817">
        <v>167.89</v>
      </c>
      <c r="CA53" s="817">
        <v>169.34729999999999</v>
      </c>
      <c r="CB53" s="817">
        <v>175.08459999999999</v>
      </c>
      <c r="CC53" s="817">
        <v>178.66460000000001</v>
      </c>
      <c r="CD53" s="817">
        <v>188.4376</v>
      </c>
      <c r="CE53" s="817">
        <v>196.3338</v>
      </c>
      <c r="CF53" s="817">
        <v>203.976</v>
      </c>
      <c r="CG53" s="817">
        <v>209.47834</v>
      </c>
      <c r="CH53" s="817">
        <v>210.577</v>
      </c>
      <c r="CI53" s="817">
        <v>200.87700000000001</v>
      </c>
      <c r="CJ53" s="817">
        <v>210.88800000000001</v>
      </c>
      <c r="CK53" s="817">
        <v>222.732</v>
      </c>
      <c r="CL53" s="817">
        <v>227.07911999999999</v>
      </c>
      <c r="CM53" s="870"/>
      <c r="CN53" s="891"/>
    </row>
    <row r="54" spans="1:92" s="228" customFormat="1" ht="15">
      <c r="C54" s="228" t="s">
        <v>1024</v>
      </c>
      <c r="F54" s="814"/>
      <c r="V54" s="816" t="s">
        <v>1023</v>
      </c>
      <c r="W54" s="363" t="s">
        <v>512</v>
      </c>
      <c r="X54" s="232"/>
      <c r="Y54" s="232"/>
      <c r="Z54" s="228">
        <v>1949</v>
      </c>
      <c r="AA54" s="817">
        <v>-0.12379999999999999</v>
      </c>
      <c r="AB54" s="817">
        <v>-0.14830000000000002</v>
      </c>
      <c r="AC54" s="817">
        <v>-0.16750000000000001</v>
      </c>
      <c r="AD54" s="817">
        <v>-0.2029</v>
      </c>
      <c r="AE54" s="817">
        <v>-0.2465</v>
      </c>
      <c r="AF54" s="817">
        <v>-0.29339999999999999</v>
      </c>
      <c r="AG54" s="817">
        <v>-0.39319999999999999</v>
      </c>
      <c r="AH54" s="817">
        <v>-0.45979999999999999</v>
      </c>
      <c r="AI54" s="817">
        <v>-0.45929999999999999</v>
      </c>
      <c r="AJ54" s="817">
        <v>-0.4446</v>
      </c>
      <c r="AK54" s="817">
        <v>-0.35610000000000003</v>
      </c>
      <c r="AL54" s="817">
        <v>-0.40610000000000002</v>
      </c>
      <c r="AM54" s="817">
        <v>-0.52860000000000007</v>
      </c>
      <c r="AN54" s="817">
        <v>-0.62390000000000001</v>
      </c>
      <c r="AO54" s="817">
        <v>-0.69929999999999992</v>
      </c>
      <c r="AP54" s="817">
        <v>-0.72010000000000007</v>
      </c>
      <c r="AQ54" s="817">
        <v>-0.81779999999999997</v>
      </c>
      <c r="AR54" s="817">
        <v>-0.90100000000000002</v>
      </c>
      <c r="AS54" s="817">
        <v>-0.96310000000000007</v>
      </c>
      <c r="AT54" s="817">
        <v>-1.2550999999999999</v>
      </c>
      <c r="AU54" s="817">
        <v>-1.2914000000000001</v>
      </c>
      <c r="AV54" s="817">
        <v>-1.2090000000000001</v>
      </c>
      <c r="AW54" s="817">
        <v>-1.3172999999999999</v>
      </c>
      <c r="AX54" s="817">
        <v>-1.5017</v>
      </c>
      <c r="AY54" s="817">
        <v>-1.8537000000000001</v>
      </c>
      <c r="AZ54" s="817">
        <v>-2.0428999999999999</v>
      </c>
      <c r="BA54" s="817">
        <v>-2.6665999999999999</v>
      </c>
      <c r="BB54" s="817">
        <v>-3.1619000000000002</v>
      </c>
      <c r="BC54" s="817">
        <v>-3.6833</v>
      </c>
      <c r="BD54" s="817">
        <v>-4.0648</v>
      </c>
      <c r="BE54" s="817">
        <v>-5.0262000000000002</v>
      </c>
      <c r="BF54" s="817">
        <v>-6.06</v>
      </c>
      <c r="BG54" s="817">
        <v>-7.1906999999999996</v>
      </c>
      <c r="BH54" s="817">
        <v>-8.8876000000000008</v>
      </c>
      <c r="BI54" s="817">
        <v>-9.5002000000000013</v>
      </c>
      <c r="BJ54" s="817">
        <v>-10.500399999999999</v>
      </c>
      <c r="BK54" s="817">
        <v>-12.004299999999999</v>
      </c>
      <c r="BL54" s="817">
        <v>-13.128200000000001</v>
      </c>
      <c r="BM54" s="817">
        <v>-15.5443</v>
      </c>
      <c r="BN54" s="817">
        <v>-14.453700000000001</v>
      </c>
      <c r="BO54" s="817">
        <v>-13.910500000000001</v>
      </c>
      <c r="BP54" s="817">
        <v>-14.4315</v>
      </c>
      <c r="BQ54" s="817">
        <v>-14.7719</v>
      </c>
      <c r="BR54" s="817">
        <v>-15.3789</v>
      </c>
      <c r="BS54" s="817">
        <v>-16.6571</v>
      </c>
      <c r="BT54" s="817">
        <v>-15.1271</v>
      </c>
      <c r="BU54" s="817">
        <v>-15.6578</v>
      </c>
      <c r="BV54" s="817">
        <v>-15.521100000000001</v>
      </c>
      <c r="BW54" s="817">
        <v>-16.829499999999999</v>
      </c>
      <c r="BX54" s="817">
        <v>-16.5212</v>
      </c>
      <c r="BY54" s="817">
        <v>-17.485900000000001</v>
      </c>
      <c r="BZ54" s="817">
        <v>-17.352599999999999</v>
      </c>
      <c r="CA54" s="817">
        <v>-16.913</v>
      </c>
      <c r="CB54" s="817">
        <v>-19.214299999999998</v>
      </c>
      <c r="CC54" s="817">
        <v>-18.781099999999999</v>
      </c>
      <c r="CD54" s="817">
        <v>-18.612500000000001</v>
      </c>
      <c r="CE54" s="817">
        <v>-18.1722</v>
      </c>
      <c r="CF54" s="817">
        <v>-12.119</v>
      </c>
      <c r="CG54" s="817">
        <v>-12.516999999999999</v>
      </c>
      <c r="CH54" s="817">
        <v>-12.46</v>
      </c>
      <c r="CI54" s="817">
        <v>-16.327999999999999</v>
      </c>
      <c r="CJ54" s="817">
        <v>-15.119</v>
      </c>
      <c r="CK54" s="817">
        <v>-15.093</v>
      </c>
      <c r="CL54" s="817">
        <v>-15.68267</v>
      </c>
      <c r="CM54" s="870"/>
      <c r="CN54" s="891"/>
    </row>
    <row r="55" spans="1:92" s="4" customFormat="1" ht="15">
      <c r="F55" s="395"/>
      <c r="V55" s="808" t="s">
        <v>843</v>
      </c>
      <c r="W55" s="344" t="s">
        <v>512</v>
      </c>
      <c r="X55" s="2"/>
      <c r="Y55" s="2"/>
      <c r="Z55" s="4">
        <v>1949</v>
      </c>
      <c r="AA55" s="809">
        <f t="shared" ref="AA55:CJ55" si="0">AA53+AA54</f>
        <v>1.4919000000000002</v>
      </c>
      <c r="AB55" s="809">
        <f t="shared" si="0"/>
        <v>1.8224</v>
      </c>
      <c r="AC55" s="809">
        <f t="shared" si="0"/>
        <v>2.3885999999999998</v>
      </c>
      <c r="AD55" s="809">
        <f t="shared" si="0"/>
        <v>2.8777999999999997</v>
      </c>
      <c r="AE55" s="809">
        <f t="shared" si="0"/>
        <v>3.0003000000000002</v>
      </c>
      <c r="AF55" s="809">
        <f t="shared" si="0"/>
        <v>3.1292999999999997</v>
      </c>
      <c r="AG55" s="809">
        <f t="shared" si="0"/>
        <v>3.2712000000000003</v>
      </c>
      <c r="AH55" s="809">
        <f t="shared" si="0"/>
        <v>3.5421</v>
      </c>
      <c r="AI55" s="809">
        <f t="shared" si="0"/>
        <v>4.0701000000000001</v>
      </c>
      <c r="AJ55" s="809">
        <f t="shared" si="0"/>
        <v>4.7165999999999997</v>
      </c>
      <c r="AK55" s="809">
        <f t="shared" si="0"/>
        <v>5.3630000000000004</v>
      </c>
      <c r="AL55" s="809">
        <f t="shared" si="0"/>
        <v>5.7477</v>
      </c>
      <c r="AM55" s="809">
        <f t="shared" si="0"/>
        <v>6.2330999999999994</v>
      </c>
      <c r="AN55" s="809">
        <f t="shared" si="0"/>
        <v>6.9805000000000001</v>
      </c>
      <c r="AO55" s="809">
        <f t="shared" si="0"/>
        <v>7.9624999999999995</v>
      </c>
      <c r="AP55" s="809">
        <f t="shared" si="0"/>
        <v>8.9616000000000007</v>
      </c>
      <c r="AQ55" s="809">
        <f t="shared" si="0"/>
        <v>9.4949999999999992</v>
      </c>
      <c r="AR55" s="809">
        <f t="shared" si="0"/>
        <v>10.2316</v>
      </c>
      <c r="AS55" s="809">
        <f t="shared" si="0"/>
        <v>10.7654</v>
      </c>
      <c r="AT55" s="809">
        <f t="shared" si="0"/>
        <v>10.785699999999999</v>
      </c>
      <c r="AU55" s="809">
        <f t="shared" si="0"/>
        <v>13.758600000000001</v>
      </c>
      <c r="AV55" s="809">
        <f t="shared" si="0"/>
        <v>14.6447</v>
      </c>
      <c r="AW55" s="809">
        <f t="shared" si="0"/>
        <v>16.1755</v>
      </c>
      <c r="AX55" s="809">
        <f t="shared" si="0"/>
        <v>18.242700000000003</v>
      </c>
      <c r="AY55" s="809">
        <f t="shared" si="0"/>
        <v>19.694299999999998</v>
      </c>
      <c r="AZ55" s="809">
        <f t="shared" si="0"/>
        <v>22.754799999999999</v>
      </c>
      <c r="BA55" s="809">
        <f t="shared" si="0"/>
        <v>25.095400000000001</v>
      </c>
      <c r="BB55" s="809">
        <f t="shared" si="0"/>
        <v>30.041799999999999</v>
      </c>
      <c r="BC55" s="809">
        <f t="shared" si="0"/>
        <v>31.4727</v>
      </c>
      <c r="BD55" s="809">
        <f t="shared" si="0"/>
        <v>37.171100000000003</v>
      </c>
      <c r="BE55" s="809">
        <f t="shared" si="0"/>
        <v>44.662199999999999</v>
      </c>
      <c r="BF55" s="809">
        <f t="shared" si="0"/>
        <v>48.530499999999996</v>
      </c>
      <c r="BG55" s="809">
        <f t="shared" si="0"/>
        <v>54.0822</v>
      </c>
      <c r="BH55" s="809">
        <f t="shared" si="0"/>
        <v>62.824799999999989</v>
      </c>
      <c r="BI55" s="809">
        <f t="shared" si="0"/>
        <v>69.781899999999993</v>
      </c>
      <c r="BJ55" s="809">
        <f t="shared" si="0"/>
        <v>75.881</v>
      </c>
      <c r="BK55" s="809">
        <f t="shared" si="0"/>
        <v>82.654300000000006</v>
      </c>
      <c r="BL55" s="809">
        <f t="shared" si="0"/>
        <v>87.003799999999998</v>
      </c>
      <c r="BM55" s="809">
        <f t="shared" si="0"/>
        <v>91.851300000000009</v>
      </c>
      <c r="BN55" s="809">
        <f t="shared" si="0"/>
        <v>99.954400000000007</v>
      </c>
      <c r="BO55" s="809">
        <f t="shared" si="0"/>
        <v>105.43169999999999</v>
      </c>
      <c r="BP55" s="809">
        <f t="shared" si="0"/>
        <v>108.803</v>
      </c>
      <c r="BQ55" s="809">
        <f t="shared" si="0"/>
        <v>111.05589999999999</v>
      </c>
      <c r="BR55" s="809">
        <f t="shared" si="0"/>
        <v>110.05249999999999</v>
      </c>
      <c r="BS55" s="809">
        <f t="shared" si="0"/>
        <v>110.7336</v>
      </c>
      <c r="BT55" s="809">
        <f t="shared" si="0"/>
        <v>121.36750000000002</v>
      </c>
      <c r="BU55" s="809">
        <f t="shared" si="0"/>
        <v>126.17280000000001</v>
      </c>
      <c r="BV55" s="809">
        <f t="shared" si="0"/>
        <v>134.0033</v>
      </c>
      <c r="BW55" s="809">
        <f t="shared" si="0"/>
        <v>137.47760000000002</v>
      </c>
      <c r="BX55" s="809">
        <f t="shared" si="0"/>
        <v>143.29680000000002</v>
      </c>
      <c r="BY55" s="809">
        <f t="shared" si="0"/>
        <v>147.88080000000002</v>
      </c>
      <c r="BZ55" s="809">
        <f t="shared" si="0"/>
        <v>150.53739999999999</v>
      </c>
      <c r="CA55" s="809">
        <f t="shared" si="0"/>
        <v>152.43429999999998</v>
      </c>
      <c r="CB55" s="809">
        <f t="shared" si="0"/>
        <v>155.87029999999999</v>
      </c>
      <c r="CC55" s="809">
        <f t="shared" si="0"/>
        <v>159.8835</v>
      </c>
      <c r="CD55" s="809">
        <f t="shared" si="0"/>
        <v>169.82509999999999</v>
      </c>
      <c r="CE55" s="809">
        <f t="shared" si="0"/>
        <v>178.16159999999999</v>
      </c>
      <c r="CF55" s="809">
        <f t="shared" si="0"/>
        <v>191.857</v>
      </c>
      <c r="CG55" s="809">
        <f t="shared" si="0"/>
        <v>196.96134000000001</v>
      </c>
      <c r="CH55" s="809">
        <f t="shared" si="0"/>
        <v>198.11699999999999</v>
      </c>
      <c r="CI55" s="809">
        <f t="shared" si="0"/>
        <v>184.54900000000001</v>
      </c>
      <c r="CJ55" s="809">
        <f t="shared" si="0"/>
        <v>195.76900000000001</v>
      </c>
      <c r="CK55" s="809">
        <f>CK53+CK54</f>
        <v>207.63900000000001</v>
      </c>
      <c r="CL55" s="1064">
        <f>CL53+CL54</f>
        <v>211.39644999999999</v>
      </c>
      <c r="CM55" s="868"/>
      <c r="CN55" s="888"/>
    </row>
    <row r="56" spans="1:92" s="4" customFormat="1" ht="15">
      <c r="F56" s="395"/>
      <c r="V56" s="808"/>
      <c r="W56" s="344"/>
      <c r="X56" s="2"/>
      <c r="Y56" s="2"/>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09"/>
      <c r="BA56" s="809"/>
      <c r="BB56" s="809"/>
      <c r="BC56" s="809"/>
      <c r="BD56" s="809"/>
      <c r="BE56" s="809"/>
      <c r="BF56" s="809"/>
      <c r="BG56" s="809"/>
      <c r="BH56" s="809"/>
      <c r="BI56" s="809"/>
      <c r="BJ56" s="809"/>
      <c r="BK56" s="809"/>
      <c r="BL56" s="809"/>
      <c r="BM56" s="809"/>
      <c r="BN56" s="809"/>
      <c r="BO56" s="809"/>
      <c r="BP56" s="809"/>
      <c r="BQ56" s="809"/>
      <c r="BR56" s="809"/>
      <c r="BS56" s="809"/>
      <c r="BT56" s="809"/>
      <c r="BU56" s="809"/>
      <c r="BV56" s="809"/>
      <c r="BW56" s="809"/>
      <c r="BX56" s="809"/>
      <c r="BY56" s="809"/>
      <c r="BZ56" s="809"/>
      <c r="CA56" s="809"/>
      <c r="CB56" s="809"/>
      <c r="CC56" s="809"/>
      <c r="CD56" s="809"/>
      <c r="CE56" s="809"/>
      <c r="CF56" s="809"/>
      <c r="CG56" s="809"/>
      <c r="CH56" s="809"/>
      <c r="CI56" s="809"/>
      <c r="CJ56" s="809"/>
      <c r="CK56" s="809"/>
      <c r="CL56" s="1064"/>
      <c r="CM56" s="868"/>
      <c r="CN56" s="888"/>
    </row>
    <row r="57" spans="1:92" s="4" customFormat="1" ht="15">
      <c r="F57" s="395"/>
      <c r="V57" s="808" t="s">
        <v>761</v>
      </c>
      <c r="W57" s="785" t="str">
        <f t="shared" ref="W57:W62" si="1">W$73</f>
        <v>Md euros 2012</v>
      </c>
      <c r="X57" s="808" t="s">
        <v>1035</v>
      </c>
      <c r="Y57" s="2"/>
      <c r="Z57" s="4">
        <v>1949</v>
      </c>
      <c r="AA57" s="829">
        <f t="shared" ref="AA57:BF57" si="2">AA43/AA$71*AA$73</f>
        <v>100.01203458835982</v>
      </c>
      <c r="AB57" s="829">
        <f t="shared" si="2"/>
        <v>108.65782320873393</v>
      </c>
      <c r="AC57" s="829">
        <f t="shared" si="2"/>
        <v>119.59501654018152</v>
      </c>
      <c r="AD57" s="829">
        <f t="shared" si="2"/>
        <v>123.72685679388384</v>
      </c>
      <c r="AE57" s="829">
        <f t="shared" si="2"/>
        <v>127.16931495163256</v>
      </c>
      <c r="AF57" s="829">
        <f t="shared" si="2"/>
        <v>135.18976736697334</v>
      </c>
      <c r="AG57" s="829">
        <f t="shared" si="2"/>
        <v>146.70450824626477</v>
      </c>
      <c r="AH57" s="829">
        <f t="shared" si="2"/>
        <v>157.57936138221584</v>
      </c>
      <c r="AI57" s="829">
        <f t="shared" si="2"/>
        <v>166.18753082133099</v>
      </c>
      <c r="AJ57" s="829">
        <f t="shared" si="2"/>
        <v>170.65932094073005</v>
      </c>
      <c r="AK57" s="829">
        <f t="shared" si="2"/>
        <v>177.51935794729121</v>
      </c>
      <c r="AL57" s="829">
        <f t="shared" si="2"/>
        <v>195.48483530145347</v>
      </c>
      <c r="AM57" s="829">
        <f t="shared" si="2"/>
        <v>208.51086057233275</v>
      </c>
      <c r="AN57" s="829">
        <f t="shared" si="2"/>
        <v>219.66899511709079</v>
      </c>
      <c r="AO57" s="829">
        <f t="shared" si="2"/>
        <v>236.47336862795268</v>
      </c>
      <c r="AP57" s="829">
        <f t="shared" si="2"/>
        <v>256.7029084873401</v>
      </c>
      <c r="AQ57" s="829">
        <f t="shared" si="2"/>
        <v>271.44200377607069</v>
      </c>
      <c r="AR57" s="829">
        <f t="shared" si="2"/>
        <v>285.40897276529131</v>
      </c>
      <c r="AS57" s="829">
        <f t="shared" si="2"/>
        <v>299.7696235417406</v>
      </c>
      <c r="AT57" s="829">
        <f t="shared" si="2"/>
        <v>314.88673829073264</v>
      </c>
      <c r="AU57" s="829">
        <f t="shared" si="2"/>
        <v>339.04816152640473</v>
      </c>
      <c r="AV57" s="829">
        <f t="shared" si="2"/>
        <v>368.5396530967887</v>
      </c>
      <c r="AW57" s="829">
        <f t="shared" si="2"/>
        <v>393.96832253658107</v>
      </c>
      <c r="AX57" s="829">
        <f t="shared" si="2"/>
        <v>410.17637050467903</v>
      </c>
      <c r="AY57" s="829">
        <f t="shared" si="2"/>
        <v>450.31136939066397</v>
      </c>
      <c r="AZ57" s="829">
        <f t="shared" si="2"/>
        <v>473.66761584509396</v>
      </c>
      <c r="BA57" s="829">
        <f t="shared" si="2"/>
        <v>469.69499173371514</v>
      </c>
      <c r="BB57" s="829">
        <f t="shared" si="2"/>
        <v>491.43068471381542</v>
      </c>
      <c r="BC57" s="829">
        <f t="shared" si="2"/>
        <v>518.58283954266119</v>
      </c>
      <c r="BD57" s="829">
        <f t="shared" si="2"/>
        <v>528.0274566313534</v>
      </c>
      <c r="BE57" s="829">
        <f t="shared" si="2"/>
        <v>543.96229794727242</v>
      </c>
      <c r="BF57" s="829">
        <f t="shared" si="2"/>
        <v>553.65896305887804</v>
      </c>
      <c r="BG57" s="829">
        <f t="shared" ref="BG57:CJ57" si="3">BG43/BG$71*BG$73</f>
        <v>560.08474174667936</v>
      </c>
      <c r="BH57" s="829">
        <f t="shared" si="3"/>
        <v>567.88404153211388</v>
      </c>
      <c r="BI57" s="829">
        <f t="shared" si="3"/>
        <v>570.22614011516669</v>
      </c>
      <c r="BJ57" s="829">
        <f t="shared" si="3"/>
        <v>578.3550115897358</v>
      </c>
      <c r="BK57" s="829">
        <f t="shared" si="3"/>
        <v>588.28706018750393</v>
      </c>
      <c r="BL57" s="829">
        <f t="shared" si="3"/>
        <v>615.72966411796028</v>
      </c>
      <c r="BM57" s="829">
        <f t="shared" si="3"/>
        <v>636.50512472864193</v>
      </c>
      <c r="BN57" s="829">
        <f t="shared" si="3"/>
        <v>675.842824664246</v>
      </c>
      <c r="BO57" s="829">
        <f t="shared" si="3"/>
        <v>703.91528319976612</v>
      </c>
      <c r="BP57" s="829">
        <f t="shared" si="3"/>
        <v>731.21412626863423</v>
      </c>
      <c r="BQ57" s="829">
        <f t="shared" si="3"/>
        <v>739.356721514132</v>
      </c>
      <c r="BR57" s="829">
        <f t="shared" si="3"/>
        <v>751.5378733141855</v>
      </c>
      <c r="BS57" s="829">
        <f t="shared" si="3"/>
        <v>732.62320031047329</v>
      </c>
      <c r="BT57" s="829">
        <f t="shared" si="3"/>
        <v>741.87362091167529</v>
      </c>
      <c r="BU57" s="829">
        <f t="shared" si="3"/>
        <v>764.83809135779109</v>
      </c>
      <c r="BV57" s="829">
        <f t="shared" si="3"/>
        <v>762.41704587997924</v>
      </c>
      <c r="BW57" s="829">
        <f t="shared" si="3"/>
        <v>789.73318743970447</v>
      </c>
      <c r="BX57" s="829">
        <f t="shared" si="3"/>
        <v>827.7251204204548</v>
      </c>
      <c r="BY57" s="829">
        <f t="shared" si="3"/>
        <v>854.55409728523239</v>
      </c>
      <c r="BZ57" s="829">
        <f t="shared" si="3"/>
        <v>893.46858999384744</v>
      </c>
      <c r="CA57" s="829">
        <f t="shared" si="3"/>
        <v>917.4039815649553</v>
      </c>
      <c r="CB57" s="829">
        <f t="shared" si="3"/>
        <v>925.77119585166281</v>
      </c>
      <c r="CC57" s="829">
        <f t="shared" si="3"/>
        <v>935.48493188210523</v>
      </c>
      <c r="CD57" s="829">
        <f t="shared" si="3"/>
        <v>960.69509336120007</v>
      </c>
      <c r="CE57" s="829">
        <f t="shared" si="3"/>
        <v>980.97933005004131</v>
      </c>
      <c r="CF57" s="829">
        <f t="shared" si="3"/>
        <v>1003.2960683176892</v>
      </c>
      <c r="CG57" s="829">
        <f t="shared" si="3"/>
        <v>1035.6226931348247</v>
      </c>
      <c r="CH57" s="829">
        <f t="shared" si="3"/>
        <v>1040.5877851101416</v>
      </c>
      <c r="CI57" s="829">
        <f t="shared" si="3"/>
        <v>990.52643251563643</v>
      </c>
      <c r="CJ57" s="829">
        <f t="shared" si="3"/>
        <v>1003.4485699530239</v>
      </c>
      <c r="CK57" s="829">
        <f>CK43/CK$71*CK$73</f>
        <v>1021.9220596891888</v>
      </c>
      <c r="CL57" s="829">
        <f>CL43/CL$71*CL$73</f>
        <v>1018.3049999999998</v>
      </c>
      <c r="CM57" s="868"/>
      <c r="CN57" s="888"/>
    </row>
    <row r="58" spans="1:92" s="4" customFormat="1" ht="15">
      <c r="F58" s="395"/>
      <c r="V58" s="808" t="s">
        <v>532</v>
      </c>
      <c r="W58" s="785" t="str">
        <f t="shared" si="1"/>
        <v>Md euros 2012</v>
      </c>
      <c r="X58" s="808" t="s">
        <v>1036</v>
      </c>
      <c r="Y58" s="2"/>
      <c r="Z58" s="4">
        <v>1949</v>
      </c>
      <c r="AA58" s="829">
        <f t="shared" ref="AA58:BF58" si="4">AA44/AA$71*AA$73</f>
        <v>6.1409984788170373</v>
      </c>
      <c r="AB58" s="829">
        <f t="shared" si="4"/>
        <v>6.6534611048964738</v>
      </c>
      <c r="AC58" s="829">
        <f t="shared" si="4"/>
        <v>7.3203023422218045</v>
      </c>
      <c r="AD58" s="829">
        <f t="shared" si="4"/>
        <v>7.2199157951405439</v>
      </c>
      <c r="AE58" s="829">
        <f t="shared" si="4"/>
        <v>8.7836666403395736</v>
      </c>
      <c r="AF58" s="829">
        <f t="shared" si="4"/>
        <v>9.1559751752488925</v>
      </c>
      <c r="AG58" s="829">
        <f t="shared" si="4"/>
        <v>9.5710266548196952</v>
      </c>
      <c r="AH58" s="829">
        <f t="shared" si="4"/>
        <v>9.8461562807935703</v>
      </c>
      <c r="AI58" s="829">
        <f t="shared" si="4"/>
        <v>11.673562169735458</v>
      </c>
      <c r="AJ58" s="829">
        <f t="shared" si="4"/>
        <v>12.826172542733913</v>
      </c>
      <c r="AK58" s="829">
        <f t="shared" si="4"/>
        <v>12.837213831579101</v>
      </c>
      <c r="AL58" s="829">
        <f t="shared" si="4"/>
        <v>13.418692475204132</v>
      </c>
      <c r="AM58" s="829">
        <f t="shared" si="4"/>
        <v>14.275565274487015</v>
      </c>
      <c r="AN58" s="829">
        <f t="shared" si="4"/>
        <v>14.326118029611301</v>
      </c>
      <c r="AO58" s="829">
        <f t="shared" si="4"/>
        <v>15.389281887985522</v>
      </c>
      <c r="AP58" s="829">
        <f t="shared" si="4"/>
        <v>16.634112692336942</v>
      </c>
      <c r="AQ58" s="829">
        <f t="shared" si="4"/>
        <v>18.029122974794287</v>
      </c>
      <c r="AR58" s="829">
        <f t="shared" si="4"/>
        <v>18.87037538267365</v>
      </c>
      <c r="AS58" s="829">
        <f t="shared" si="4"/>
        <v>20.229837725015241</v>
      </c>
      <c r="AT58" s="829">
        <f t="shared" si="4"/>
        <v>22.899553295091728</v>
      </c>
      <c r="AU58" s="829">
        <f t="shared" si="4"/>
        <v>27.148387783886964</v>
      </c>
      <c r="AV58" s="829">
        <f t="shared" si="4"/>
        <v>29.82709592775257</v>
      </c>
      <c r="AW58" s="829">
        <f t="shared" si="4"/>
        <v>33.96891015869636</v>
      </c>
      <c r="AX58" s="829">
        <f t="shared" si="4"/>
        <v>35.713472926598584</v>
      </c>
      <c r="AY58" s="829">
        <f t="shared" si="4"/>
        <v>41.421757945846998</v>
      </c>
      <c r="AZ58" s="829">
        <f t="shared" si="4"/>
        <v>49.663947154871252</v>
      </c>
      <c r="BA58" s="829">
        <f t="shared" si="4"/>
        <v>45.958180120219154</v>
      </c>
      <c r="BB58" s="829">
        <f t="shared" si="4"/>
        <v>47.329513721168546</v>
      </c>
      <c r="BC58" s="829">
        <f t="shared" si="4"/>
        <v>43.751188571826638</v>
      </c>
      <c r="BD58" s="829">
        <f t="shared" si="4"/>
        <v>44.131781588042429</v>
      </c>
      <c r="BE58" s="829">
        <f t="shared" si="4"/>
        <v>46.01708894290951</v>
      </c>
      <c r="BF58" s="829">
        <f t="shared" si="4"/>
        <v>49.919080752066456</v>
      </c>
      <c r="BG58" s="829">
        <f t="shared" ref="BG58:CK58" si="5">BG44/BG$71*BG$73</f>
        <v>53.387090315565388</v>
      </c>
      <c r="BH58" s="829">
        <f t="shared" si="5"/>
        <v>55.336180212680866</v>
      </c>
      <c r="BI58" s="829">
        <f t="shared" si="5"/>
        <v>60.908026527425001</v>
      </c>
      <c r="BJ58" s="829">
        <f t="shared" si="5"/>
        <v>64.919365823796454</v>
      </c>
      <c r="BK58" s="829">
        <f t="shared" si="5"/>
        <v>67.843987914506044</v>
      </c>
      <c r="BL58" s="829">
        <f t="shared" si="5"/>
        <v>68.929207168478783</v>
      </c>
      <c r="BM58" s="829">
        <f t="shared" si="5"/>
        <v>69.928964012334234</v>
      </c>
      <c r="BN58" s="829">
        <f t="shared" si="5"/>
        <v>74.341406697633772</v>
      </c>
      <c r="BO58" s="829">
        <f t="shared" si="5"/>
        <v>83.218750163631498</v>
      </c>
      <c r="BP58" s="829">
        <f t="shared" si="5"/>
        <v>79.760670317452465</v>
      </c>
      <c r="BQ58" s="829">
        <f t="shared" si="5"/>
        <v>79.880694208864426</v>
      </c>
      <c r="BR58" s="829">
        <f t="shared" si="5"/>
        <v>77.386408178592887</v>
      </c>
      <c r="BS58" s="829">
        <f t="shared" si="5"/>
        <v>82.575450294780893</v>
      </c>
      <c r="BT58" s="829">
        <f t="shared" si="5"/>
        <v>79.884084769826018</v>
      </c>
      <c r="BU58" s="829">
        <f t="shared" si="5"/>
        <v>72.406969528117955</v>
      </c>
      <c r="BV58" s="829">
        <f t="shared" si="5"/>
        <v>71.606359278738381</v>
      </c>
      <c r="BW58" s="829">
        <f t="shared" si="5"/>
        <v>69.030916112497607</v>
      </c>
      <c r="BX58" s="829">
        <f t="shared" si="5"/>
        <v>68.575266953493013</v>
      </c>
      <c r="BY58" s="829">
        <f t="shared" si="5"/>
        <v>73.477027619613025</v>
      </c>
      <c r="BZ58" s="829">
        <f t="shared" si="5"/>
        <v>82.188637218808935</v>
      </c>
      <c r="CA58" s="829">
        <f t="shared" si="5"/>
        <v>74.553831778958497</v>
      </c>
      <c r="CB58" s="829">
        <f t="shared" si="5"/>
        <v>75.380315648373056</v>
      </c>
      <c r="CC58" s="829">
        <f t="shared" si="5"/>
        <v>78.451301772822248</v>
      </c>
      <c r="CD58" s="829">
        <f t="shared" si="5"/>
        <v>78.277693221280359</v>
      </c>
      <c r="CE58" s="829">
        <f t="shared" si="5"/>
        <v>77.461489917900252</v>
      </c>
      <c r="CF58" s="829">
        <f t="shared" si="5"/>
        <v>80.465023363875758</v>
      </c>
      <c r="CG58" s="829">
        <f t="shared" si="5"/>
        <v>80.139475424178286</v>
      </c>
      <c r="CH58" s="829">
        <f t="shared" si="5"/>
        <v>71.754282979809375</v>
      </c>
      <c r="CI58" s="829">
        <f t="shared" si="5"/>
        <v>83.690580423231339</v>
      </c>
      <c r="CJ58" s="829">
        <f t="shared" si="5"/>
        <v>90.73123131402312</v>
      </c>
      <c r="CK58" s="829">
        <f t="shared" si="5"/>
        <v>91.583914831282044</v>
      </c>
      <c r="CL58" s="829">
        <f t="shared" ref="CL58" si="6">CL44/CL$71*CL$73</f>
        <v>92.114999999999995</v>
      </c>
      <c r="CM58" s="868"/>
      <c r="CN58" s="888"/>
    </row>
    <row r="59" spans="1:92" s="4" customFormat="1" ht="15">
      <c r="F59" s="395"/>
      <c r="V59" s="808" t="s">
        <v>533</v>
      </c>
      <c r="W59" s="785" t="str">
        <f t="shared" si="1"/>
        <v>Md euros 2012</v>
      </c>
      <c r="X59" s="808" t="s">
        <v>974</v>
      </c>
      <c r="Y59" s="2"/>
      <c r="Z59" s="4">
        <v>1949</v>
      </c>
      <c r="AA59" s="829">
        <f t="shared" ref="AA59:BF59" si="7">AA45/AA$71*AA$73</f>
        <v>25.747198506844835</v>
      </c>
      <c r="AB59" s="829">
        <f t="shared" si="7"/>
        <v>28.823977368930478</v>
      </c>
      <c r="AC59" s="829">
        <f t="shared" si="7"/>
        <v>30.662124866858623</v>
      </c>
      <c r="AD59" s="829">
        <f t="shared" si="7"/>
        <v>32.918259077015549</v>
      </c>
      <c r="AE59" s="829">
        <f t="shared" si="7"/>
        <v>35.011112964315522</v>
      </c>
      <c r="AF59" s="829">
        <f t="shared" si="7"/>
        <v>36.96996887716589</v>
      </c>
      <c r="AG59" s="829">
        <f t="shared" si="7"/>
        <v>37.994704916319094</v>
      </c>
      <c r="AH59" s="829">
        <f t="shared" si="7"/>
        <v>41.949634510379681</v>
      </c>
      <c r="AI59" s="829">
        <f t="shared" si="7"/>
        <v>43.51905947514588</v>
      </c>
      <c r="AJ59" s="829">
        <f t="shared" si="7"/>
        <v>44.935915081687668</v>
      </c>
      <c r="AK59" s="829">
        <f t="shared" si="7"/>
        <v>47.69593102481911</v>
      </c>
      <c r="AL59" s="829">
        <f t="shared" si="7"/>
        <v>49.683749001019173</v>
      </c>
      <c r="AM59" s="829">
        <f t="shared" si="7"/>
        <v>53.191972229048574</v>
      </c>
      <c r="AN59" s="829">
        <f t="shared" si="7"/>
        <v>58.256398259899562</v>
      </c>
      <c r="AO59" s="829">
        <f t="shared" si="7"/>
        <v>63.222896265193597</v>
      </c>
      <c r="AP59" s="829">
        <f t="shared" si="7"/>
        <v>66.719178442438633</v>
      </c>
      <c r="AQ59" s="829">
        <f t="shared" si="7"/>
        <v>69.163121831599142</v>
      </c>
      <c r="AR59" s="829">
        <f t="shared" si="7"/>
        <v>72.177618795402481</v>
      </c>
      <c r="AS59" s="829">
        <f t="shared" si="7"/>
        <v>75.706173688411937</v>
      </c>
      <c r="AT59" s="829">
        <f t="shared" si="7"/>
        <v>84.6981900057052</v>
      </c>
      <c r="AU59" s="829">
        <f t="shared" si="7"/>
        <v>89.165539789128047</v>
      </c>
      <c r="AV59" s="829">
        <f t="shared" si="7"/>
        <v>94.876194595806837</v>
      </c>
      <c r="AW59" s="829">
        <f t="shared" si="7"/>
        <v>102.54383220873352</v>
      </c>
      <c r="AX59" s="829">
        <f t="shared" si="7"/>
        <v>107.96033277469265</v>
      </c>
      <c r="AY59" s="829">
        <f t="shared" si="7"/>
        <v>112.60028939918304</v>
      </c>
      <c r="AZ59" s="829">
        <f t="shared" si="7"/>
        <v>123.75136200056693</v>
      </c>
      <c r="BA59" s="829">
        <f t="shared" si="7"/>
        <v>133.39645119041893</v>
      </c>
      <c r="BB59" s="829">
        <f t="shared" si="7"/>
        <v>143.91267247754652</v>
      </c>
      <c r="BC59" s="829">
        <f t="shared" si="7"/>
        <v>154.07890244853883</v>
      </c>
      <c r="BD59" s="829">
        <f t="shared" si="7"/>
        <v>164.40351784594111</v>
      </c>
      <c r="BE59" s="829">
        <f t="shared" si="7"/>
        <v>170.08548092612796</v>
      </c>
      <c r="BF59" s="829">
        <f t="shared" si="7"/>
        <v>178.06665308427634</v>
      </c>
      <c r="BG59" s="829">
        <f t="shared" ref="BG59:CK59" si="8">BG45/BG$71*BG$73</f>
        <v>183.14561469589142</v>
      </c>
      <c r="BH59" s="829">
        <f t="shared" si="8"/>
        <v>192.04752736543193</v>
      </c>
      <c r="BI59" s="829">
        <f t="shared" si="8"/>
        <v>195.70798671422253</v>
      </c>
      <c r="BJ59" s="829">
        <f t="shared" si="8"/>
        <v>199.93254816512481</v>
      </c>
      <c r="BK59" s="829">
        <f t="shared" si="8"/>
        <v>200.98820734870597</v>
      </c>
      <c r="BL59" s="829">
        <f t="shared" si="8"/>
        <v>203.28754250738763</v>
      </c>
      <c r="BM59" s="829">
        <f t="shared" si="8"/>
        <v>204.19973869249003</v>
      </c>
      <c r="BN59" s="829">
        <f t="shared" si="8"/>
        <v>205.89362290432879</v>
      </c>
      <c r="BO59" s="829">
        <f t="shared" si="8"/>
        <v>209.78665700453294</v>
      </c>
      <c r="BP59" s="829">
        <f t="shared" si="8"/>
        <v>215.93234529058853</v>
      </c>
      <c r="BQ59" s="829">
        <f t="shared" si="8"/>
        <v>222.55870499724023</v>
      </c>
      <c r="BR59" s="829">
        <f t="shared" si="8"/>
        <v>232.94746871109709</v>
      </c>
      <c r="BS59" s="829">
        <f t="shared" si="8"/>
        <v>239.74531471974399</v>
      </c>
      <c r="BT59" s="829">
        <f t="shared" si="8"/>
        <v>246.94097706872475</v>
      </c>
      <c r="BU59" s="829">
        <f t="shared" si="8"/>
        <v>252.46824358285534</v>
      </c>
      <c r="BV59" s="829">
        <f t="shared" si="8"/>
        <v>261.21068371640075</v>
      </c>
      <c r="BW59" s="829">
        <f t="shared" si="8"/>
        <v>266.45807085424758</v>
      </c>
      <c r="BX59" s="829">
        <f t="shared" si="8"/>
        <v>270.02042112729418</v>
      </c>
      <c r="BY59" s="829">
        <f t="shared" si="8"/>
        <v>278.81373159565464</v>
      </c>
      <c r="BZ59" s="829">
        <f t="shared" si="8"/>
        <v>283.05247982864051</v>
      </c>
      <c r="CA59" s="829">
        <f t="shared" si="8"/>
        <v>288.24724679402135</v>
      </c>
      <c r="CB59" s="829">
        <f t="shared" si="8"/>
        <v>295.19674196705006</v>
      </c>
      <c r="CC59" s="829">
        <f t="shared" si="8"/>
        <v>299.13250783679422</v>
      </c>
      <c r="CD59" s="829">
        <f t="shared" si="8"/>
        <v>304.53870891520688</v>
      </c>
      <c r="CE59" s="829">
        <f t="shared" si="8"/>
        <v>310.04426601142814</v>
      </c>
      <c r="CF59" s="829">
        <f t="shared" si="8"/>
        <v>313.46709101850547</v>
      </c>
      <c r="CG59" s="829">
        <f t="shared" si="8"/>
        <v>316.46439672135739</v>
      </c>
      <c r="CH59" s="829">
        <f t="shared" si="8"/>
        <v>318.81613724444878</v>
      </c>
      <c r="CI59" s="829">
        <f t="shared" si="8"/>
        <v>324.94263246055482</v>
      </c>
      <c r="CJ59" s="829">
        <f t="shared" si="8"/>
        <v>328.44090776010887</v>
      </c>
      <c r="CK59" s="829">
        <f t="shared" si="8"/>
        <v>331.68253311003252</v>
      </c>
      <c r="CL59" s="829">
        <f t="shared" ref="CL59" si="9">CL45/CL$71*CL$73</f>
        <v>333.09800000000001</v>
      </c>
      <c r="CM59" s="868"/>
      <c r="CN59" s="888"/>
    </row>
    <row r="60" spans="1:92" s="4" customFormat="1" ht="15">
      <c r="F60" s="395"/>
      <c r="V60" s="808" t="s">
        <v>879</v>
      </c>
      <c r="W60" s="785" t="str">
        <f t="shared" si="1"/>
        <v>Md euros 2012</v>
      </c>
      <c r="X60" s="808" t="s">
        <v>1090</v>
      </c>
      <c r="Y60" s="2"/>
      <c r="Z60" s="4">
        <v>1949</v>
      </c>
      <c r="AA60" s="829">
        <f t="shared" ref="AA60:BF60" si="10">AA46/AA$71*AA$73</f>
        <v>103.17835673483265</v>
      </c>
      <c r="AB60" s="829">
        <f t="shared" si="10"/>
        <v>109.9185599172296</v>
      </c>
      <c r="AC60" s="829">
        <f t="shared" si="10"/>
        <v>109.7916444402305</v>
      </c>
      <c r="AD60" s="829">
        <f t="shared" si="10"/>
        <v>110.06170650390973</v>
      </c>
      <c r="AE60" s="829">
        <f t="shared" si="10"/>
        <v>112.47495784126981</v>
      </c>
      <c r="AF60" s="829">
        <f t="shared" si="10"/>
        <v>118.42170483914553</v>
      </c>
      <c r="AG60" s="829">
        <f t="shared" si="10"/>
        <v>122.67724341489452</v>
      </c>
      <c r="AH60" s="829">
        <f t="shared" si="10"/>
        <v>124.19865083186814</v>
      </c>
      <c r="AI60" s="829">
        <f t="shared" si="10"/>
        <v>129.80217804455057</v>
      </c>
      <c r="AJ60" s="829">
        <f t="shared" si="10"/>
        <v>132.64689130222416</v>
      </c>
      <c r="AK60" s="829">
        <f t="shared" si="10"/>
        <v>130.03031274512665</v>
      </c>
      <c r="AL60" s="829">
        <f t="shared" si="10"/>
        <v>142.1539287939126</v>
      </c>
      <c r="AM60" s="829">
        <f t="shared" si="10"/>
        <v>143.8891120369729</v>
      </c>
      <c r="AN60" s="829">
        <f t="shared" si="10"/>
        <v>156.65667014268772</v>
      </c>
      <c r="AO60" s="829">
        <f t="shared" si="10"/>
        <v>160.33484385622128</v>
      </c>
      <c r="AP60" s="829">
        <f t="shared" si="10"/>
        <v>164.75889052826454</v>
      </c>
      <c r="AQ60" s="829">
        <f t="shared" si="10"/>
        <v>172.0448386710392</v>
      </c>
      <c r="AR60" s="829">
        <f t="shared" si="10"/>
        <v>182.37289879674228</v>
      </c>
      <c r="AS60" s="829">
        <f t="shared" si="10"/>
        <v>192.90372530264963</v>
      </c>
      <c r="AT60" s="829">
        <f t="shared" si="10"/>
        <v>199.25420630279217</v>
      </c>
      <c r="AU60" s="829">
        <f t="shared" si="10"/>
        <v>201.28683588756124</v>
      </c>
      <c r="AV60" s="829">
        <f t="shared" si="10"/>
        <v>209.11813646570127</v>
      </c>
      <c r="AW60" s="829">
        <f t="shared" si="10"/>
        <v>210.58397492063824</v>
      </c>
      <c r="AX60" s="829">
        <f t="shared" si="10"/>
        <v>219.98626436818245</v>
      </c>
      <c r="AY60" s="829">
        <f t="shared" si="10"/>
        <v>227.1620235380698</v>
      </c>
      <c r="AZ60" s="829">
        <f t="shared" si="10"/>
        <v>224.11132171126607</v>
      </c>
      <c r="BA60" s="829">
        <f t="shared" si="10"/>
        <v>215.06824784660807</v>
      </c>
      <c r="BB60" s="829">
        <f t="shared" si="10"/>
        <v>215.45429895608279</v>
      </c>
      <c r="BC60" s="829">
        <f t="shared" si="10"/>
        <v>222.00965122064855</v>
      </c>
      <c r="BD60" s="829">
        <f t="shared" si="10"/>
        <v>233.92607767824003</v>
      </c>
      <c r="BE60" s="829">
        <f t="shared" si="10"/>
        <v>237.66467521888458</v>
      </c>
      <c r="BF60" s="829">
        <f t="shared" si="10"/>
        <v>237.6570814354628</v>
      </c>
      <c r="BG60" s="829">
        <f t="shared" ref="BG60:CK60" si="11">BG46/BG$71*BG$73</f>
        <v>234.14187924519885</v>
      </c>
      <c r="BH60" s="829">
        <f t="shared" si="11"/>
        <v>239.10620820486579</v>
      </c>
      <c r="BI60" s="829">
        <f t="shared" si="11"/>
        <v>240.65067398987378</v>
      </c>
      <c r="BJ60" s="829">
        <f t="shared" si="11"/>
        <v>240.49290145466324</v>
      </c>
      <c r="BK60" s="829">
        <f t="shared" si="11"/>
        <v>242.20449509122821</v>
      </c>
      <c r="BL60" s="829">
        <f t="shared" si="11"/>
        <v>239.67579871716467</v>
      </c>
      <c r="BM60" s="829">
        <f t="shared" si="11"/>
        <v>243.07460456057549</v>
      </c>
      <c r="BN60" s="829">
        <f t="shared" si="11"/>
        <v>250.40733677029098</v>
      </c>
      <c r="BO60" s="829">
        <f t="shared" si="11"/>
        <v>263.4889665471751</v>
      </c>
      <c r="BP60" s="829">
        <f t="shared" si="11"/>
        <v>269.58285222275657</v>
      </c>
      <c r="BQ60" s="829">
        <f t="shared" si="11"/>
        <v>270.37317606216629</v>
      </c>
      <c r="BR60" s="829">
        <f t="shared" si="11"/>
        <v>276.09698124177356</v>
      </c>
      <c r="BS60" s="829">
        <f t="shared" si="11"/>
        <v>272.83764695330603</v>
      </c>
      <c r="BT60" s="829">
        <f t="shared" si="11"/>
        <v>279.56737961541052</v>
      </c>
      <c r="BU60" s="829">
        <f t="shared" si="11"/>
        <v>284.64106701923373</v>
      </c>
      <c r="BV60" s="829">
        <f t="shared" si="11"/>
        <v>287.15740541020403</v>
      </c>
      <c r="BW60" s="829">
        <f t="shared" si="11"/>
        <v>288.05108510797771</v>
      </c>
      <c r="BX60" s="829">
        <f t="shared" si="11"/>
        <v>294.88861598909654</v>
      </c>
      <c r="BY60" s="829">
        <f t="shared" si="11"/>
        <v>302.78093487431192</v>
      </c>
      <c r="BZ60" s="829">
        <f t="shared" si="11"/>
        <v>313.00322914332844</v>
      </c>
      <c r="CA60" s="829">
        <f t="shared" si="11"/>
        <v>324.42306505385585</v>
      </c>
      <c r="CB60" s="829">
        <f t="shared" si="11"/>
        <v>324.6687397207383</v>
      </c>
      <c r="CC60" s="829">
        <f t="shared" si="11"/>
        <v>323.77358973194259</v>
      </c>
      <c r="CD60" s="829">
        <f t="shared" si="11"/>
        <v>331.47939960397696</v>
      </c>
      <c r="CE60" s="829">
        <f t="shared" si="11"/>
        <v>335.20209364659189</v>
      </c>
      <c r="CF60" s="829">
        <f t="shared" si="11"/>
        <v>342.15427434813438</v>
      </c>
      <c r="CG60" s="829">
        <f t="shared" si="11"/>
        <v>351.67916558417647</v>
      </c>
      <c r="CH60" s="829">
        <f t="shared" si="11"/>
        <v>355.14176914487575</v>
      </c>
      <c r="CI60" s="829">
        <f t="shared" si="11"/>
        <v>337.73231566819697</v>
      </c>
      <c r="CJ60" s="829">
        <f t="shared" si="11"/>
        <v>337.30410649132205</v>
      </c>
      <c r="CK60" s="829">
        <f t="shared" si="11"/>
        <v>344.66463730707687</v>
      </c>
      <c r="CL60" s="829">
        <f t="shared" ref="CL60" si="12">CL46/CL$71*CL$73</f>
        <v>345.54700000000003</v>
      </c>
      <c r="CM60" s="868"/>
      <c r="CN60" s="888"/>
    </row>
    <row r="61" spans="1:92" s="4" customFormat="1" ht="15">
      <c r="F61" s="395"/>
      <c r="V61" s="808" t="s">
        <v>930</v>
      </c>
      <c r="W61" s="785" t="str">
        <f t="shared" si="1"/>
        <v>Md euros 2012</v>
      </c>
      <c r="X61" s="808" t="s">
        <v>1091</v>
      </c>
      <c r="Y61" s="2"/>
      <c r="Z61" s="4">
        <v>1949</v>
      </c>
      <c r="AA61" s="829">
        <f t="shared" ref="AA61:BF61" si="13">AA47/AA$71*AA$73</f>
        <v>5.2702598885370087</v>
      </c>
      <c r="AB61" s="829">
        <f t="shared" si="13"/>
        <v>5.3004753689498774</v>
      </c>
      <c r="AC61" s="829">
        <f t="shared" si="13"/>
        <v>5.1546659019959398</v>
      </c>
      <c r="AD61" s="829">
        <f t="shared" si="13"/>
        <v>5.1450800331050868</v>
      </c>
      <c r="AE61" s="829">
        <f t="shared" si="13"/>
        <v>5.101201385949838</v>
      </c>
      <c r="AF61" s="829">
        <f t="shared" si="13"/>
        <v>5.5865291296065056</v>
      </c>
      <c r="AG61" s="829">
        <f t="shared" si="13"/>
        <v>5.8614230077910543</v>
      </c>
      <c r="AH61" s="829">
        <f t="shared" si="13"/>
        <v>6.0434573691350097</v>
      </c>
      <c r="AI61" s="829">
        <f t="shared" si="13"/>
        <v>5.9291547040627242</v>
      </c>
      <c r="AJ61" s="829">
        <f t="shared" si="13"/>
        <v>5.5700797078442683</v>
      </c>
      <c r="AK61" s="829">
        <f t="shared" si="13"/>
        <v>5.7094311356453877</v>
      </c>
      <c r="AL61" s="829">
        <f t="shared" si="13"/>
        <v>6.076256637445816</v>
      </c>
      <c r="AM61" s="829">
        <f t="shared" si="13"/>
        <v>6.3500915610692692</v>
      </c>
      <c r="AN61" s="829">
        <f t="shared" si="13"/>
        <v>6.6597789974122206</v>
      </c>
      <c r="AO61" s="829">
        <f t="shared" si="13"/>
        <v>7.1928928113019426</v>
      </c>
      <c r="AP61" s="829">
        <f t="shared" si="13"/>
        <v>7.6863511519515839</v>
      </c>
      <c r="AQ61" s="829">
        <f t="shared" si="13"/>
        <v>7.9620045845082394</v>
      </c>
      <c r="AR61" s="829">
        <f t="shared" si="13"/>
        <v>8.3366704850419229</v>
      </c>
      <c r="AS61" s="829">
        <f t="shared" si="13"/>
        <v>8.5985472012548136</v>
      </c>
      <c r="AT61" s="829">
        <f t="shared" si="13"/>
        <v>9.0921335506254977</v>
      </c>
      <c r="AU61" s="829">
        <f t="shared" si="13"/>
        <v>9.7425106218001947</v>
      </c>
      <c r="AV61" s="829">
        <f t="shared" si="13"/>
        <v>10.272350951848187</v>
      </c>
      <c r="AW61" s="829">
        <f t="shared" si="13"/>
        <v>10.51987305400335</v>
      </c>
      <c r="AX61" s="829">
        <f t="shared" si="13"/>
        <v>10.905316757968869</v>
      </c>
      <c r="AY61" s="829">
        <f t="shared" si="13"/>
        <v>11.84776757213961</v>
      </c>
      <c r="AZ61" s="829">
        <f t="shared" si="13"/>
        <v>12.677603367099843</v>
      </c>
      <c r="BA61" s="829">
        <f t="shared" si="13"/>
        <v>11.816393581651061</v>
      </c>
      <c r="BB61" s="829">
        <f t="shared" si="13"/>
        <v>12.375732072955628</v>
      </c>
      <c r="BC61" s="829">
        <f t="shared" si="13"/>
        <v>12.99347124500115</v>
      </c>
      <c r="BD61" s="829">
        <f t="shared" si="13"/>
        <v>13.333532837265974</v>
      </c>
      <c r="BE61" s="829">
        <f t="shared" si="13"/>
        <v>13.442913553153959</v>
      </c>
      <c r="BF61" s="829">
        <f t="shared" si="13"/>
        <v>13.852720284345869</v>
      </c>
      <c r="BG61" s="829">
        <f t="shared" ref="BG61:CK61" si="14">BG47/BG$71*BG$73</f>
        <v>14.000705581286809</v>
      </c>
      <c r="BH61" s="829">
        <f t="shared" si="14"/>
        <v>14.114729179686211</v>
      </c>
      <c r="BI61" s="829">
        <f t="shared" si="14"/>
        <v>14.16018862362521</v>
      </c>
      <c r="BJ61" s="829">
        <f t="shared" si="14"/>
        <v>14.063477933109272</v>
      </c>
      <c r="BK61" s="829">
        <f t="shared" si="14"/>
        <v>13.799760706503172</v>
      </c>
      <c r="BL61" s="829">
        <f t="shared" si="14"/>
        <v>13.679787153650743</v>
      </c>
      <c r="BM61" s="829">
        <f t="shared" si="14"/>
        <v>14.094683451831516</v>
      </c>
      <c r="BN61" s="829">
        <f t="shared" si="14"/>
        <v>14.819139276438888</v>
      </c>
      <c r="BO61" s="829">
        <f t="shared" si="14"/>
        <v>15.321288311540409</v>
      </c>
      <c r="BP61" s="829">
        <f t="shared" si="14"/>
        <v>16.038388075620308</v>
      </c>
      <c r="BQ61" s="829">
        <f t="shared" si="14"/>
        <v>16.48085329786225</v>
      </c>
      <c r="BR61" s="829">
        <f t="shared" si="14"/>
        <v>16.861854387624799</v>
      </c>
      <c r="BS61" s="829">
        <f t="shared" si="14"/>
        <v>18.669118534222534</v>
      </c>
      <c r="BT61" s="829">
        <f t="shared" si="14"/>
        <v>19.377921829624974</v>
      </c>
      <c r="BU61" s="829">
        <f t="shared" si="14"/>
        <v>20.258748999408656</v>
      </c>
      <c r="BV61" s="829">
        <f t="shared" si="14"/>
        <v>21.17428327034731</v>
      </c>
      <c r="BW61" s="829">
        <f t="shared" si="14"/>
        <v>21.838826278560944</v>
      </c>
      <c r="BX61" s="829">
        <f t="shared" si="14"/>
        <v>22.75716512713608</v>
      </c>
      <c r="BY61" s="829">
        <f t="shared" si="14"/>
        <v>23.689499106033924</v>
      </c>
      <c r="BZ61" s="829">
        <f t="shared" si="14"/>
        <v>24.464217708714287</v>
      </c>
      <c r="CA61" s="829">
        <f t="shared" si="14"/>
        <v>25.647812527058729</v>
      </c>
      <c r="CB61" s="829">
        <f t="shared" si="14"/>
        <v>26.055324540931792</v>
      </c>
      <c r="CC61" s="829">
        <f t="shared" si="14"/>
        <v>25.663136823699912</v>
      </c>
      <c r="CD61" s="829">
        <f t="shared" si="14"/>
        <v>26.237983656145605</v>
      </c>
      <c r="CE61" s="829">
        <f t="shared" si="14"/>
        <v>26.448785054208646</v>
      </c>
      <c r="CF61" s="829">
        <f t="shared" si="14"/>
        <v>27.502207985558737</v>
      </c>
      <c r="CG61" s="829">
        <f t="shared" si="14"/>
        <v>28.02881879056477</v>
      </c>
      <c r="CH61" s="829">
        <f t="shared" si="14"/>
        <v>28.029343562719177</v>
      </c>
      <c r="CI61" s="829">
        <f t="shared" si="14"/>
        <v>29.378084850830611</v>
      </c>
      <c r="CJ61" s="829">
        <f t="shared" si="14"/>
        <v>30.400397376204552</v>
      </c>
      <c r="CK61" s="829">
        <f t="shared" si="14"/>
        <v>31.346301566460486</v>
      </c>
      <c r="CL61" s="829">
        <f t="shared" ref="CL61" si="15">CL47/CL$71*CL$73</f>
        <v>31.835000000000004</v>
      </c>
      <c r="CM61" s="868"/>
      <c r="CN61" s="888"/>
    </row>
    <row r="62" spans="1:92" s="4" customFormat="1" ht="15">
      <c r="F62" s="395"/>
      <c r="V62" s="808" t="s">
        <v>994</v>
      </c>
      <c r="W62" s="785" t="str">
        <f t="shared" si="1"/>
        <v>Md euros 2012</v>
      </c>
      <c r="X62" s="808" t="s">
        <v>994</v>
      </c>
      <c r="Y62" s="2"/>
      <c r="Z62" s="4">
        <v>1949</v>
      </c>
      <c r="AA62" s="829">
        <f t="shared" ref="AA62:BF62" si="16">AA55/AA$71*AA$73</f>
        <v>31.077868488965869</v>
      </c>
      <c r="AB62" s="829">
        <f t="shared" si="16"/>
        <v>35.023880755526669</v>
      </c>
      <c r="AC62" s="829">
        <f t="shared" si="16"/>
        <v>38.488386913121289</v>
      </c>
      <c r="AD62" s="829">
        <f t="shared" si="16"/>
        <v>40.981210404843111</v>
      </c>
      <c r="AE62" s="829">
        <f t="shared" si="16"/>
        <v>42.608949104302056</v>
      </c>
      <c r="AF62" s="829">
        <f t="shared" si="16"/>
        <v>44.202087497541442</v>
      </c>
      <c r="AG62" s="829">
        <f t="shared" si="16"/>
        <v>45.296212953191819</v>
      </c>
      <c r="AH62" s="829">
        <f t="shared" si="16"/>
        <v>46.688179601337225</v>
      </c>
      <c r="AI62" s="829">
        <f t="shared" si="16"/>
        <v>50.129315664739707</v>
      </c>
      <c r="AJ62" s="829">
        <f t="shared" si="16"/>
        <v>51.604474464777589</v>
      </c>
      <c r="AK62" s="829">
        <f t="shared" si="16"/>
        <v>55.200431188870056</v>
      </c>
      <c r="AL62" s="829">
        <f t="shared" si="16"/>
        <v>57.621680044625172</v>
      </c>
      <c r="AM62" s="829">
        <f t="shared" si="16"/>
        <v>60.539546817529605</v>
      </c>
      <c r="AN62" s="829">
        <f t="shared" si="16"/>
        <v>64.639303797880999</v>
      </c>
      <c r="AO62" s="829">
        <f t="shared" si="16"/>
        <v>69.84562074389234</v>
      </c>
      <c r="AP62" s="829">
        <f t="shared" si="16"/>
        <v>75.462318671482592</v>
      </c>
      <c r="AQ62" s="829">
        <f t="shared" si="16"/>
        <v>77.593383485482633</v>
      </c>
      <c r="AR62" s="829">
        <f t="shared" si="16"/>
        <v>81.181572032697204</v>
      </c>
      <c r="AS62" s="829">
        <f t="shared" si="16"/>
        <v>82.885745021837891</v>
      </c>
      <c r="AT62" s="829">
        <f t="shared" si="16"/>
        <v>79.527227992037467</v>
      </c>
      <c r="AU62" s="829">
        <f t="shared" si="16"/>
        <v>94.503177270939204</v>
      </c>
      <c r="AV62" s="829">
        <f t="shared" si="16"/>
        <v>95.441884268830833</v>
      </c>
      <c r="AW62" s="829">
        <f t="shared" si="16"/>
        <v>99.569459675266927</v>
      </c>
      <c r="AX62" s="829">
        <f t="shared" si="16"/>
        <v>105.03823760327282</v>
      </c>
      <c r="AY62" s="829">
        <f t="shared" si="16"/>
        <v>105.25689683146386</v>
      </c>
      <c r="AZ62" s="829">
        <f t="shared" si="16"/>
        <v>109.22996179389757</v>
      </c>
      <c r="BA62" s="829">
        <f t="shared" si="16"/>
        <v>106.00833785756481</v>
      </c>
      <c r="BB62" s="829">
        <f t="shared" si="16"/>
        <v>114.50944554309424</v>
      </c>
      <c r="BC62" s="829">
        <f t="shared" si="16"/>
        <v>110.21740087123619</v>
      </c>
      <c r="BD62" s="829">
        <f t="shared" si="16"/>
        <v>119.16856995607051</v>
      </c>
      <c r="BE62" s="829">
        <f t="shared" si="16"/>
        <v>129.86461621683526</v>
      </c>
      <c r="BF62" s="829">
        <f t="shared" si="16"/>
        <v>126.5586298492935</v>
      </c>
      <c r="BG62" s="829">
        <f t="shared" ref="BG62:CK62" si="17">BG55/BG$71*BG$73</f>
        <v>126.30762650768489</v>
      </c>
      <c r="BH62" s="829">
        <f t="shared" si="17"/>
        <v>130.88828436847044</v>
      </c>
      <c r="BI62" s="829">
        <f t="shared" si="17"/>
        <v>132.49904346102659</v>
      </c>
      <c r="BJ62" s="829">
        <f t="shared" si="17"/>
        <v>134.53571803712316</v>
      </c>
      <c r="BK62" s="829">
        <f t="shared" si="17"/>
        <v>139.01904534760868</v>
      </c>
      <c r="BL62" s="829">
        <f t="shared" si="17"/>
        <v>139.0884137802291</v>
      </c>
      <c r="BM62" s="829">
        <f t="shared" si="17"/>
        <v>143.16844692225823</v>
      </c>
      <c r="BN62" s="829">
        <f t="shared" si="17"/>
        <v>150.85888914956999</v>
      </c>
      <c r="BO62" s="829">
        <f t="shared" si="17"/>
        <v>153.89557113637389</v>
      </c>
      <c r="BP62" s="829">
        <f t="shared" si="17"/>
        <v>154.55690516732795</v>
      </c>
      <c r="BQ62" s="829">
        <f t="shared" si="17"/>
        <v>153.68369753239517</v>
      </c>
      <c r="BR62" s="829">
        <f t="shared" si="17"/>
        <v>149.41137117504655</v>
      </c>
      <c r="BS62" s="829">
        <f t="shared" si="17"/>
        <v>147.75284485842823</v>
      </c>
      <c r="BT62" s="829">
        <f t="shared" si="17"/>
        <v>160.14012662615309</v>
      </c>
      <c r="BU62" s="829">
        <f t="shared" si="17"/>
        <v>164.44941812940468</v>
      </c>
      <c r="BV62" s="829">
        <f t="shared" si="17"/>
        <v>172.14139532984277</v>
      </c>
      <c r="BW62" s="829">
        <f t="shared" si="17"/>
        <v>175.00594109208546</v>
      </c>
      <c r="BX62" s="829">
        <f t="shared" si="17"/>
        <v>180.54539282753353</v>
      </c>
      <c r="BY62" s="829">
        <f t="shared" si="17"/>
        <v>185.99236961447826</v>
      </c>
      <c r="BZ62" s="829">
        <f t="shared" si="17"/>
        <v>186.40190547768944</v>
      </c>
      <c r="CA62" s="829">
        <f t="shared" si="17"/>
        <v>185.02457852237217</v>
      </c>
      <c r="CB62" s="829">
        <f t="shared" si="17"/>
        <v>185.08945145598645</v>
      </c>
      <c r="CC62" s="829">
        <f t="shared" si="17"/>
        <v>186.1370533877118</v>
      </c>
      <c r="CD62" s="829">
        <f t="shared" si="17"/>
        <v>194.45542135596051</v>
      </c>
      <c r="CE62" s="829">
        <f t="shared" si="17"/>
        <v>200.17322829322774</v>
      </c>
      <c r="CF62" s="829">
        <f t="shared" si="17"/>
        <v>211.04276127851142</v>
      </c>
      <c r="CG62" s="829">
        <f t="shared" si="17"/>
        <v>211.19333234915135</v>
      </c>
      <c r="CH62" s="829">
        <f t="shared" si="17"/>
        <v>207.16618013860233</v>
      </c>
      <c r="CI62" s="829">
        <f t="shared" si="17"/>
        <v>191.60645254226532</v>
      </c>
      <c r="CJ62" s="829">
        <f t="shared" si="17"/>
        <v>201.32113503626914</v>
      </c>
      <c r="CK62" s="829">
        <f t="shared" si="17"/>
        <v>210.81540166348026</v>
      </c>
      <c r="CL62" s="829">
        <f t="shared" ref="CL62" si="18">CL55/CL$71*CL$73</f>
        <v>211.39644999999999</v>
      </c>
      <c r="CM62" s="868"/>
      <c r="CN62" s="888"/>
    </row>
    <row r="63" spans="1:92" s="4" customFormat="1" ht="15">
      <c r="F63" s="395"/>
      <c r="V63" s="808"/>
      <c r="W63" s="344"/>
      <c r="X63" s="2"/>
      <c r="Y63" s="2"/>
      <c r="AA63" s="809"/>
      <c r="AB63" s="809"/>
      <c r="AC63" s="809"/>
      <c r="AD63" s="809"/>
      <c r="AE63" s="809"/>
      <c r="AF63" s="809"/>
      <c r="AG63" s="809"/>
      <c r="AH63" s="809"/>
      <c r="AI63" s="809"/>
      <c r="AJ63" s="809"/>
      <c r="AK63" s="809"/>
      <c r="AL63" s="809"/>
      <c r="AM63" s="809"/>
      <c r="AN63" s="809"/>
      <c r="AO63" s="809"/>
      <c r="AP63" s="809"/>
      <c r="AQ63" s="809"/>
      <c r="AR63" s="809"/>
      <c r="AS63" s="809"/>
      <c r="AT63" s="809"/>
      <c r="AU63" s="809"/>
      <c r="AV63" s="809"/>
      <c r="AW63" s="809"/>
      <c r="AX63" s="809"/>
      <c r="AY63" s="809"/>
      <c r="AZ63" s="809"/>
      <c r="BA63" s="809"/>
      <c r="BB63" s="809"/>
      <c r="BC63" s="809"/>
      <c r="BD63" s="809"/>
      <c r="BE63" s="809"/>
      <c r="BF63" s="809"/>
      <c r="BG63" s="809"/>
      <c r="BH63" s="809"/>
      <c r="BI63" s="809"/>
      <c r="BJ63" s="809"/>
      <c r="BK63" s="809"/>
      <c r="BL63" s="809"/>
      <c r="BM63" s="809"/>
      <c r="BN63" s="809"/>
      <c r="BO63" s="809"/>
      <c r="BP63" s="809"/>
      <c r="BQ63" s="809"/>
      <c r="BR63" s="809"/>
      <c r="BS63" s="809"/>
      <c r="BT63" s="809"/>
      <c r="BU63" s="809"/>
      <c r="BV63" s="809"/>
      <c r="BW63" s="809"/>
      <c r="BX63" s="809"/>
      <c r="BY63" s="809"/>
      <c r="BZ63" s="809"/>
      <c r="CA63" s="809"/>
      <c r="CB63" s="809"/>
      <c r="CC63" s="809"/>
      <c r="CD63" s="809"/>
      <c r="CE63" s="809"/>
      <c r="CF63" s="809"/>
      <c r="CG63" s="809"/>
      <c r="CH63" s="809"/>
      <c r="CI63" s="809"/>
      <c r="CJ63" s="809"/>
      <c r="CK63" s="809"/>
      <c r="CL63" s="1064"/>
      <c r="CM63" s="868"/>
      <c r="CN63" s="888" t="s">
        <v>1105</v>
      </c>
    </row>
    <row r="64" spans="1:92" s="4" customFormat="1" ht="15">
      <c r="F64" s="395"/>
      <c r="V64" s="808" t="str">
        <f>V57</f>
        <v>Sociétés non financières (S11)</v>
      </c>
      <c r="W64" s="935" t="s">
        <v>1104</v>
      </c>
      <c r="X64" s="2"/>
      <c r="Y64" s="2"/>
      <c r="Z64" s="4">
        <v>1949</v>
      </c>
      <c r="AA64" s="809">
        <f t="shared" ref="AA64:CJ64" si="19">100*AA43/AA$48</f>
        <v>41.611197781244584</v>
      </c>
      <c r="AB64" s="809">
        <f t="shared" si="19"/>
        <v>41.89551685809559</v>
      </c>
      <c r="AC64" s="809">
        <f t="shared" si="19"/>
        <v>43.884254030946792</v>
      </c>
      <c r="AD64" s="809">
        <f t="shared" si="19"/>
        <v>44.335131218394551</v>
      </c>
      <c r="AE64" s="809">
        <f t="shared" si="19"/>
        <v>44.073118872307752</v>
      </c>
      <c r="AF64" s="809">
        <f t="shared" si="19"/>
        <v>44.27748606324166</v>
      </c>
      <c r="AG64" s="809">
        <f t="shared" si="19"/>
        <v>45.446239372699743</v>
      </c>
      <c r="AH64" s="809">
        <f t="shared" si="19"/>
        <v>46.399102686506922</v>
      </c>
      <c r="AI64" s="809">
        <f t="shared" si="19"/>
        <v>46.536435969332324</v>
      </c>
      <c r="AJ64" s="809">
        <f t="shared" si="19"/>
        <v>46.547181015986126</v>
      </c>
      <c r="AK64" s="809">
        <f t="shared" si="19"/>
        <v>47.491319229318293</v>
      </c>
      <c r="AL64" s="809">
        <f t="shared" si="19"/>
        <v>48.052223284606058</v>
      </c>
      <c r="AM64" s="809">
        <f t="shared" si="19"/>
        <v>48.921333822514008</v>
      </c>
      <c r="AN64" s="809">
        <f t="shared" si="19"/>
        <v>48.218710300320147</v>
      </c>
      <c r="AO64" s="809">
        <f t="shared" si="19"/>
        <v>48.998609558603015</v>
      </c>
      <c r="AP64" s="809">
        <f t="shared" si="19"/>
        <v>50.088231524778763</v>
      </c>
      <c r="AQ64" s="809">
        <f t="shared" si="19"/>
        <v>50.393853697612599</v>
      </c>
      <c r="AR64" s="809">
        <f t="shared" si="19"/>
        <v>50.321899219383901</v>
      </c>
      <c r="AS64" s="809">
        <f t="shared" si="19"/>
        <v>50.195186600452779</v>
      </c>
      <c r="AT64" s="809">
        <f t="shared" si="19"/>
        <v>49.916135917087345</v>
      </c>
      <c r="AU64" s="809">
        <f t="shared" si="19"/>
        <v>50.878229132201803</v>
      </c>
      <c r="AV64" s="809">
        <f t="shared" si="19"/>
        <v>51.71517880659038</v>
      </c>
      <c r="AW64" s="809">
        <f t="shared" si="19"/>
        <v>52.418381270157958</v>
      </c>
      <c r="AX64" s="809">
        <f t="shared" si="19"/>
        <v>52.269000295690191</v>
      </c>
      <c r="AY64" s="809">
        <f t="shared" si="19"/>
        <v>53.395946018739437</v>
      </c>
      <c r="AZ64" s="809">
        <f t="shared" si="19"/>
        <v>53.59007822263063</v>
      </c>
      <c r="BA64" s="809">
        <f t="shared" si="19"/>
        <v>53.622173579031283</v>
      </c>
      <c r="BB64" s="809">
        <f t="shared" si="19"/>
        <v>53.973544034388233</v>
      </c>
      <c r="BC64" s="809">
        <f t="shared" si="19"/>
        <v>54.506421022836221</v>
      </c>
      <c r="BD64" s="809">
        <f t="shared" si="19"/>
        <v>53.671015680040881</v>
      </c>
      <c r="BE64" s="809">
        <f t="shared" si="19"/>
        <v>53.795220669216725</v>
      </c>
      <c r="BF64" s="809">
        <f t="shared" si="19"/>
        <v>53.589187633778927</v>
      </c>
      <c r="BG64" s="809">
        <f t="shared" si="19"/>
        <v>53.608936484407856</v>
      </c>
      <c r="BH64" s="809">
        <f t="shared" si="19"/>
        <v>53.148354253857185</v>
      </c>
      <c r="BI64" s="809">
        <f t="shared" si="19"/>
        <v>52.718018772850129</v>
      </c>
      <c r="BJ64" s="809">
        <f t="shared" si="19"/>
        <v>52.684855557949469</v>
      </c>
      <c r="BK64" s="809">
        <f t="shared" si="19"/>
        <v>52.850123381016083</v>
      </c>
      <c r="BL64" s="809">
        <f t="shared" si="19"/>
        <v>53.949765315888925</v>
      </c>
      <c r="BM64" s="809">
        <f t="shared" si="19"/>
        <v>54.504489353551776</v>
      </c>
      <c r="BN64" s="809">
        <f t="shared" si="19"/>
        <v>55.337796764475847</v>
      </c>
      <c r="BO64" s="809">
        <f t="shared" si="19"/>
        <v>55.177402828765466</v>
      </c>
      <c r="BP64" s="809">
        <f t="shared" si="19"/>
        <v>55.710347768396836</v>
      </c>
      <c r="BQ64" s="809">
        <f t="shared" si="19"/>
        <v>55.647202874480598</v>
      </c>
      <c r="BR64" s="809">
        <f t="shared" si="19"/>
        <v>55.470990726227399</v>
      </c>
      <c r="BS64" s="809">
        <f t="shared" si="19"/>
        <v>54.411432289594387</v>
      </c>
      <c r="BT64" s="809">
        <f t="shared" si="19"/>
        <v>54.244639534192679</v>
      </c>
      <c r="BU64" s="809">
        <f t="shared" si="19"/>
        <v>54.842312905423263</v>
      </c>
      <c r="BV64" s="809">
        <f t="shared" si="19"/>
        <v>54.320008229877175</v>
      </c>
      <c r="BW64" s="809">
        <f t="shared" si="19"/>
        <v>55.029378214350984</v>
      </c>
      <c r="BX64" s="809">
        <f t="shared" si="19"/>
        <v>55.777876397947281</v>
      </c>
      <c r="BY64" s="809">
        <f t="shared" si="19"/>
        <v>55.732449332906576</v>
      </c>
      <c r="BZ64" s="809">
        <f t="shared" si="19"/>
        <v>55.975532360292831</v>
      </c>
      <c r="CA64" s="809">
        <f t="shared" si="19"/>
        <v>56.272930774691083</v>
      </c>
      <c r="CB64" s="809">
        <f t="shared" si="19"/>
        <v>56.207072339405151</v>
      </c>
      <c r="CC64" s="809">
        <f t="shared" si="19"/>
        <v>56.269581324839685</v>
      </c>
      <c r="CD64" s="809">
        <f t="shared" si="19"/>
        <v>56.470655145630545</v>
      </c>
      <c r="CE64" s="809">
        <f t="shared" si="19"/>
        <v>56.699551369154008</v>
      </c>
      <c r="CF64" s="809">
        <f t="shared" si="19"/>
        <v>56.783336692693354</v>
      </c>
      <c r="CG64" s="809">
        <f t="shared" si="19"/>
        <v>57.155634751374087</v>
      </c>
      <c r="CH64" s="809">
        <f t="shared" si="19"/>
        <v>57.353853832507824</v>
      </c>
      <c r="CI64" s="809">
        <f t="shared" si="19"/>
        <v>56.080124033387449</v>
      </c>
      <c r="CJ64" s="809">
        <f t="shared" si="19"/>
        <v>56.048396276037522</v>
      </c>
      <c r="CK64" s="809">
        <f>100*CK43/CK$48</f>
        <v>56.11258347628327</v>
      </c>
      <c r="CL64" s="1064">
        <f>100*CL43/CL$48</f>
        <v>55.923169861057715</v>
      </c>
      <c r="CM64" s="868"/>
      <c r="CN64" s="903">
        <f t="shared" ref="CN64:CN65" si="20">AVERAGE(AA64:CL64)</f>
        <v>52.242911665816408</v>
      </c>
    </row>
    <row r="65" spans="1:129" s="4" customFormat="1" ht="15">
      <c r="F65" s="395"/>
      <c r="V65" s="808" t="str">
        <f>V58</f>
        <v>Sociétés financières (S12)</v>
      </c>
      <c r="W65" s="935" t="s">
        <v>1104</v>
      </c>
      <c r="X65" s="2"/>
      <c r="Y65" s="2"/>
      <c r="Z65" s="4">
        <v>1949</v>
      </c>
      <c r="AA65" s="809">
        <f t="shared" ref="AA65:CK65" si="21">100*AA44/AA$48</f>
        <v>2.5550355347547233</v>
      </c>
      <c r="AB65" s="809">
        <f t="shared" si="21"/>
        <v>2.5653945905891069</v>
      </c>
      <c r="AC65" s="809">
        <f t="shared" si="21"/>
        <v>2.6861153320837938</v>
      </c>
      <c r="AD65" s="809">
        <f t="shared" si="21"/>
        <v>2.5871174816682059</v>
      </c>
      <c r="AE65" s="809">
        <f t="shared" si="21"/>
        <v>3.0441587589085333</v>
      </c>
      <c r="AF65" s="809">
        <f t="shared" si="21"/>
        <v>2.9987740278966477</v>
      </c>
      <c r="AG65" s="809">
        <f t="shared" si="21"/>
        <v>2.9649202577147125</v>
      </c>
      <c r="AH65" s="809">
        <f t="shared" si="21"/>
        <v>2.8991919521225813</v>
      </c>
      <c r="AI65" s="809">
        <f t="shared" si="21"/>
        <v>3.26887327684025</v>
      </c>
      <c r="AJ65" s="809">
        <f t="shared" si="21"/>
        <v>3.4983273799398988</v>
      </c>
      <c r="AK65" s="809">
        <f t="shared" si="21"/>
        <v>3.4343083883367895</v>
      </c>
      <c r="AL65" s="809">
        <f t="shared" si="21"/>
        <v>3.2984553815217499</v>
      </c>
      <c r="AM65" s="809">
        <f t="shared" si="21"/>
        <v>3.3493684328064006</v>
      </c>
      <c r="AN65" s="809">
        <f t="shared" si="21"/>
        <v>3.1446719853651097</v>
      </c>
      <c r="AO65" s="809">
        <f t="shared" si="21"/>
        <v>3.1887456037514652</v>
      </c>
      <c r="AP65" s="809">
        <f t="shared" si="21"/>
        <v>3.2456713975413471</v>
      </c>
      <c r="AQ65" s="809">
        <f t="shared" si="21"/>
        <v>3.3471495673071088</v>
      </c>
      <c r="AR65" s="809">
        <f t="shared" si="21"/>
        <v>3.3271313057832739</v>
      </c>
      <c r="AS65" s="809">
        <f t="shared" si="21"/>
        <v>3.387402857923751</v>
      </c>
      <c r="AT65" s="809">
        <f t="shared" si="21"/>
        <v>3.6300582899207638</v>
      </c>
      <c r="AU65" s="809">
        <f t="shared" si="21"/>
        <v>4.0739400798399492</v>
      </c>
      <c r="AV65" s="809">
        <f t="shared" si="21"/>
        <v>4.1854752567966989</v>
      </c>
      <c r="AW65" s="809">
        <f t="shared" si="21"/>
        <v>4.5196407481846572</v>
      </c>
      <c r="AX65" s="809">
        <f t="shared" si="21"/>
        <v>4.5509874804921511</v>
      </c>
      <c r="AY65" s="809">
        <f t="shared" si="21"/>
        <v>4.9116102803945614</v>
      </c>
      <c r="AZ65" s="809">
        <f t="shared" si="21"/>
        <v>5.6189081200445559</v>
      </c>
      <c r="BA65" s="809">
        <f t="shared" si="21"/>
        <v>5.2467613135204765</v>
      </c>
      <c r="BB65" s="809">
        <f t="shared" si="21"/>
        <v>5.1981727482957432</v>
      </c>
      <c r="BC65" s="809">
        <f t="shared" si="21"/>
        <v>4.5985337784192231</v>
      </c>
      <c r="BD65" s="809">
        <f t="shared" si="21"/>
        <v>4.4857469282200979</v>
      </c>
      <c r="BE65" s="809">
        <f t="shared" si="21"/>
        <v>4.5508658662199162</v>
      </c>
      <c r="BF65" s="809">
        <f t="shared" si="21"/>
        <v>4.8317162069383306</v>
      </c>
      <c r="BG65" s="809">
        <f t="shared" si="21"/>
        <v>5.1099859012209183</v>
      </c>
      <c r="BH65" s="809">
        <f t="shared" si="21"/>
        <v>5.178921564804229</v>
      </c>
      <c r="BI65" s="809">
        <f t="shared" si="21"/>
        <v>5.6310124352446209</v>
      </c>
      <c r="BJ65" s="809">
        <f t="shared" si="21"/>
        <v>5.9137853788783472</v>
      </c>
      <c r="BK65" s="809">
        <f t="shared" si="21"/>
        <v>6.0949209571242093</v>
      </c>
      <c r="BL65" s="809">
        <f t="shared" si="21"/>
        <v>6.0395247571461717</v>
      </c>
      <c r="BM65" s="809">
        <f t="shared" si="21"/>
        <v>5.9880782203286884</v>
      </c>
      <c r="BN65" s="809">
        <f t="shared" si="21"/>
        <v>6.0870508717210292</v>
      </c>
      <c r="BO65" s="809">
        <f t="shared" si="21"/>
        <v>6.5232203509097113</v>
      </c>
      <c r="BP65" s="809">
        <f t="shared" si="21"/>
        <v>6.0768720433517283</v>
      </c>
      <c r="BQ65" s="809">
        <f t="shared" si="21"/>
        <v>6.0121685068228086</v>
      </c>
      <c r="BR65" s="809">
        <f t="shared" si="21"/>
        <v>5.7118887588199856</v>
      </c>
      <c r="BS65" s="809">
        <f t="shared" si="21"/>
        <v>6.1328231491893233</v>
      </c>
      <c r="BT65" s="809">
        <f t="shared" si="21"/>
        <v>5.8409994111032129</v>
      </c>
      <c r="BU65" s="809">
        <f t="shared" si="21"/>
        <v>5.1919036515884969</v>
      </c>
      <c r="BV65" s="809">
        <f t="shared" si="21"/>
        <v>5.1017458835055036</v>
      </c>
      <c r="BW65" s="809">
        <f t="shared" si="21"/>
        <v>4.8101415157100709</v>
      </c>
      <c r="BX65" s="809">
        <f t="shared" si="21"/>
        <v>4.6210785074943921</v>
      </c>
      <c r="BY65" s="809">
        <f t="shared" si="21"/>
        <v>4.7920368434858913</v>
      </c>
      <c r="BZ65" s="809">
        <f t="shared" si="21"/>
        <v>5.1490928431199654</v>
      </c>
      <c r="CA65" s="809">
        <f t="shared" si="21"/>
        <v>4.5730808880168885</v>
      </c>
      <c r="CB65" s="809">
        <f t="shared" si="21"/>
        <v>4.576624195698332</v>
      </c>
      <c r="CC65" s="809">
        <f t="shared" si="21"/>
        <v>4.7188594435871574</v>
      </c>
      <c r="CD65" s="809">
        <f t="shared" si="21"/>
        <v>4.6012440888281043</v>
      </c>
      <c r="CE65" s="809">
        <f t="shared" si="21"/>
        <v>4.4771908970876533</v>
      </c>
      <c r="CF65" s="809">
        <f t="shared" si="21"/>
        <v>4.5540620141348134</v>
      </c>
      <c r="CG65" s="809">
        <f t="shared" si="21"/>
        <v>4.4228681129477163</v>
      </c>
      <c r="CH65" s="809">
        <f t="shared" si="21"/>
        <v>3.9548654296809711</v>
      </c>
      <c r="CI65" s="809">
        <f t="shared" si="21"/>
        <v>4.7382664172234623</v>
      </c>
      <c r="CJ65" s="809">
        <f t="shared" si="21"/>
        <v>5.0678631267960847</v>
      </c>
      <c r="CK65" s="809">
        <f t="shared" si="21"/>
        <v>5.0287690899031272</v>
      </c>
      <c r="CL65" s="1064">
        <f t="shared" ref="CL65" si="22">100*CL44/CL$48</f>
        <v>5.058762150584875</v>
      </c>
      <c r="CM65" s="868"/>
      <c r="CN65" s="903">
        <f t="shared" si="20"/>
        <v>4.4839521565031415</v>
      </c>
      <c r="CO65" s="4">
        <f>BA40</f>
        <v>1975</v>
      </c>
      <c r="CP65" s="4">
        <f t="shared" ref="CP65:DY65" si="23">BB40</f>
        <v>1976</v>
      </c>
      <c r="CQ65" s="4">
        <f t="shared" si="23"/>
        <v>1977</v>
      </c>
      <c r="CR65" s="4">
        <f t="shared" si="23"/>
        <v>1978</v>
      </c>
      <c r="CS65" s="4">
        <f t="shared" si="23"/>
        <v>1979</v>
      </c>
      <c r="CT65" s="4">
        <f t="shared" si="23"/>
        <v>1980</v>
      </c>
      <c r="CU65" s="4">
        <f t="shared" si="23"/>
        <v>1981</v>
      </c>
      <c r="CV65" s="4">
        <f t="shared" si="23"/>
        <v>1982</v>
      </c>
      <c r="CW65" s="4">
        <f t="shared" si="23"/>
        <v>1983</v>
      </c>
      <c r="CX65" s="4">
        <f t="shared" si="23"/>
        <v>1984</v>
      </c>
      <c r="CY65" s="4">
        <f t="shared" si="23"/>
        <v>1985</v>
      </c>
      <c r="CZ65" s="4">
        <f t="shared" si="23"/>
        <v>1986</v>
      </c>
      <c r="DA65" s="4">
        <f t="shared" si="23"/>
        <v>1987</v>
      </c>
      <c r="DB65" s="4">
        <f t="shared" si="23"/>
        <v>1988</v>
      </c>
      <c r="DC65" s="4">
        <f t="shared" si="23"/>
        <v>1989</v>
      </c>
      <c r="DD65" s="4">
        <f t="shared" si="23"/>
        <v>1990</v>
      </c>
      <c r="DE65" s="4">
        <f t="shared" si="23"/>
        <v>1991</v>
      </c>
      <c r="DF65" s="4">
        <f t="shared" si="23"/>
        <v>1992</v>
      </c>
      <c r="DG65" s="4">
        <f t="shared" si="23"/>
        <v>1993</v>
      </c>
      <c r="DH65" s="4">
        <f t="shared" si="23"/>
        <v>1994</v>
      </c>
      <c r="DI65" s="4">
        <f t="shared" si="23"/>
        <v>1995</v>
      </c>
      <c r="DJ65" s="4">
        <f t="shared" si="23"/>
        <v>1996</v>
      </c>
      <c r="DK65" s="4">
        <f t="shared" si="23"/>
        <v>1997</v>
      </c>
      <c r="DL65" s="4">
        <f t="shared" si="23"/>
        <v>1998</v>
      </c>
      <c r="DM65" s="4">
        <f t="shared" si="23"/>
        <v>1999</v>
      </c>
      <c r="DN65" s="4">
        <f t="shared" si="23"/>
        <v>2000</v>
      </c>
      <c r="DO65" s="4">
        <f t="shared" si="23"/>
        <v>2001</v>
      </c>
      <c r="DP65" s="4">
        <f t="shared" si="23"/>
        <v>2002</v>
      </c>
      <c r="DQ65" s="4">
        <f t="shared" si="23"/>
        <v>2003</v>
      </c>
      <c r="DR65" s="4">
        <f t="shared" si="23"/>
        <v>2004</v>
      </c>
      <c r="DS65" s="4">
        <f t="shared" si="23"/>
        <v>2005</v>
      </c>
      <c r="DT65" s="4">
        <f t="shared" si="23"/>
        <v>2006</v>
      </c>
      <c r="DU65" s="4">
        <f t="shared" si="23"/>
        <v>2007</v>
      </c>
      <c r="DV65" s="4">
        <f t="shared" si="23"/>
        <v>2008</v>
      </c>
      <c r="DW65" s="4">
        <f t="shared" si="23"/>
        <v>2009</v>
      </c>
      <c r="DX65" s="4">
        <f t="shared" si="23"/>
        <v>2010</v>
      </c>
      <c r="DY65" s="4">
        <f t="shared" si="23"/>
        <v>2011</v>
      </c>
    </row>
    <row r="66" spans="1:129" s="4" customFormat="1" ht="15">
      <c r="F66" s="395"/>
      <c r="V66" s="808" t="str">
        <f>V59</f>
        <v>Administrations publiques (S13)</v>
      </c>
      <c r="W66" s="935" t="s">
        <v>1104</v>
      </c>
      <c r="X66" s="2" t="s">
        <v>1032</v>
      </c>
      <c r="Y66" s="2"/>
      <c r="Z66" s="4">
        <v>1949</v>
      </c>
      <c r="AA66" s="809">
        <f t="shared" ref="AA66:CK66" si="24">100*AA45/AA$48</f>
        <v>10.712428497139884</v>
      </c>
      <c r="AB66" s="809">
        <f t="shared" si="24"/>
        <v>11.113745831789551</v>
      </c>
      <c r="AC66" s="809">
        <f t="shared" si="24"/>
        <v>11.251175138503745</v>
      </c>
      <c r="AD66" s="809">
        <f t="shared" si="24"/>
        <v>11.795622821744033</v>
      </c>
      <c r="AE66" s="809">
        <f t="shared" si="24"/>
        <v>12.133815017521755</v>
      </c>
      <c r="AF66" s="809">
        <f t="shared" si="24"/>
        <v>12.108440702273832</v>
      </c>
      <c r="AG66" s="809">
        <f t="shared" si="24"/>
        <v>11.770029940890334</v>
      </c>
      <c r="AH66" s="809">
        <f t="shared" si="24"/>
        <v>12.352032539257465</v>
      </c>
      <c r="AI66" s="809">
        <f>100*AI45/AI$48</f>
        <v>12.186365094310338</v>
      </c>
      <c r="AJ66" s="809">
        <f t="shared" si="24"/>
        <v>12.256231666084755</v>
      </c>
      <c r="AK66" s="809">
        <f t="shared" si="24"/>
        <v>12.759975658045098</v>
      </c>
      <c r="AL66" s="809">
        <f t="shared" si="24"/>
        <v>12.212786720421098</v>
      </c>
      <c r="AM66" s="809">
        <f t="shared" si="24"/>
        <v>12.480032085390894</v>
      </c>
      <c r="AN66" s="809">
        <f t="shared" si="24"/>
        <v>12.787641648457747</v>
      </c>
      <c r="AO66" s="809">
        <f t="shared" si="24"/>
        <v>13.100139044139699</v>
      </c>
      <c r="AP66" s="809">
        <f t="shared" si="24"/>
        <v>13.018339670010812</v>
      </c>
      <c r="AQ66" s="809">
        <f t="shared" si="24"/>
        <v>12.84029809081089</v>
      </c>
      <c r="AR66" s="809">
        <f t="shared" si="24"/>
        <v>12.726000951288439</v>
      </c>
      <c r="AS66" s="809">
        <f t="shared" si="24"/>
        <v>12.676686417384758</v>
      </c>
      <c r="AT66" s="809">
        <f t="shared" si="24"/>
        <v>13.426435127771459</v>
      </c>
      <c r="AU66" s="809">
        <f t="shared" si="24"/>
        <v>13.380355002262442</v>
      </c>
      <c r="AV66" s="809">
        <f t="shared" si="24"/>
        <v>13.31346390213924</v>
      </c>
      <c r="AW66" s="809">
        <f t="shared" si="24"/>
        <v>13.643690078969222</v>
      </c>
      <c r="AX66" s="809">
        <f t="shared" si="24"/>
        <v>13.757444532409625</v>
      </c>
      <c r="AY66" s="809">
        <f t="shared" si="24"/>
        <v>13.351648177546254</v>
      </c>
      <c r="AZ66" s="809">
        <f t="shared" si="24"/>
        <v>14.001052526960821</v>
      </c>
      <c r="BA66" s="809">
        <f t="shared" si="24"/>
        <v>15.229048183282915</v>
      </c>
      <c r="BB66" s="809">
        <f t="shared" si="24"/>
        <v>15.805844459217557</v>
      </c>
      <c r="BC66" s="809">
        <f t="shared" si="24"/>
        <v>16.194692317630544</v>
      </c>
      <c r="BD66" s="809">
        <f t="shared" si="24"/>
        <v>16.710691221353901</v>
      </c>
      <c r="BE66" s="809">
        <f t="shared" si="24"/>
        <v>16.820625277853019</v>
      </c>
      <c r="BF66" s="809">
        <f t="shared" si="24"/>
        <v>17.235243931989821</v>
      </c>
      <c r="BG66" s="809">
        <f t="shared" si="24"/>
        <v>17.529921624021977</v>
      </c>
      <c r="BH66" s="809">
        <f t="shared" si="24"/>
        <v>17.973757442553698</v>
      </c>
      <c r="BI66" s="809">
        <f t="shared" si="24"/>
        <v>18.093413457884143</v>
      </c>
      <c r="BJ66" s="809">
        <f t="shared" si="24"/>
        <v>18.212719195531761</v>
      </c>
      <c r="BK66" s="809">
        <f t="shared" si="24"/>
        <v>18.056238655194523</v>
      </c>
      <c r="BL66" s="809">
        <f t="shared" si="24"/>
        <v>17.811900009118705</v>
      </c>
      <c r="BM66" s="809">
        <f t="shared" si="24"/>
        <v>17.485801843791585</v>
      </c>
      <c r="BN66" s="809">
        <f t="shared" si="24"/>
        <v>16.858504734501974</v>
      </c>
      <c r="BO66" s="809">
        <f t="shared" si="24"/>
        <v>16.444426137504571</v>
      </c>
      <c r="BP66" s="809">
        <f t="shared" si="24"/>
        <v>16.451632454054593</v>
      </c>
      <c r="BQ66" s="809">
        <f t="shared" si="24"/>
        <v>16.750736211744012</v>
      </c>
      <c r="BR66" s="809">
        <f t="shared" si="24"/>
        <v>17.193846558374783</v>
      </c>
      <c r="BS66" s="809">
        <f t="shared" si="24"/>
        <v>17.80572326005052</v>
      </c>
      <c r="BT66" s="809">
        <f t="shared" si="24"/>
        <v>18.055938248421828</v>
      </c>
      <c r="BU66" s="809">
        <f t="shared" si="24"/>
        <v>18.103102564718426</v>
      </c>
      <c r="BV66" s="809">
        <f t="shared" si="24"/>
        <v>18.610505321047583</v>
      </c>
      <c r="BW66" s="809">
        <f t="shared" si="24"/>
        <v>18.567058080516887</v>
      </c>
      <c r="BX66" s="809">
        <f t="shared" si="24"/>
        <v>18.195854279388488</v>
      </c>
      <c r="BY66" s="809">
        <f t="shared" si="24"/>
        <v>18.183719695263306</v>
      </c>
      <c r="BZ66" s="809">
        <f t="shared" si="24"/>
        <v>17.733150803228913</v>
      </c>
      <c r="CA66" s="809">
        <f t="shared" si="24"/>
        <v>17.680888344484245</v>
      </c>
      <c r="CB66" s="809">
        <f t="shared" si="24"/>
        <v>17.922511204115359</v>
      </c>
      <c r="CC66" s="809">
        <f t="shared" si="24"/>
        <v>17.992872362744805</v>
      </c>
      <c r="CD66" s="809">
        <f t="shared" si="24"/>
        <v>17.901101534178789</v>
      </c>
      <c r="CE66" s="809">
        <f t="shared" si="24"/>
        <v>17.920225481743707</v>
      </c>
      <c r="CF66" s="809">
        <f t="shared" si="24"/>
        <v>17.741231061763468</v>
      </c>
      <c r="CG66" s="809">
        <f t="shared" si="24"/>
        <v>17.46555342087802</v>
      </c>
      <c r="CH66" s="809">
        <f t="shared" si="24"/>
        <v>17.5721206769955</v>
      </c>
      <c r="CI66" s="809">
        <f t="shared" si="24"/>
        <v>18.397109389441443</v>
      </c>
      <c r="CJ66" s="809">
        <f t="shared" si="24"/>
        <v>18.345321028522527</v>
      </c>
      <c r="CK66" s="809">
        <f t="shared" si="24"/>
        <v>18.212312426666259</v>
      </c>
      <c r="CL66" s="1064">
        <f t="shared" ref="CL66" si="25">100*CL45/CL$48</f>
        <v>18.293041902355977</v>
      </c>
      <c r="CM66" s="868"/>
      <c r="CN66" s="903">
        <f>AVERAGE(AA66:CL66)</f>
        <v>15.542410338838348</v>
      </c>
      <c r="CO66" s="808">
        <f>AVERAGE(BA66:$CL66)</f>
        <v>17.567325915845529</v>
      </c>
      <c r="CP66" s="808">
        <f>AVERAGE(BB66:$CL66)</f>
        <v>17.630522611320192</v>
      </c>
      <c r="CQ66" s="808">
        <f>AVERAGE(BC66:$CK66)</f>
        <v>17.663727150207816</v>
      </c>
      <c r="CR66" s="808">
        <f>AVERAGE(BD66:$CK66)</f>
        <v>17.706934057048326</v>
      </c>
      <c r="CS66" s="808">
        <f>AVERAGE(BE66:$CK66)</f>
        <v>17.737123233887552</v>
      </c>
      <c r="CT66" s="808">
        <f>AVERAGE(BF66:$CK66)</f>
        <v>17.76576379501363</v>
      </c>
      <c r="CU66" s="808">
        <f>AVERAGE(BG66:$CK66)</f>
        <v>17.782877338982143</v>
      </c>
      <c r="CV66" s="808">
        <f>AVERAGE(BH66:$CK66)</f>
        <v>17.791309196147477</v>
      </c>
      <c r="CW66" s="808">
        <f>AVERAGE(BI66:$CK66)</f>
        <v>17.785017877305883</v>
      </c>
      <c r="CX66" s="808">
        <f>AVERAGE(BJ66:$CK66)</f>
        <v>17.77400374942809</v>
      </c>
      <c r="CY66" s="808">
        <f>AVERAGE(BK66:$CK66)</f>
        <v>17.757755029202027</v>
      </c>
      <c r="CZ66" s="808">
        <f>AVERAGE(BL66:$CK66)</f>
        <v>17.746274889740782</v>
      </c>
      <c r="DA66" s="808">
        <f>AVERAGE(BM66:$CK66)</f>
        <v>17.743649884965663</v>
      </c>
      <c r="DB66" s="808">
        <f>AVERAGE(BN66:$CK66)</f>
        <v>17.754393553347914</v>
      </c>
      <c r="DC66" s="808">
        <f>AVERAGE(BO66:$CK66)</f>
        <v>17.793345241123824</v>
      </c>
      <c r="DD66" s="808">
        <f>AVERAGE(BP66:$CK66)</f>
        <v>17.854659745833793</v>
      </c>
      <c r="DE66" s="808">
        <f>AVERAGE(BQ66:$CK66)</f>
        <v>17.921470569251849</v>
      </c>
      <c r="DF66" s="808">
        <f>AVERAGE(BR66:$CK66)</f>
        <v>17.980007287127236</v>
      </c>
      <c r="DG66" s="808">
        <f>AVERAGE(BS66:$CK66)</f>
        <v>18.021384167587893</v>
      </c>
      <c r="DH66" s="808">
        <f>AVERAGE(BT66:$CK66)</f>
        <v>18.03336532911775</v>
      </c>
      <c r="DI66" s="808">
        <f>AVERAGE(BU66:$CK66)</f>
        <v>18.032037510335158</v>
      </c>
      <c r="DJ66" s="808">
        <f>AVERAGE(BV66:$CK66)</f>
        <v>18.027595944436204</v>
      </c>
      <c r="DK66" s="808">
        <f>AVERAGE(BW66:$CK66)</f>
        <v>17.988735319328782</v>
      </c>
      <c r="DL66" s="808">
        <f>AVERAGE(BX66:$CK66)</f>
        <v>17.947426550672485</v>
      </c>
      <c r="DM66" s="808">
        <f>AVERAGE(BY66:$CK66)</f>
        <v>17.928316725386644</v>
      </c>
      <c r="DN66" s="808">
        <f>AVERAGE(BZ66:$CK66)</f>
        <v>17.907033144563588</v>
      </c>
      <c r="DO66" s="808">
        <f>AVERAGE(CA66:$CK66)</f>
        <v>17.922840630139468</v>
      </c>
      <c r="DP66" s="808">
        <f>AVERAGE(CB66:$CK66)</f>
        <v>17.947035858704986</v>
      </c>
      <c r="DQ66" s="808">
        <f>AVERAGE(CC66:$CK66)</f>
        <v>17.949760820326055</v>
      </c>
      <c r="DR66" s="808">
        <f>AVERAGE(CD66:$CK66)</f>
        <v>17.944371877523714</v>
      </c>
      <c r="DS66" s="808">
        <f>AVERAGE(CE66:$CK66)</f>
        <v>17.950553355144415</v>
      </c>
      <c r="DT66" s="808">
        <f>AVERAGE(CF66:$CK66)</f>
        <v>17.955608000711202</v>
      </c>
      <c r="DU66" s="808">
        <f>AVERAGE(CG66:$CK66)</f>
        <v>17.998483388500748</v>
      </c>
      <c r="DV66" s="808">
        <f>AVERAGE(CH66:$CK66)</f>
        <v>18.131715880406432</v>
      </c>
      <c r="DW66" s="808">
        <f>AVERAGE(CI66:$CK66)</f>
        <v>18.318247614876743</v>
      </c>
      <c r="DX66" s="808">
        <f>AVERAGE(CJ66:$CK66)</f>
        <v>18.278816727594393</v>
      </c>
      <c r="DY66" s="808">
        <f>AVERAGE(CK66:$CK66)</f>
        <v>18.212312426666259</v>
      </c>
    </row>
    <row r="67" spans="1:129" s="4" customFormat="1" ht="15">
      <c r="F67" s="395"/>
      <c r="V67" s="1302" t="str">
        <f>V66</f>
        <v>Administrations publiques (S13)</v>
      </c>
      <c r="W67" s="935" t="s">
        <v>1362</v>
      </c>
      <c r="X67" s="2"/>
      <c r="Y67" s="2"/>
      <c r="Z67" s="4">
        <v>1949</v>
      </c>
      <c r="AA67" s="1306">
        <f t="shared" ref="AA67:AJ67" si="26">100*AA66/$AK66</f>
        <v>83.953361544116689</v>
      </c>
      <c r="AB67" s="1306">
        <f t="shared" si="26"/>
        <v>87.098487721505904</v>
      </c>
      <c r="AC67" s="1306">
        <f t="shared" si="26"/>
        <v>88.175521960419559</v>
      </c>
      <c r="AD67" s="1306">
        <f t="shared" si="26"/>
        <v>92.442361473526432</v>
      </c>
      <c r="AE67" s="1306">
        <f t="shared" si="26"/>
        <v>95.092775587478869</v>
      </c>
      <c r="AF67" s="1306">
        <f t="shared" si="26"/>
        <v>94.893916938152799</v>
      </c>
      <c r="AG67" s="1306">
        <f t="shared" si="26"/>
        <v>92.24178992433572</v>
      </c>
      <c r="AH67" s="1306">
        <f t="shared" si="26"/>
        <v>96.802947515574402</v>
      </c>
      <c r="AI67" s="1306">
        <f t="shared" si="26"/>
        <v>95.50461083071815</v>
      </c>
      <c r="AJ67" s="1306">
        <f t="shared" si="26"/>
        <v>96.05215554120015</v>
      </c>
      <c r="AK67" s="1306">
        <f>100*AK66/$AK66</f>
        <v>100</v>
      </c>
      <c r="AL67" s="1306">
        <f t="shared" ref="AL67:CL67" si="27">100*AL66/$AK66</f>
        <v>95.711677261084731</v>
      </c>
      <c r="AM67" s="1306">
        <f t="shared" si="27"/>
        <v>97.806080668518348</v>
      </c>
      <c r="AN67" s="1306">
        <f t="shared" si="27"/>
        <v>100.21681852030184</v>
      </c>
      <c r="AO67" s="1306">
        <f t="shared" si="27"/>
        <v>102.66586234339819</v>
      </c>
      <c r="AP67" s="1306">
        <f t="shared" si="27"/>
        <v>102.02480019468389</v>
      </c>
      <c r="AQ67" s="1306">
        <f t="shared" si="27"/>
        <v>100.6294873510605</v>
      </c>
      <c r="AR67" s="1306">
        <f t="shared" si="27"/>
        <v>99.733740034721464</v>
      </c>
      <c r="AS67" s="1306">
        <f t="shared" si="27"/>
        <v>99.347261759015765</v>
      </c>
      <c r="AT67" s="1306">
        <f t="shared" si="27"/>
        <v>105.22304656048588</v>
      </c>
      <c r="AU67" s="1306">
        <f t="shared" si="27"/>
        <v>104.86191636130746</v>
      </c>
      <c r="AV67" s="1306">
        <f t="shared" si="27"/>
        <v>104.33769043865824</v>
      </c>
      <c r="AW67" s="1306">
        <f t="shared" si="27"/>
        <v>106.92567481793702</v>
      </c>
      <c r="AX67" s="1306">
        <f t="shared" si="27"/>
        <v>107.81716910044125</v>
      </c>
      <c r="AY67" s="1306">
        <f t="shared" si="27"/>
        <v>104.63694081679623</v>
      </c>
      <c r="AZ67" s="1306">
        <f t="shared" si="27"/>
        <v>109.72632630480945</v>
      </c>
      <c r="BA67" s="1306">
        <f t="shared" si="27"/>
        <v>119.35013507397311</v>
      </c>
      <c r="BB67" s="1306">
        <f t="shared" si="27"/>
        <v>123.87049068743369</v>
      </c>
      <c r="BC67" s="1306">
        <f t="shared" si="27"/>
        <v>126.91789351039925</v>
      </c>
      <c r="BD67" s="1306">
        <f t="shared" si="27"/>
        <v>130.96177978065262</v>
      </c>
      <c r="BE67" s="1306">
        <f t="shared" si="27"/>
        <v>131.82333359113974</v>
      </c>
      <c r="BF67" s="1306">
        <f t="shared" si="27"/>
        <v>135.07270228311987</v>
      </c>
      <c r="BG67" s="1306">
        <f t="shared" si="27"/>
        <v>137.3820929898832</v>
      </c>
      <c r="BH67" s="1306">
        <f t="shared" si="27"/>
        <v>140.86043676126715</v>
      </c>
      <c r="BI67" s="1306">
        <f t="shared" si="27"/>
        <v>141.7981816170342</v>
      </c>
      <c r="BJ67" s="1306">
        <f t="shared" si="27"/>
        <v>142.73318134465825</v>
      </c>
      <c r="BK67" s="1306">
        <f t="shared" si="27"/>
        <v>141.50684248218104</v>
      </c>
      <c r="BL67" s="1306">
        <f t="shared" si="27"/>
        <v>139.59195915776215</v>
      </c>
      <c r="BM67" s="1306">
        <f t="shared" si="27"/>
        <v>137.0363260275256</v>
      </c>
      <c r="BN67" s="1306">
        <f t="shared" si="27"/>
        <v>132.12019510298026</v>
      </c>
      <c r="BO67" s="1306">
        <f t="shared" si="27"/>
        <v>128.87505884179683</v>
      </c>
      <c r="BP67" s="1306">
        <f t="shared" si="27"/>
        <v>128.93153478456617</v>
      </c>
      <c r="BQ67" s="1306">
        <f t="shared" si="27"/>
        <v>131.27561259243282</v>
      </c>
      <c r="BR67" s="1306">
        <f t="shared" si="27"/>
        <v>134.7482708365055</v>
      </c>
      <c r="BS67" s="1306">
        <f t="shared" si="27"/>
        <v>139.54355194105801</v>
      </c>
      <c r="BT67" s="1306">
        <f t="shared" si="27"/>
        <v>141.50448819263735</v>
      </c>
      <c r="BU67" s="1306">
        <f t="shared" si="27"/>
        <v>141.87411520103109</v>
      </c>
      <c r="BV67" s="1306">
        <f t="shared" si="27"/>
        <v>145.85063341648114</v>
      </c>
      <c r="BW67" s="1306">
        <f t="shared" si="27"/>
        <v>145.51013715148</v>
      </c>
      <c r="BX67" s="1306">
        <f t="shared" si="27"/>
        <v>142.60101090330917</v>
      </c>
      <c r="BY67" s="1306">
        <f t="shared" si="27"/>
        <v>142.50591210022071</v>
      </c>
      <c r="BZ67" s="1306">
        <f t="shared" si="27"/>
        <v>138.97480119445413</v>
      </c>
      <c r="CA67" s="1306">
        <f t="shared" si="27"/>
        <v>138.56522001542015</v>
      </c>
      <c r="CB67" s="1306">
        <f t="shared" si="27"/>
        <v>140.45881970640994</v>
      </c>
      <c r="CC67" s="1306">
        <f t="shared" si="27"/>
        <v>141.01024049681783</v>
      </c>
      <c r="CD67" s="1306">
        <f t="shared" si="27"/>
        <v>140.2910320043772</v>
      </c>
      <c r="CE67" s="1306">
        <f t="shared" si="27"/>
        <v>140.44090648750648</v>
      </c>
      <c r="CF67" s="1306">
        <f t="shared" si="27"/>
        <v>139.0381262254032</v>
      </c>
      <c r="CG67" s="1306">
        <f t="shared" si="27"/>
        <v>136.87763902485253</v>
      </c>
      <c r="CH67" s="1306">
        <f t="shared" si="27"/>
        <v>137.71280720207619</v>
      </c>
      <c r="CI67" s="1306">
        <f t="shared" si="27"/>
        <v>144.178248316972</v>
      </c>
      <c r="CJ67" s="1306">
        <f t="shared" si="27"/>
        <v>143.77238264522782</v>
      </c>
      <c r="CK67" s="1306">
        <f t="shared" si="27"/>
        <v>142.72999349480332</v>
      </c>
      <c r="CL67" s="1306">
        <f t="shared" si="27"/>
        <v>143.36267084351613</v>
      </c>
      <c r="CM67" s="868"/>
      <c r="CN67" s="903"/>
      <c r="CO67" s="1302"/>
      <c r="CP67" s="1302"/>
      <c r="CQ67" s="1302"/>
      <c r="CR67" s="1302"/>
      <c r="CS67" s="1302"/>
      <c r="CT67" s="1302"/>
      <c r="CU67" s="1302"/>
      <c r="CV67" s="1302"/>
      <c r="CW67" s="1302"/>
      <c r="CX67" s="1302"/>
      <c r="CY67" s="1302"/>
      <c r="CZ67" s="1302"/>
      <c r="DA67" s="1302"/>
      <c r="DB67" s="1302"/>
      <c r="DC67" s="1302"/>
      <c r="DD67" s="1302"/>
      <c r="DE67" s="1302"/>
      <c r="DF67" s="1302"/>
      <c r="DG67" s="1302"/>
      <c r="DH67" s="1302"/>
      <c r="DI67" s="1302"/>
      <c r="DJ67" s="1302"/>
      <c r="DK67" s="1302"/>
      <c r="DL67" s="1302"/>
      <c r="DM67" s="1302"/>
      <c r="DN67" s="1302"/>
      <c r="DO67" s="1302"/>
      <c r="DP67" s="1302"/>
      <c r="DQ67" s="1302"/>
      <c r="DR67" s="1302"/>
      <c r="DS67" s="1302"/>
      <c r="DT67" s="1302"/>
      <c r="DU67" s="1302"/>
      <c r="DV67" s="1302"/>
      <c r="DW67" s="1302"/>
      <c r="DX67" s="1302"/>
      <c r="DY67" s="1302"/>
    </row>
    <row r="68" spans="1:129" s="4" customFormat="1" ht="15">
      <c r="F68" s="395"/>
      <c r="V68" s="808" t="str">
        <f>V60</f>
        <v>Ménages y compris entrepreneurs individuels (S14)</v>
      </c>
      <c r="W68" s="935" t="s">
        <v>1104</v>
      </c>
      <c r="X68" s="2"/>
      <c r="Y68" s="2"/>
      <c r="Z68" s="4">
        <v>1949</v>
      </c>
      <c r="AA68" s="809">
        <f t="shared" ref="AA68:CK68" si="28">100*AA46/AA$48</f>
        <v>42.92858381001907</v>
      </c>
      <c r="AB68" s="809">
        <f t="shared" si="28"/>
        <v>42.381622823267875</v>
      </c>
      <c r="AC68" s="809">
        <f t="shared" si="28"/>
        <v>40.286999864009125</v>
      </c>
      <c r="AD68" s="809">
        <f t="shared" si="28"/>
        <v>39.438488347765741</v>
      </c>
      <c r="AE68" s="809">
        <f t="shared" si="28"/>
        <v>38.980489821632474</v>
      </c>
      <c r="AF68" s="809">
        <f t="shared" si="28"/>
        <v>38.785593671208154</v>
      </c>
      <c r="AG68" s="809">
        <f t="shared" si="28"/>
        <v>38.003054142395101</v>
      </c>
      <c r="AH68" s="809">
        <f t="shared" si="28"/>
        <v>36.570182179478223</v>
      </c>
      <c r="AI68" s="809">
        <f t="shared" si="28"/>
        <v>36.347677334133479</v>
      </c>
      <c r="AJ68" s="809">
        <f t="shared" si="28"/>
        <v>36.179323969048319</v>
      </c>
      <c r="AK68" s="809">
        <f t="shared" si="28"/>
        <v>34.786691228910755</v>
      </c>
      <c r="AL68" s="809">
        <f t="shared" si="28"/>
        <v>34.942926987944681</v>
      </c>
      <c r="AM68" s="809">
        <f t="shared" si="28"/>
        <v>33.759619350589865</v>
      </c>
      <c r="AN68" s="809">
        <f t="shared" si="28"/>
        <v>34.38711316631943</v>
      </c>
      <c r="AO68" s="809">
        <f t="shared" si="28"/>
        <v>33.222279778619921</v>
      </c>
      <c r="AP68" s="809">
        <f t="shared" si="28"/>
        <v>32.147985790945505</v>
      </c>
      <c r="AQ68" s="809">
        <f t="shared" si="28"/>
        <v>31.940533553422096</v>
      </c>
      <c r="AR68" s="809">
        <f t="shared" si="28"/>
        <v>32.155087994180349</v>
      </c>
      <c r="AS68" s="809">
        <f t="shared" si="28"/>
        <v>32.300932873342717</v>
      </c>
      <c r="AT68" s="809">
        <f t="shared" si="28"/>
        <v>31.585960392776109</v>
      </c>
      <c r="AU68" s="809">
        <f t="shared" si="28"/>
        <v>30.205495618903907</v>
      </c>
      <c r="AV68" s="809">
        <f t="shared" si="28"/>
        <v>29.344418512773988</v>
      </c>
      <c r="AW68" s="809">
        <f t="shared" si="28"/>
        <v>28.018676770009709</v>
      </c>
      <c r="AX68" s="809">
        <f t="shared" si="28"/>
        <v>28.03297055644784</v>
      </c>
      <c r="AY68" s="809">
        <f t="shared" si="28"/>
        <v>26.935875864647596</v>
      </c>
      <c r="AZ68" s="809">
        <f t="shared" si="28"/>
        <v>25.355635173952081</v>
      </c>
      <c r="BA68" s="809">
        <f t="shared" si="28"/>
        <v>24.55301231720826</v>
      </c>
      <c r="BB68" s="809">
        <f t="shared" si="28"/>
        <v>23.663219358954823</v>
      </c>
      <c r="BC68" s="809">
        <f t="shared" si="28"/>
        <v>23.33465475108575</v>
      </c>
      <c r="BD68" s="809">
        <f t="shared" si="28"/>
        <v>23.777267688192754</v>
      </c>
      <c r="BE68" s="809">
        <f t="shared" si="28"/>
        <v>23.503878296206704</v>
      </c>
      <c r="BF68" s="809">
        <f t="shared" si="28"/>
        <v>23.003059246395544</v>
      </c>
      <c r="BG68" s="809">
        <f t="shared" si="28"/>
        <v>22.411067821006529</v>
      </c>
      <c r="BH68" s="809">
        <f t="shared" si="28"/>
        <v>22.377986575715557</v>
      </c>
      <c r="BI68" s="809">
        <f t="shared" si="28"/>
        <v>22.248413141030198</v>
      </c>
      <c r="BJ68" s="809">
        <f t="shared" si="28"/>
        <v>21.907536931380456</v>
      </c>
      <c r="BK68" s="809">
        <f t="shared" si="28"/>
        <v>21.758998820963729</v>
      </c>
      <c r="BL68" s="809">
        <f t="shared" si="28"/>
        <v>21.000211369079128</v>
      </c>
      <c r="BM68" s="809">
        <f t="shared" si="28"/>
        <v>20.814690536920548</v>
      </c>
      <c r="BN68" s="809">
        <f t="shared" si="28"/>
        <v>20.503273549455937</v>
      </c>
      <c r="BO68" s="809">
        <f t="shared" si="28"/>
        <v>20.653958217842284</v>
      </c>
      <c r="BP68" s="809">
        <f t="shared" si="28"/>
        <v>20.53920173337648</v>
      </c>
      <c r="BQ68" s="809">
        <f t="shared" si="28"/>
        <v>20.349461284854836</v>
      </c>
      <c r="BR68" s="809">
        <f t="shared" si="28"/>
        <v>20.378710947011854</v>
      </c>
      <c r="BS68" s="809">
        <f t="shared" si="28"/>
        <v>20.263468515549061</v>
      </c>
      <c r="BT68" s="809">
        <f t="shared" si="28"/>
        <v>20.441529804120425</v>
      </c>
      <c r="BU68" s="809">
        <f t="shared" si="28"/>
        <v>20.410037940827188</v>
      </c>
      <c r="BV68" s="809">
        <f t="shared" si="28"/>
        <v>20.459134156882399</v>
      </c>
      <c r="BW68" s="809">
        <f t="shared" si="28"/>
        <v>20.071680359350911</v>
      </c>
      <c r="BX68" s="809">
        <f t="shared" si="28"/>
        <v>19.871646236188212</v>
      </c>
      <c r="BY68" s="809">
        <f t="shared" si="28"/>
        <v>19.746816691255347</v>
      </c>
      <c r="BZ68" s="809">
        <f t="shared" si="28"/>
        <v>19.60955603588614</v>
      </c>
      <c r="CA68" s="809">
        <f t="shared" si="28"/>
        <v>19.899888215381726</v>
      </c>
      <c r="CB68" s="809">
        <f t="shared" si="28"/>
        <v>19.711867707267754</v>
      </c>
      <c r="CC68" s="809">
        <f t="shared" si="28"/>
        <v>19.475037723592994</v>
      </c>
      <c r="CD68" s="809">
        <f t="shared" si="28"/>
        <v>19.484703307294787</v>
      </c>
      <c r="CE68" s="809">
        <f t="shared" si="28"/>
        <v>19.374320890933951</v>
      </c>
      <c r="CF68" s="809">
        <f t="shared" si="28"/>
        <v>19.364833546823277</v>
      </c>
      <c r="CG68" s="809">
        <f t="shared" si="28"/>
        <v>19.409043535878155</v>
      </c>
      <c r="CH68" s="809">
        <f t="shared" si="28"/>
        <v>19.574272741628906</v>
      </c>
      <c r="CI68" s="809">
        <f t="shared" si="28"/>
        <v>19.121216285620591</v>
      </c>
      <c r="CJ68" s="809">
        <f t="shared" si="28"/>
        <v>18.840381851404128</v>
      </c>
      <c r="CK68" s="809">
        <f t="shared" si="28"/>
        <v>18.925145072314415</v>
      </c>
      <c r="CL68" s="1064">
        <f t="shared" ref="CL68" si="29">100*CL46/CL$48</f>
        <v>18.976714811357024</v>
      </c>
      <c r="CM68" s="868"/>
      <c r="CN68" s="903">
        <f t="shared" ref="CN68:CN69" si="30">AVERAGE(AA68:CL68)</f>
        <v>26.231783087390362</v>
      </c>
    </row>
    <row r="69" spans="1:129" s="4" customFormat="1" ht="15">
      <c r="F69" s="395"/>
      <c r="V69" s="808" t="str">
        <f>V61</f>
        <v>Institutions sans but lucratif au service des ménages (S15)</v>
      </c>
      <c r="W69" s="935" t="s">
        <v>1104</v>
      </c>
      <c r="X69" s="2"/>
      <c r="Y69" s="2"/>
      <c r="Z69" s="4">
        <v>1949</v>
      </c>
      <c r="AA69" s="809">
        <f t="shared" ref="AA69:CK69" si="31">100*AA47/AA$48</f>
        <v>2.1927543768417403</v>
      </c>
      <c r="AB69" s="809">
        <f t="shared" si="31"/>
        <v>2.0437198962578731</v>
      </c>
      <c r="AC69" s="809">
        <f t="shared" si="31"/>
        <v>1.8914556344565392</v>
      </c>
      <c r="AD69" s="809">
        <f t="shared" si="31"/>
        <v>1.8436401304274612</v>
      </c>
      <c r="AE69" s="809">
        <f t="shared" si="31"/>
        <v>1.7679253455132498</v>
      </c>
      <c r="AF69" s="809">
        <f t="shared" si="31"/>
        <v>1.8297055353797045</v>
      </c>
      <c r="AG69" s="809">
        <f t="shared" si="31"/>
        <v>1.8157562863001124</v>
      </c>
      <c r="AH69" s="809">
        <f t="shared" si="31"/>
        <v>1.7794906426348107</v>
      </c>
      <c r="AI69" s="809">
        <f t="shared" si="31"/>
        <v>1.660303434765664</v>
      </c>
      <c r="AJ69" s="809">
        <f t="shared" si="31"/>
        <v>1.519234384651883</v>
      </c>
      <c r="AK69" s="809">
        <f t="shared" si="31"/>
        <v>1.5274301339082881</v>
      </c>
      <c r="AL69" s="809">
        <f t="shared" si="31"/>
        <v>1.4936076255064121</v>
      </c>
      <c r="AM69" s="809">
        <f t="shared" si="31"/>
        <v>1.4898741878955131</v>
      </c>
      <c r="AN69" s="809">
        <f t="shared" si="31"/>
        <v>1.4618628995375782</v>
      </c>
      <c r="AO69" s="809">
        <f t="shared" si="31"/>
        <v>1.4904077719312594</v>
      </c>
      <c r="AP69" s="809">
        <f t="shared" si="31"/>
        <v>1.4997716167235708</v>
      </c>
      <c r="AQ69" s="809">
        <f t="shared" si="31"/>
        <v>1.4781650908473012</v>
      </c>
      <c r="AR69" s="809">
        <f t="shared" si="31"/>
        <v>1.4698805293640356</v>
      </c>
      <c r="AS69" s="809">
        <f t="shared" si="31"/>
        <v>1.439791250896002</v>
      </c>
      <c r="AT69" s="809">
        <f t="shared" si="31"/>
        <v>1.4412933887050565</v>
      </c>
      <c r="AU69" s="809">
        <f t="shared" si="31"/>
        <v>1.4619801667918999</v>
      </c>
      <c r="AV69" s="809">
        <f t="shared" si="31"/>
        <v>1.4414635216996869</v>
      </c>
      <c r="AW69" s="809">
        <f t="shared" si="31"/>
        <v>1.3996930339677407</v>
      </c>
      <c r="AX69" s="809">
        <f t="shared" si="31"/>
        <v>1.3896705072150604</v>
      </c>
      <c r="AY69" s="809">
        <f t="shared" si="31"/>
        <v>1.4048562855087756</v>
      </c>
      <c r="AZ69" s="809">
        <f t="shared" si="31"/>
        <v>1.4343259564119151</v>
      </c>
      <c r="BA69" s="809">
        <f t="shared" si="31"/>
        <v>1.3490046069570696</v>
      </c>
      <c r="BB69" s="809">
        <f t="shared" si="31"/>
        <v>1.3592193991436432</v>
      </c>
      <c r="BC69" s="809">
        <f t="shared" si="31"/>
        <v>1.3656981300282429</v>
      </c>
      <c r="BD69" s="809">
        <f t="shared" si="31"/>
        <v>1.3552784821923773</v>
      </c>
      <c r="BE69" s="809">
        <f t="shared" si="31"/>
        <v>1.3294386463144539</v>
      </c>
      <c r="BF69" s="809">
        <f t="shared" si="31"/>
        <v>1.340818222204273</v>
      </c>
      <c r="BG69" s="809">
        <f t="shared" si="31"/>
        <v>1.3400881693427225</v>
      </c>
      <c r="BH69" s="809">
        <f t="shared" si="31"/>
        <v>1.3209996615071202</v>
      </c>
      <c r="BI69" s="809">
        <f t="shared" si="31"/>
        <v>1.309124638755784</v>
      </c>
      <c r="BJ69" s="809">
        <f t="shared" si="31"/>
        <v>1.2811029362599564</v>
      </c>
      <c r="BK69" s="809">
        <f t="shared" si="31"/>
        <v>1.2397332957395586</v>
      </c>
      <c r="BL69" s="809">
        <f t="shared" si="31"/>
        <v>1.1986125559956471</v>
      </c>
      <c r="BM69" s="809">
        <f t="shared" si="31"/>
        <v>1.2069400454074053</v>
      </c>
      <c r="BN69" s="809">
        <f t="shared" si="31"/>
        <v>1.2133864377585664</v>
      </c>
      <c r="BO69" s="809">
        <f t="shared" si="31"/>
        <v>1.200981023140544</v>
      </c>
      <c r="BP69" s="809">
        <f t="shared" si="31"/>
        <v>1.2219460008203666</v>
      </c>
      <c r="BQ69" s="809">
        <f t="shared" si="31"/>
        <v>1.2404207067091142</v>
      </c>
      <c r="BR69" s="809">
        <f t="shared" si="31"/>
        <v>1.2445730302828066</v>
      </c>
      <c r="BS69" s="809">
        <f t="shared" si="31"/>
        <v>1.3865428757931453</v>
      </c>
      <c r="BT69" s="809">
        <f t="shared" si="31"/>
        <v>1.416883354442543</v>
      </c>
      <c r="BU69" s="809">
        <f t="shared" si="31"/>
        <v>1.4526429374426348</v>
      </c>
      <c r="BV69" s="809">
        <f t="shared" si="31"/>
        <v>1.508606408687353</v>
      </c>
      <c r="BW69" s="809">
        <f t="shared" si="31"/>
        <v>1.5217507003049586</v>
      </c>
      <c r="BX69" s="809">
        <f t="shared" si="31"/>
        <v>1.5335360886284199</v>
      </c>
      <c r="BY69" s="809">
        <f t="shared" si="31"/>
        <v>1.5449856396958932</v>
      </c>
      <c r="BZ69" s="809">
        <f t="shared" si="31"/>
        <v>1.5326757150274473</v>
      </c>
      <c r="CA69" s="809">
        <f t="shared" si="31"/>
        <v>1.5732192227849424</v>
      </c>
      <c r="CB69" s="809">
        <f t="shared" si="31"/>
        <v>1.5819173440059038</v>
      </c>
      <c r="CC69" s="809">
        <f t="shared" si="31"/>
        <v>1.5436421425264151</v>
      </c>
      <c r="CD69" s="809">
        <f t="shared" si="31"/>
        <v>1.5422959240677747</v>
      </c>
      <c r="CE69" s="809">
        <f t="shared" si="31"/>
        <v>1.5287113610806833</v>
      </c>
      <c r="CF69" s="809">
        <f t="shared" si="31"/>
        <v>1.5565366845850797</v>
      </c>
      <c r="CG69" s="809">
        <f t="shared" si="31"/>
        <v>1.5469001789220258</v>
      </c>
      <c r="CH69" s="809">
        <f t="shared" si="31"/>
        <v>1.5448873191868031</v>
      </c>
      <c r="CI69" s="809">
        <f t="shared" si="31"/>
        <v>1.6632838743270528</v>
      </c>
      <c r="CJ69" s="809">
        <f t="shared" si="31"/>
        <v>1.6980377172397498</v>
      </c>
      <c r="CK69" s="809">
        <f t="shared" si="31"/>
        <v>1.7211899348329249</v>
      </c>
      <c r="CL69" s="1064">
        <f t="shared" ref="CL69" si="32">100*CL47/CL$48</f>
        <v>1.7483112746444065</v>
      </c>
      <c r="CM69" s="868"/>
      <c r="CN69" s="903">
        <f t="shared" si="30"/>
        <v>1.4989372237644523</v>
      </c>
    </row>
    <row r="70" spans="1:129" s="4" customFormat="1" ht="15">
      <c r="A70" s="228"/>
      <c r="B70" s="60"/>
      <c r="C70" s="685"/>
      <c r="D70" s="17"/>
      <c r="E70" s="579"/>
      <c r="F70" s="542"/>
      <c r="G70" s="524"/>
      <c r="H70" s="228"/>
      <c r="I70" s="82"/>
      <c r="J70" s="80"/>
      <c r="K70" s="66"/>
      <c r="L70" s="62"/>
      <c r="M70" s="60"/>
      <c r="N70" s="48"/>
      <c r="O70" s="64"/>
      <c r="P70" s="42"/>
      <c r="Q70" s="17"/>
      <c r="R70" s="5"/>
      <c r="S70" s="322"/>
      <c r="T70" s="12"/>
      <c r="U70" s="8"/>
      <c r="V70" s="23"/>
      <c r="W70" s="344"/>
      <c r="X70" s="2"/>
      <c r="Y70" s="2"/>
      <c r="Z70" s="789"/>
      <c r="AA70" s="1306"/>
      <c r="AB70" s="1306"/>
      <c r="AC70" s="1306"/>
      <c r="AD70" s="1306"/>
      <c r="AE70" s="1306"/>
      <c r="AF70" s="1306"/>
      <c r="AG70" s="1306"/>
      <c r="AH70" s="1306"/>
      <c r="AI70" s="1306"/>
      <c r="AJ70" s="1306"/>
      <c r="AK70" s="101"/>
      <c r="AL70" s="101"/>
      <c r="AM70" s="101"/>
      <c r="AN70" s="101"/>
      <c r="AO70" s="101"/>
      <c r="AP70" s="101"/>
      <c r="AQ70" s="101"/>
      <c r="AR70" s="101"/>
      <c r="AS70" s="101"/>
      <c r="AT70" s="101"/>
      <c r="AU70" s="101"/>
      <c r="AV70" s="101"/>
      <c r="AW70" s="101"/>
      <c r="AX70" s="101"/>
      <c r="AY70" s="101"/>
      <c r="AZ70" s="101"/>
      <c r="BA70" s="101"/>
      <c r="BB70" s="101"/>
      <c r="BC70" s="101"/>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L70" s="394"/>
      <c r="CM70" s="394"/>
      <c r="CN70" s="888"/>
    </row>
    <row r="71" spans="1:129" s="8" customFormat="1" ht="15">
      <c r="A71" s="228"/>
      <c r="B71" s="60"/>
      <c r="C71" s="685"/>
      <c r="D71" s="17"/>
      <c r="E71" s="579"/>
      <c r="F71" s="542"/>
      <c r="G71" s="524"/>
      <c r="H71" s="228"/>
      <c r="I71" s="82"/>
      <c r="J71" s="80"/>
      <c r="K71" s="66"/>
      <c r="L71" s="62"/>
      <c r="M71" s="60"/>
      <c r="N71" s="48"/>
      <c r="O71" s="64"/>
      <c r="P71" s="42"/>
      <c r="Q71" s="17"/>
      <c r="R71" s="5"/>
      <c r="S71" s="322"/>
      <c r="T71" s="12"/>
      <c r="U71" s="8" t="s">
        <v>582</v>
      </c>
      <c r="V71" s="1091" t="s">
        <v>910</v>
      </c>
      <c r="W71" s="346" t="s">
        <v>512</v>
      </c>
      <c r="X71" s="2" t="s">
        <v>681</v>
      </c>
      <c r="Y71" s="2" t="s">
        <v>652</v>
      </c>
      <c r="Z71" s="789">
        <v>1949</v>
      </c>
      <c r="AA71" s="102">
        <v>13.0297</v>
      </c>
      <c r="AB71" s="102">
        <v>15.317400000000001</v>
      </c>
      <c r="AC71" s="102">
        <v>19.301600000000004</v>
      </c>
      <c r="AD71" s="102">
        <v>22.474900000000002</v>
      </c>
      <c r="AE71" s="102">
        <v>23.317899999999998</v>
      </c>
      <c r="AF71" s="102">
        <v>24.744900000000001</v>
      </c>
      <c r="AG71" s="102">
        <v>26.583899999999996</v>
      </c>
      <c r="AH71" s="102">
        <v>29.307899999999997</v>
      </c>
      <c r="AI71" s="102">
        <v>33.064799999999991</v>
      </c>
      <c r="AJ71" s="102">
        <v>38.226900000000001</v>
      </c>
      <c r="AK71" s="102">
        <v>41.679200000000009</v>
      </c>
      <c r="AL71" s="102">
        <v>46.327400000000004</v>
      </c>
      <c r="AM71" s="102">
        <v>50.116</v>
      </c>
      <c r="AN71" s="102">
        <v>56.177899999999994</v>
      </c>
      <c r="AO71" s="102">
        <v>62.981200000000008</v>
      </c>
      <c r="AP71" s="102">
        <v>69.824299999999994</v>
      </c>
      <c r="AQ71" s="102">
        <v>75.407999999999987</v>
      </c>
      <c r="AR71" s="102">
        <v>81.713700000000003</v>
      </c>
      <c r="AS71" s="102">
        <v>88.332299999999989</v>
      </c>
      <c r="AT71" s="102">
        <v>96.340999999999994</v>
      </c>
      <c r="AU71" s="102">
        <v>110.77780000000003</v>
      </c>
      <c r="AV71" s="102">
        <v>123.99169999999999</v>
      </c>
      <c r="AW71" s="102">
        <v>138.27369999999996</v>
      </c>
      <c r="AX71" s="102">
        <v>154.53400000000002</v>
      </c>
      <c r="AY71" s="102">
        <v>177.48949999999999</v>
      </c>
      <c r="AZ71" s="102">
        <v>206.88309999999998</v>
      </c>
      <c r="BA71" s="102">
        <v>232.45580000000004</v>
      </c>
      <c r="BB71" s="102">
        <v>268.9144</v>
      </c>
      <c r="BC71" s="102">
        <v>303.15079999999995</v>
      </c>
      <c r="BD71" s="102">
        <v>344.04500000000002</v>
      </c>
      <c r="BE71" s="102">
        <v>392.41759999999994</v>
      </c>
      <c r="BF71" s="102">
        <v>444.70609999999999</v>
      </c>
      <c r="BG71" s="102">
        <v>501.42530000000005</v>
      </c>
      <c r="BH71" s="102">
        <v>575.68610000000001</v>
      </c>
      <c r="BI71" s="102">
        <v>639.44449999999995</v>
      </c>
      <c r="BJ71" s="102">
        <v>695.04240000000004</v>
      </c>
      <c r="BK71" s="102">
        <v>744.46539999999993</v>
      </c>
      <c r="BL71" s="102">
        <v>800.92039999999997</v>
      </c>
      <c r="BM71" s="102">
        <v>841.06780000000003</v>
      </c>
      <c r="BN71" s="102">
        <v>909.15210000000025</v>
      </c>
      <c r="BO71" s="102">
        <v>979.41650000000004</v>
      </c>
      <c r="BP71" s="102">
        <v>1032.7796000000001</v>
      </c>
      <c r="BQ71" s="102">
        <v>1071.1731</v>
      </c>
      <c r="BR71" s="102">
        <v>1107.9846</v>
      </c>
      <c r="BS71" s="102">
        <v>1119.8327000000002</v>
      </c>
      <c r="BT71" s="102">
        <v>1157.8812999999998</v>
      </c>
      <c r="BU71" s="102">
        <v>1196.1804999999999</v>
      </c>
      <c r="BV71" s="102">
        <v>1226.6071999999999</v>
      </c>
      <c r="BW71" s="102">
        <v>1264.8432</v>
      </c>
      <c r="BX71" s="102">
        <v>1321.1034999999999</v>
      </c>
      <c r="BY71" s="102">
        <v>1367.0046999999997</v>
      </c>
      <c r="BZ71" s="102">
        <v>1439.6034000000004</v>
      </c>
      <c r="CA71" s="102">
        <v>1495.5536000000002</v>
      </c>
      <c r="CB71" s="102">
        <v>1542.9283000000003</v>
      </c>
      <c r="CC71" s="102">
        <v>1587.9026000000001</v>
      </c>
      <c r="CD71" s="102">
        <v>1655.5715999999998</v>
      </c>
      <c r="CE71" s="102">
        <v>1718.0472</v>
      </c>
      <c r="CF71" s="102">
        <v>1798.1155299999998</v>
      </c>
      <c r="CG71" s="102">
        <v>1886.7920800000002</v>
      </c>
      <c r="CH71" s="102">
        <v>1933.1949999999999</v>
      </c>
      <c r="CI71" s="820">
        <v>1885.7629999999999</v>
      </c>
      <c r="CJ71" s="982">
        <v>1936.72</v>
      </c>
      <c r="CK71" s="982">
        <v>2001.3980000000001</v>
      </c>
      <c r="CL71" s="982">
        <v>2032.2968400000004</v>
      </c>
      <c r="CM71" s="871"/>
      <c r="CN71" s="892"/>
    </row>
    <row r="72" spans="1:129" s="8" customFormat="1" ht="15">
      <c r="A72" s="228"/>
      <c r="B72" s="60"/>
      <c r="C72" s="685"/>
      <c r="D72" s="17"/>
      <c r="E72" s="579"/>
      <c r="F72" s="542"/>
      <c r="G72" s="524"/>
      <c r="H72" s="228"/>
      <c r="I72" s="82"/>
      <c r="J72" s="80"/>
      <c r="K72" s="66"/>
      <c r="L72" s="62"/>
      <c r="M72" s="60"/>
      <c r="N72" s="48"/>
      <c r="O72" s="64"/>
      <c r="P72" s="42"/>
      <c r="Q72" s="17"/>
      <c r="R72" s="5"/>
      <c r="S72" s="322"/>
      <c r="T72" s="12" t="s">
        <v>582</v>
      </c>
      <c r="V72" s="1092" t="s">
        <v>911</v>
      </c>
      <c r="W72" s="347" t="s">
        <v>735</v>
      </c>
      <c r="X72" s="2" t="s">
        <v>607</v>
      </c>
      <c r="Y72" s="2" t="s">
        <v>902</v>
      </c>
      <c r="Z72" s="789">
        <v>1949</v>
      </c>
      <c r="AA72" s="13">
        <v>241.57614022947553</v>
      </c>
      <c r="AB72" s="13">
        <v>262.00750018185204</v>
      </c>
      <c r="AC72" s="13">
        <v>276.81377880338124</v>
      </c>
      <c r="AD72" s="13">
        <v>284.85907005556345</v>
      </c>
      <c r="AE72" s="13">
        <v>294.73634084628117</v>
      </c>
      <c r="AF72" s="13">
        <v>311.09239456703165</v>
      </c>
      <c r="AG72" s="13">
        <v>327.62844593510999</v>
      </c>
      <c r="AH72" s="13">
        <v>343.82617426722288</v>
      </c>
      <c r="AI72" s="13">
        <v>362.46051842719532</v>
      </c>
      <c r="AJ72" s="13">
        <v>372.25068393257095</v>
      </c>
      <c r="AK72" s="13">
        <v>381.82306417542912</v>
      </c>
      <c r="AL72" s="13">
        <v>413.36896048553302</v>
      </c>
      <c r="AM72" s="13">
        <v>433.23105734486018</v>
      </c>
      <c r="AN72" s="13">
        <v>463.00294180283169</v>
      </c>
      <c r="AO72" s="13">
        <v>491.70970276387595</v>
      </c>
      <c r="AP72" s="13">
        <v>523.3103104516789</v>
      </c>
      <c r="AQ72" s="13">
        <v>548.47300122571585</v>
      </c>
      <c r="AR72" s="13">
        <v>577.05457752553252</v>
      </c>
      <c r="AS72" s="13">
        <v>605.30926877901447</v>
      </c>
      <c r="AT72" s="13">
        <v>632.24698845313492</v>
      </c>
      <c r="AU72" s="13">
        <v>677.22504748056099</v>
      </c>
      <c r="AV72" s="13">
        <v>719.21585169746379</v>
      </c>
      <c r="AW72" s="13">
        <v>757.55842319935141</v>
      </c>
      <c r="AX72" s="13">
        <v>791.93669560630849</v>
      </c>
      <c r="AY72" s="13">
        <v>844.2883367185284</v>
      </c>
      <c r="AZ72" s="13">
        <v>883.89745859008178</v>
      </c>
      <c r="BA72" s="13">
        <v>873.965724039321</v>
      </c>
      <c r="BB72" s="13">
        <v>912.29969773369589</v>
      </c>
      <c r="BC72" s="13">
        <v>944.89378603444584</v>
      </c>
      <c r="BD72" s="13">
        <v>981.70200061952369</v>
      </c>
      <c r="BE72" s="13">
        <v>1015.5640355241788</v>
      </c>
      <c r="BF72" s="13">
        <v>1032.1865514362376</v>
      </c>
      <c r="BG72" s="13">
        <v>1042.2924174114366</v>
      </c>
      <c r="BH72" s="13">
        <v>1067.4892615880021</v>
      </c>
      <c r="BI72" s="13">
        <v>1080.6397043279881</v>
      </c>
      <c r="BJ72" s="13">
        <v>1096.7912199734803</v>
      </c>
      <c r="BK72" s="13">
        <v>1114.452284424704</v>
      </c>
      <c r="BL72" s="13">
        <v>1139.5941192459231</v>
      </c>
      <c r="BM72" s="13">
        <v>1166.8126364719981</v>
      </c>
      <c r="BN72" s="13">
        <v>1221.2755036096355</v>
      </c>
      <c r="BO72" s="13">
        <v>1272.4198620116406</v>
      </c>
      <c r="BP72" s="13">
        <v>1305.7598317473428</v>
      </c>
      <c r="BQ72" s="13">
        <v>1319.3315060309062</v>
      </c>
      <c r="BR72" s="13">
        <v>1338.830427053206</v>
      </c>
      <c r="BS72" s="13">
        <v>1329.8960264355542</v>
      </c>
      <c r="BT72" s="13">
        <v>1359.7839552291528</v>
      </c>
      <c r="BU72" s="13">
        <v>1387.6228076174702</v>
      </c>
      <c r="BV72" s="13">
        <v>1402.4372740186195</v>
      </c>
      <c r="BW72" s="13">
        <v>1433.0642159629226</v>
      </c>
      <c r="BX72" s="13">
        <v>1481.4768603356249</v>
      </c>
      <c r="BY72" s="13">
        <v>1530.2467116354969</v>
      </c>
      <c r="BZ72" s="13">
        <v>1586.5615000164446</v>
      </c>
      <c r="CA72" s="13">
        <v>1615.6854588566946</v>
      </c>
      <c r="CB72" s="13">
        <v>1630.6927968717634</v>
      </c>
      <c r="CC72" s="13">
        <v>1645.3608468113439</v>
      </c>
      <c r="CD72" s="13">
        <v>1687.2298702646851</v>
      </c>
      <c r="CE72" s="13">
        <v>1718.0472</v>
      </c>
      <c r="CF72" s="13">
        <v>1760.4289999999996</v>
      </c>
      <c r="CG72" s="13">
        <v>1800.6585525139751</v>
      </c>
      <c r="CH72" s="13">
        <v>1799.2059948250178</v>
      </c>
      <c r="CI72" s="821">
        <v>1742.5837319249488</v>
      </c>
      <c r="CJ72" s="821">
        <v>1772.63939259679</v>
      </c>
      <c r="CK72" s="821">
        <v>1808.5685731667311</v>
      </c>
      <c r="CL72" s="821">
        <v>1808.8195897952346</v>
      </c>
      <c r="CM72" s="871"/>
      <c r="CN72" s="892"/>
    </row>
    <row r="73" spans="1:129" s="4" customFormat="1" ht="15">
      <c r="A73" s="228"/>
      <c r="B73" s="60"/>
      <c r="C73" s="685"/>
      <c r="D73" s="17"/>
      <c r="E73" s="579"/>
      <c r="F73" s="542"/>
      <c r="G73" s="524"/>
      <c r="H73" s="228"/>
      <c r="R73" s="5"/>
      <c r="S73" s="322"/>
      <c r="T73" s="12"/>
      <c r="U73" s="8"/>
      <c r="V73" s="23" t="s">
        <v>953</v>
      </c>
      <c r="W73" s="1141" t="s">
        <v>56</v>
      </c>
      <c r="X73" s="2" t="s">
        <v>607</v>
      </c>
      <c r="Y73" s="2" t="s">
        <v>206</v>
      </c>
      <c r="Z73" s="789">
        <v>1949</v>
      </c>
      <c r="AA73" s="1064">
        <f>AA72/$CL72*$CL71</f>
        <v>271.42255047300659</v>
      </c>
      <c r="AB73" s="1064">
        <f t="shared" ref="AB73:CI73" si="33">AB72/$CL72*$CL71</f>
        <v>294.37817772426706</v>
      </c>
      <c r="AC73" s="1064">
        <f t="shared" si="33"/>
        <v>311.0137523412468</v>
      </c>
      <c r="AD73" s="1064">
        <f t="shared" si="33"/>
        <v>320.05302860789789</v>
      </c>
      <c r="AE73" s="1064">
        <f t="shared" si="33"/>
        <v>331.15062304409719</v>
      </c>
      <c r="AF73" s="1064">
        <f t="shared" si="33"/>
        <v>349.52744540884964</v>
      </c>
      <c r="AG73" s="1064">
        <f t="shared" si="33"/>
        <v>368.10650389042422</v>
      </c>
      <c r="AH73" s="1064">
        <f t="shared" si="33"/>
        <v>386.30543997572943</v>
      </c>
      <c r="AI73" s="1064">
        <f t="shared" si="33"/>
        <v>407.24203252782115</v>
      </c>
      <c r="AJ73" s="1064">
        <f t="shared" si="33"/>
        <v>418.24175993673549</v>
      </c>
      <c r="AK73" s="1064">
        <f t="shared" si="33"/>
        <v>428.99679500413066</v>
      </c>
      <c r="AL73" s="1064">
        <f t="shared" si="33"/>
        <v>464.44014477084198</v>
      </c>
      <c r="AM73" s="1064">
        <f t="shared" si="33"/>
        <v>486.75617723240663</v>
      </c>
      <c r="AN73" s="1064">
        <f t="shared" si="33"/>
        <v>520.20633834639045</v>
      </c>
      <c r="AO73" s="1064">
        <f t="shared" si="33"/>
        <v>552.45978137459758</v>
      </c>
      <c r="AP73" s="1064">
        <f t="shared" si="33"/>
        <v>587.96460203682398</v>
      </c>
      <c r="AQ73" s="1064">
        <f t="shared" si="33"/>
        <v>616.23610972862275</v>
      </c>
      <c r="AR73" s="1064">
        <f t="shared" si="33"/>
        <v>648.34890169750668</v>
      </c>
      <c r="AS73" s="1064">
        <f t="shared" si="33"/>
        <v>680.09442240813075</v>
      </c>
      <c r="AT73" s="1064">
        <f t="shared" si="33"/>
        <v>710.36026145552751</v>
      </c>
      <c r="AU73" s="1064">
        <f t="shared" si="33"/>
        <v>760.89529974595166</v>
      </c>
      <c r="AV73" s="1064">
        <f t="shared" si="33"/>
        <v>808.07401187430207</v>
      </c>
      <c r="AW73" s="1064">
        <f t="shared" si="33"/>
        <v>851.15375699668959</v>
      </c>
      <c r="AX73" s="1064">
        <f t="shared" si="33"/>
        <v>889.77941915309475</v>
      </c>
      <c r="AY73" s="1064">
        <f t="shared" si="33"/>
        <v>948.59903577015211</v>
      </c>
      <c r="AZ73" s="1064">
        <f t="shared" si="33"/>
        <v>993.10181187279568</v>
      </c>
      <c r="BA73" s="1064">
        <f t="shared" si="33"/>
        <v>981.94302475156871</v>
      </c>
      <c r="BB73" s="1064">
        <f t="shared" si="33"/>
        <v>1025.0131098187812</v>
      </c>
      <c r="BC73" s="1064">
        <f t="shared" si="33"/>
        <v>1061.6341542999471</v>
      </c>
      <c r="BD73" s="1064">
        <f t="shared" si="33"/>
        <v>1102.9899747528666</v>
      </c>
      <c r="BE73" s="1064">
        <f t="shared" si="33"/>
        <v>1141.0356189514077</v>
      </c>
      <c r="BF73" s="1064">
        <f t="shared" si="33"/>
        <v>1159.7118245561637</v>
      </c>
      <c r="BG73" s="1064">
        <f t="shared" si="33"/>
        <v>1171.0662568073017</v>
      </c>
      <c r="BH73" s="1064">
        <f t="shared" si="33"/>
        <v>1199.3761375090046</v>
      </c>
      <c r="BI73" s="1064">
        <f t="shared" si="33"/>
        <v>1214.1512999275517</v>
      </c>
      <c r="BJ73" s="1064">
        <f t="shared" si="33"/>
        <v>1232.2983138103791</v>
      </c>
      <c r="BK73" s="1064">
        <f t="shared" si="33"/>
        <v>1252.1413792425274</v>
      </c>
      <c r="BL73" s="1064">
        <f t="shared" si="33"/>
        <v>1280.3894542563269</v>
      </c>
      <c r="BM73" s="1064">
        <f t="shared" si="33"/>
        <v>1310.9707830190807</v>
      </c>
      <c r="BN73" s="1064">
        <f t="shared" si="33"/>
        <v>1372.1624648239479</v>
      </c>
      <c r="BO73" s="1064">
        <f t="shared" si="33"/>
        <v>1429.6256405605557</v>
      </c>
      <c r="BP73" s="1064">
        <f t="shared" si="33"/>
        <v>1467.0847191341315</v>
      </c>
      <c r="BQ73" s="1064">
        <f t="shared" si="33"/>
        <v>1482.3331556922062</v>
      </c>
      <c r="BR73" s="1064">
        <f t="shared" si="33"/>
        <v>1504.2411424259828</v>
      </c>
      <c r="BS73" s="1064">
        <f t="shared" si="33"/>
        <v>1494.202908516429</v>
      </c>
      <c r="BT73" s="1064">
        <f t="shared" si="33"/>
        <v>1527.7834510890864</v>
      </c>
      <c r="BU73" s="1064">
        <f t="shared" si="33"/>
        <v>1559.0617565968284</v>
      </c>
      <c r="BV73" s="1064">
        <f t="shared" si="33"/>
        <v>1575.7065305826909</v>
      </c>
      <c r="BW73" s="1064">
        <f t="shared" si="33"/>
        <v>1610.1173903961435</v>
      </c>
      <c r="BX73" s="1064">
        <f>BX72/$CL72*$CL71</f>
        <v>1664.511352474929</v>
      </c>
      <c r="BY73" s="1064">
        <f t="shared" si="33"/>
        <v>1719.3066539207853</v>
      </c>
      <c r="BZ73" s="1064">
        <f t="shared" si="33"/>
        <v>1782.5790593710296</v>
      </c>
      <c r="CA73" s="1064">
        <f t="shared" si="33"/>
        <v>1815.3012445205341</v>
      </c>
      <c r="CB73" s="1064">
        <f t="shared" si="33"/>
        <v>1832.1627191512289</v>
      </c>
      <c r="CC73" s="1064">
        <f t="shared" si="33"/>
        <v>1848.6429871167843</v>
      </c>
      <c r="CD73" s="1064">
        <f t="shared" si="33"/>
        <v>1895.6848726304986</v>
      </c>
      <c r="CE73" s="1064">
        <f t="shared" si="33"/>
        <v>1930.3096423928653</v>
      </c>
      <c r="CF73" s="1064">
        <f t="shared" si="33"/>
        <v>1977.927657312342</v>
      </c>
      <c r="CG73" s="1064">
        <f t="shared" si="33"/>
        <v>2023.1275174366024</v>
      </c>
      <c r="CH73" s="1064">
        <f t="shared" si="33"/>
        <v>2021.495498180597</v>
      </c>
      <c r="CI73" s="1064">
        <f t="shared" si="33"/>
        <v>1957.8776301440801</v>
      </c>
      <c r="CJ73" s="101">
        <f>CJ72/$CL72*$CL71</f>
        <v>1991.6466276450469</v>
      </c>
      <c r="CK73" s="1064">
        <f t="shared" ref="CK73:CL73" si="34">CK72/$CL72*$CL71</f>
        <v>2032.0148106015058</v>
      </c>
      <c r="CL73" s="1064">
        <f t="shared" si="34"/>
        <v>2032.2968400000004</v>
      </c>
      <c r="CM73" s="871"/>
      <c r="CN73" s="888"/>
    </row>
    <row r="74" spans="1:129" s="4" customFormat="1" ht="15">
      <c r="A74" s="228"/>
      <c r="B74" s="60"/>
      <c r="C74" s="685"/>
      <c r="D74" s="17"/>
      <c r="E74" s="579"/>
      <c r="F74" s="542"/>
      <c r="G74" s="524"/>
      <c r="H74" s="228"/>
      <c r="R74" s="5"/>
      <c r="S74" s="322"/>
      <c r="T74" s="12"/>
      <c r="U74" s="8"/>
      <c r="V74" s="23" t="s">
        <v>234</v>
      </c>
      <c r="W74" s="344" t="s">
        <v>1030</v>
      </c>
      <c r="X74" s="1141" t="s">
        <v>1291</v>
      </c>
      <c r="Y74" s="18" t="s">
        <v>85</v>
      </c>
      <c r="Z74" s="789">
        <v>1949</v>
      </c>
      <c r="AA74" s="318">
        <f>AA71/AA73</f>
        <v>4.8005222769048533E-2</v>
      </c>
      <c r="AB74" s="318">
        <f t="shared" ref="AB74:CI74" si="35">AB71/AB73</f>
        <v>5.2033068885789596E-2</v>
      </c>
      <c r="AC74" s="318">
        <f t="shared" si="35"/>
        <v>6.2060278218251046E-2</v>
      </c>
      <c r="AD74" s="318">
        <f t="shared" si="35"/>
        <v>7.0222425632892119E-2</v>
      </c>
      <c r="AE74" s="318">
        <f t="shared" si="35"/>
        <v>7.0414785228699095E-2</v>
      </c>
      <c r="AF74" s="318">
        <f t="shared" si="35"/>
        <v>7.0795298981616073E-2</v>
      </c>
      <c r="AG74" s="318">
        <f t="shared" si="35"/>
        <v>7.2217957898166707E-2</v>
      </c>
      <c r="AH74" s="318">
        <f t="shared" si="35"/>
        <v>7.5867168740469546E-2</v>
      </c>
      <c r="AI74" s="318">
        <f t="shared" si="35"/>
        <v>8.1192012019881896E-2</v>
      </c>
      <c r="AJ74" s="318">
        <f t="shared" si="35"/>
        <v>9.1399051127229181E-2</v>
      </c>
      <c r="AK74" s="318">
        <f t="shared" si="35"/>
        <v>9.7155038185305548E-2</v>
      </c>
      <c r="AL74" s="318">
        <f t="shared" si="35"/>
        <v>9.9748913873192999E-2</v>
      </c>
      <c r="AM74" s="318">
        <f t="shared" si="35"/>
        <v>0.10295914534654506</v>
      </c>
      <c r="AN74" s="318">
        <f t="shared" si="35"/>
        <v>0.10799157153404913</v>
      </c>
      <c r="AO74" s="318">
        <f t="shared" si="35"/>
        <v>0.1140014207790727</v>
      </c>
      <c r="AP74" s="318">
        <f t="shared" si="35"/>
        <v>0.11875595870587279</v>
      </c>
      <c r="AQ74" s="318">
        <f t="shared" si="35"/>
        <v>0.12236868111024533</v>
      </c>
      <c r="AR74" s="318">
        <f t="shared" si="35"/>
        <v>0.12603352883926733</v>
      </c>
      <c r="AS74" s="318">
        <f t="shared" si="35"/>
        <v>0.12988240616240634</v>
      </c>
      <c r="AT74" s="318">
        <f t="shared" si="35"/>
        <v>0.13562273289696325</v>
      </c>
      <c r="AU74" s="318">
        <f t="shared" si="35"/>
        <v>0.14558875582092123</v>
      </c>
      <c r="AV74" s="318">
        <f t="shared" si="35"/>
        <v>0.15344101923585585</v>
      </c>
      <c r="AW74" s="318">
        <f t="shared" si="35"/>
        <v>0.16245443183838024</v>
      </c>
      <c r="AX74" s="318">
        <f t="shared" si="35"/>
        <v>0.17367675254512829</v>
      </c>
      <c r="AY74" s="318">
        <f t="shared" si="35"/>
        <v>0.18710697914203461</v>
      </c>
      <c r="AZ74" s="318">
        <f t="shared" si="35"/>
        <v>0.2083201314574776</v>
      </c>
      <c r="BA74" s="318">
        <f t="shared" si="35"/>
        <v>0.23673043561647714</v>
      </c>
      <c r="BB74" s="318">
        <f t="shared" si="35"/>
        <v>0.26235215669343304</v>
      </c>
      <c r="BC74" s="318">
        <f t="shared" si="35"/>
        <v>0.28555109947447088</v>
      </c>
      <c r="BD74" s="318">
        <f t="shared" si="35"/>
        <v>0.31192033280002018</v>
      </c>
      <c r="BE74" s="318">
        <f t="shared" si="35"/>
        <v>0.34391354089421416</v>
      </c>
      <c r="BF74" s="318">
        <f t="shared" si="35"/>
        <v>0.38346259008801137</v>
      </c>
      <c r="BG74" s="318">
        <f t="shared" si="35"/>
        <v>0.42817842037994042</v>
      </c>
      <c r="BH74" s="318">
        <f t="shared" si="35"/>
        <v>0.47998795540125366</v>
      </c>
      <c r="BI74" s="318">
        <f t="shared" si="35"/>
        <v>0.5266596510979773</v>
      </c>
      <c r="BJ74" s="318">
        <f t="shared" si="35"/>
        <v>0.56402122133143673</v>
      </c>
      <c r="BK74" s="318">
        <f t="shared" si="35"/>
        <v>0.59455378788804036</v>
      </c>
      <c r="BL74" s="318">
        <f t="shared" si="35"/>
        <v>0.6255287384143513</v>
      </c>
      <c r="BM74" s="318">
        <f t="shared" si="35"/>
        <v>0.64156105604663094</v>
      </c>
      <c r="BN74" s="318">
        <f t="shared" si="35"/>
        <v>0.66256884538570071</v>
      </c>
      <c r="BO74" s="318">
        <f t="shared" si="35"/>
        <v>0.68508599189363395</v>
      </c>
      <c r="BP74" s="318">
        <f t="shared" si="35"/>
        <v>0.70396725324052389</v>
      </c>
      <c r="BQ74" s="318">
        <f t="shared" si="35"/>
        <v>0.72262641895761515</v>
      </c>
      <c r="BR74" s="318">
        <f t="shared" si="35"/>
        <v>0.7365737904316888</v>
      </c>
      <c r="BS74" s="318">
        <f t="shared" si="35"/>
        <v>0.74945155950195863</v>
      </c>
      <c r="BT74" s="318">
        <f t="shared" si="35"/>
        <v>0.75788312746456288</v>
      </c>
      <c r="BU74" s="318">
        <f t="shared" si="35"/>
        <v>0.76724382144493253</v>
      </c>
      <c r="BV74" s="318">
        <f t="shared" si="35"/>
        <v>0.77844901711894587</v>
      </c>
      <c r="BW74" s="318">
        <f t="shared" si="35"/>
        <v>0.78555961667416419</v>
      </c>
      <c r="BX74" s="318">
        <f t="shared" si="35"/>
        <v>0.79368848883828713</v>
      </c>
      <c r="BY74" s="318">
        <f t="shared" si="35"/>
        <v>0.79509068198079724</v>
      </c>
      <c r="BZ74" s="318">
        <f t="shared" si="35"/>
        <v>0.80759582158894783</v>
      </c>
      <c r="CA74" s="318">
        <f t="shared" si="35"/>
        <v>0.8238597337573097</v>
      </c>
      <c r="CB74" s="318">
        <f t="shared" si="35"/>
        <v>0.84213497189528019</v>
      </c>
      <c r="CC74" s="318">
        <f t="shared" si="35"/>
        <v>0.85895579139190903</v>
      </c>
      <c r="CD74" s="318">
        <f t="shared" si="35"/>
        <v>0.87333692635458349</v>
      </c>
      <c r="CE74" s="318">
        <f t="shared" si="35"/>
        <v>0.89003710195959085</v>
      </c>
      <c r="CF74" s="318">
        <f t="shared" si="35"/>
        <v>0.90909064512669013</v>
      </c>
      <c r="CG74" s="318">
        <f t="shared" si="35"/>
        <v>0.93261154511439515</v>
      </c>
      <c r="CH74" s="318">
        <f t="shared" si="35"/>
        <v>0.95631922096286137</v>
      </c>
      <c r="CI74" s="318">
        <f t="shared" si="35"/>
        <v>0.96316693697615141</v>
      </c>
      <c r="CJ74" s="318">
        <f>CJ71/CJ73</f>
        <v>0.9724214994353727</v>
      </c>
      <c r="CK74" s="823">
        <f>CK71/CK73</f>
        <v>0.98493278176823784</v>
      </c>
      <c r="CL74" s="823">
        <f>CL71/CL73</f>
        <v>1</v>
      </c>
      <c r="CM74" s="394"/>
      <c r="CN74" s="888"/>
    </row>
    <row r="75" spans="1:129" s="5" customFormat="1" ht="15">
      <c r="F75" s="388"/>
      <c r="G75" s="5" t="s">
        <v>1066</v>
      </c>
      <c r="V75" s="1093" t="s">
        <v>912</v>
      </c>
      <c r="W75" s="344" t="s">
        <v>494</v>
      </c>
      <c r="X75" s="10"/>
      <c r="Y75" s="10"/>
      <c r="Z75" s="978">
        <v>1990</v>
      </c>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79"/>
      <c r="AZ75" s="979"/>
      <c r="BA75" s="979"/>
      <c r="BB75" s="979"/>
      <c r="BC75" s="979"/>
      <c r="BD75" s="979"/>
      <c r="BE75" s="979"/>
      <c r="BF75" s="979"/>
      <c r="BG75" s="979"/>
      <c r="BH75" s="979"/>
      <c r="BI75" s="979"/>
      <c r="BJ75" s="979"/>
      <c r="BK75" s="979"/>
      <c r="BL75" s="979"/>
      <c r="BM75" s="979"/>
      <c r="BN75" s="979"/>
      <c r="BO75" s="979"/>
      <c r="BP75" s="5">
        <v>86.2</v>
      </c>
      <c r="BQ75" s="5">
        <v>89</v>
      </c>
      <c r="BR75" s="5">
        <v>91.1</v>
      </c>
      <c r="BS75" s="5">
        <v>93</v>
      </c>
      <c r="BT75" s="5">
        <v>94.5</v>
      </c>
      <c r="BU75" s="5">
        <v>96.2</v>
      </c>
      <c r="BV75" s="5">
        <v>98.1</v>
      </c>
      <c r="BW75" s="5">
        <v>99.3</v>
      </c>
      <c r="BX75" s="5">
        <v>100</v>
      </c>
      <c r="BY75" s="5">
        <v>100.5</v>
      </c>
      <c r="BZ75" s="5">
        <v>102.2</v>
      </c>
      <c r="CA75" s="5">
        <v>103.9</v>
      </c>
      <c r="CB75" s="5">
        <v>105.9</v>
      </c>
      <c r="CC75" s="5">
        <v>108.1</v>
      </c>
      <c r="CD75" s="5">
        <v>110.4</v>
      </c>
      <c r="CE75" s="5">
        <v>112.4</v>
      </c>
      <c r="CF75" s="5">
        <v>114.24</v>
      </c>
      <c r="CG75" s="5">
        <v>115.94</v>
      </c>
      <c r="CH75" s="5">
        <v>119.2</v>
      </c>
      <c r="CI75" s="5">
        <v>119.31</v>
      </c>
      <c r="CJ75" s="5">
        <v>121.13</v>
      </c>
      <c r="CK75" s="5">
        <v>123.7</v>
      </c>
      <c r="CL75" s="5">
        <v>126.12</v>
      </c>
      <c r="CM75" s="874"/>
      <c r="CN75" s="896"/>
    </row>
    <row r="76" spans="1:129" s="8" customFormat="1" ht="15">
      <c r="F76" s="391"/>
      <c r="H76" s="8" t="s">
        <v>1066</v>
      </c>
      <c r="V76" s="1091" t="s">
        <v>906</v>
      </c>
      <c r="W76" s="344" t="s">
        <v>494</v>
      </c>
      <c r="X76" s="981"/>
      <c r="Y76" s="981"/>
      <c r="Z76" s="789">
        <v>1949</v>
      </c>
      <c r="AA76" s="982">
        <v>5.3936204078858792</v>
      </c>
      <c r="AB76" s="982">
        <v>5.8461685216524808</v>
      </c>
      <c r="AC76" s="982">
        <v>6.9727742901518592</v>
      </c>
      <c r="AD76" s="982">
        <v>7.8898312753798372</v>
      </c>
      <c r="AE76" s="982">
        <v>7.9114438121362785</v>
      </c>
      <c r="AF76" s="982">
        <v>7.9541963841447014</v>
      </c>
      <c r="AG76" s="982">
        <v>8.114039037155278</v>
      </c>
      <c r="AH76" s="982">
        <v>8.5240456351126408</v>
      </c>
      <c r="AI76" s="982">
        <v>9.1223176922761748</v>
      </c>
      <c r="AJ76" s="982">
        <v>10.2691282111719</v>
      </c>
      <c r="AK76" s="982">
        <v>10.915841370140612</v>
      </c>
      <c r="AL76" s="982">
        <v>11.207275927439008</v>
      </c>
      <c r="AM76" s="982">
        <v>11.567961056888569</v>
      </c>
      <c r="AN76" s="982">
        <v>12.1333786306531</v>
      </c>
      <c r="AO76" s="982">
        <v>12.808614441811049</v>
      </c>
      <c r="AP76" s="982">
        <v>13.342809917070682</v>
      </c>
      <c r="AQ76" s="982">
        <v>13.748716861446189</v>
      </c>
      <c r="AR76" s="982">
        <v>14.1604803397274</v>
      </c>
      <c r="AS76" s="982">
        <v>14.592920438535069</v>
      </c>
      <c r="AT76" s="982">
        <v>15.237874083941358</v>
      </c>
      <c r="AU76" s="982">
        <v>16.35760526166596</v>
      </c>
      <c r="AV76" s="982">
        <v>17.2398452713966</v>
      </c>
      <c r="AW76" s="982">
        <v>18.252546043384601</v>
      </c>
      <c r="AX76" s="982">
        <v>19.513428391102451</v>
      </c>
      <c r="AY76" s="982">
        <v>21.022379710922383</v>
      </c>
      <c r="AZ76" s="982">
        <v>23.405780612832899</v>
      </c>
      <c r="BA76" s="982">
        <v>26.597816551160481</v>
      </c>
      <c r="BB76" s="982">
        <v>29.476541608862536</v>
      </c>
      <c r="BC76" s="982">
        <v>32.083055733943475</v>
      </c>
      <c r="BD76" s="982">
        <v>35.045767430735907</v>
      </c>
      <c r="BE76" s="982">
        <v>38.640360063307611</v>
      </c>
      <c r="BF76" s="982">
        <v>43.083888215866885</v>
      </c>
      <c r="BG76" s="982">
        <v>48.107929370272522</v>
      </c>
      <c r="BH76" s="982">
        <v>53.928982774365949</v>
      </c>
      <c r="BI76" s="982">
        <v>59.172774925723097</v>
      </c>
      <c r="BJ76" s="982">
        <v>63.370529171158537</v>
      </c>
      <c r="BK76" s="982">
        <v>66.801011618393645</v>
      </c>
      <c r="BL76" s="982">
        <v>70.281198057600918</v>
      </c>
      <c r="BM76" s="982">
        <v>72.082506968991382</v>
      </c>
      <c r="BN76" s="982">
        <v>74.442834341054507</v>
      </c>
      <c r="BO76" s="982">
        <v>76.972745336714922</v>
      </c>
      <c r="BP76" s="982">
        <v>79.094146939560417</v>
      </c>
      <c r="BQ76" s="982">
        <v>81.190595017512379</v>
      </c>
      <c r="BR76" s="982">
        <v>82.757650081100806</v>
      </c>
      <c r="BS76" s="982">
        <v>84.204530109126281</v>
      </c>
      <c r="BT76" s="982">
        <v>85.1518578041224</v>
      </c>
      <c r="BU76" s="982">
        <v>86.203577329045615</v>
      </c>
      <c r="BV76" s="982">
        <v>87.462535595992364</v>
      </c>
      <c r="BW76" s="982">
        <v>88.26144606158563</v>
      </c>
      <c r="BX76" s="982">
        <v>89.174764410475305</v>
      </c>
      <c r="BY76" s="982">
        <v>89.332307634170476</v>
      </c>
      <c r="BZ76" s="982">
        <v>90.737320928629558</v>
      </c>
      <c r="CA76" s="982">
        <v>92.564650613263368</v>
      </c>
      <c r="CB76" s="982">
        <v>94.61796255921864</v>
      </c>
      <c r="CC76" s="982">
        <v>96.507863492516194</v>
      </c>
      <c r="CD76" s="982">
        <v>98.123653995070697</v>
      </c>
      <c r="CE76" s="982">
        <v>100</v>
      </c>
      <c r="CF76" s="982">
        <v>102.14075830379977</v>
      </c>
      <c r="CG76" s="982">
        <v>104.7834458879375</v>
      </c>
      <c r="CH76" s="982">
        <v>107.44711864902462</v>
      </c>
      <c r="CI76" s="982">
        <v>108.2164928692917</v>
      </c>
      <c r="CJ76" s="982">
        <v>109.25628800129746</v>
      </c>
      <c r="CK76" s="982">
        <v>110.66199146077345</v>
      </c>
      <c r="CL76" s="982">
        <v>112.35486675761092</v>
      </c>
      <c r="CM76" s="871"/>
      <c r="CN76" s="892"/>
    </row>
    <row r="77" spans="1:129" s="4" customFormat="1" ht="15">
      <c r="F77" s="395"/>
      <c r="V77" s="23" t="s">
        <v>1063</v>
      </c>
      <c r="W77" s="344" t="s">
        <v>1064</v>
      </c>
      <c r="X77" s="2"/>
      <c r="Y77" s="2"/>
      <c r="Z77" s="789">
        <v>1991</v>
      </c>
      <c r="AA77" s="980"/>
      <c r="AB77" s="980"/>
      <c r="AC77" s="980"/>
      <c r="AD77" s="980"/>
      <c r="AE77" s="980"/>
      <c r="AF77" s="980"/>
      <c r="AG77" s="980"/>
      <c r="AH77" s="980"/>
      <c r="AI77" s="980"/>
      <c r="AJ77" s="980"/>
      <c r="AK77" s="980"/>
      <c r="AL77" s="980"/>
      <c r="AM77" s="980"/>
      <c r="AN77" s="980"/>
      <c r="AO77" s="980"/>
      <c r="AP77" s="980"/>
      <c r="AQ77" s="980"/>
      <c r="AR77" s="980"/>
      <c r="AS77" s="980"/>
      <c r="AT77" s="980"/>
      <c r="AU77" s="980"/>
      <c r="AV77" s="980"/>
      <c r="AW77" s="980"/>
      <c r="AX77" s="980"/>
      <c r="AY77" s="980"/>
      <c r="AZ77" s="980"/>
      <c r="BA77" s="980"/>
      <c r="BB77" s="980"/>
      <c r="BC77" s="980"/>
      <c r="BD77" s="980"/>
      <c r="BE77" s="980"/>
      <c r="BF77" s="980"/>
      <c r="BG77" s="980"/>
      <c r="BH77" s="980"/>
      <c r="BI77" s="980"/>
      <c r="BJ77" s="980"/>
      <c r="BK77" s="980"/>
      <c r="BL77" s="980"/>
      <c r="BM77" s="980"/>
      <c r="BN77" s="980"/>
      <c r="BO77" s="980"/>
      <c r="BP77" s="980"/>
      <c r="BQ77" s="984">
        <f t="shared" ref="BQ77:CK77" si="36">100*((BQ75/BP75)-1)</f>
        <v>3.2482598607888491</v>
      </c>
      <c r="BR77" s="984">
        <f t="shared" si="36"/>
        <v>2.3595505617977519</v>
      </c>
      <c r="BS77" s="984">
        <f t="shared" si="36"/>
        <v>2.0856201975850697</v>
      </c>
      <c r="BT77" s="984">
        <f t="shared" si="36"/>
        <v>1.6129032258064502</v>
      </c>
      <c r="BU77" s="984">
        <f t="shared" si="36"/>
        <v>1.7989417989418</v>
      </c>
      <c r="BV77" s="984">
        <f t="shared" si="36"/>
        <v>1.9750519750519668</v>
      </c>
      <c r="BW77" s="984">
        <f t="shared" si="36"/>
        <v>1.2232415902140747</v>
      </c>
      <c r="BX77" s="984">
        <f t="shared" si="36"/>
        <v>0.70493454179254567</v>
      </c>
      <c r="BY77" s="984">
        <f t="shared" si="36"/>
        <v>0.49999999999998934</v>
      </c>
      <c r="BZ77" s="984">
        <f t="shared" si="36"/>
        <v>1.6915422885572129</v>
      </c>
      <c r="CA77" s="984">
        <f t="shared" si="36"/>
        <v>1.6634050880626194</v>
      </c>
      <c r="CB77" s="984">
        <f t="shared" si="36"/>
        <v>1.9249278152069227</v>
      </c>
      <c r="CC77" s="984">
        <f t="shared" si="36"/>
        <v>2.0774315391879128</v>
      </c>
      <c r="CD77" s="984">
        <f t="shared" si="36"/>
        <v>2.1276595744680993</v>
      </c>
      <c r="CE77" s="984">
        <f t="shared" si="36"/>
        <v>1.8115942028985588</v>
      </c>
      <c r="CF77" s="984">
        <f t="shared" si="36"/>
        <v>1.6370106761565806</v>
      </c>
      <c r="CG77" s="984">
        <f t="shared" si="36"/>
        <v>1.4880952380952328</v>
      </c>
      <c r="CH77" s="984">
        <f t="shared" si="36"/>
        <v>2.8117992064861097</v>
      </c>
      <c r="CI77" s="984">
        <f t="shared" si="36"/>
        <v>9.2281879194633376E-2</v>
      </c>
      <c r="CJ77" s="984">
        <f t="shared" si="36"/>
        <v>1.525437934791718</v>
      </c>
      <c r="CK77" s="984">
        <f t="shared" si="36"/>
        <v>2.1216874432427923</v>
      </c>
      <c r="CL77" s="984">
        <f>100*((CL75/CK75)-1)</f>
        <v>1.956345998383191</v>
      </c>
      <c r="CM77" s="394"/>
      <c r="CN77" s="888"/>
    </row>
    <row r="78" spans="1:129" s="4" customFormat="1" ht="15">
      <c r="F78" s="395"/>
      <c r="V78" s="23" t="s">
        <v>1065</v>
      </c>
      <c r="W78" s="344" t="s">
        <v>1064</v>
      </c>
      <c r="X78" s="2"/>
      <c r="Y78" s="2"/>
      <c r="Z78" s="789">
        <v>1950</v>
      </c>
      <c r="AA78" s="368"/>
      <c r="AB78" s="983">
        <f t="shared" ref="AB78:AQ78" si="37">100*((AB76/AA76)-1)</f>
        <v>8.3904331329090596</v>
      </c>
      <c r="AC78" s="983">
        <f t="shared" si="37"/>
        <v>19.270839770129157</v>
      </c>
      <c r="AD78" s="983">
        <f t="shared" si="37"/>
        <v>13.151967166400347</v>
      </c>
      <c r="AE78" s="983">
        <f t="shared" si="37"/>
        <v>0.27392901067331277</v>
      </c>
      <c r="AF78" s="983">
        <f t="shared" si="37"/>
        <v>0.54038899881763136</v>
      </c>
      <c r="AG78" s="983">
        <f t="shared" si="37"/>
        <v>2.0095386798494763</v>
      </c>
      <c r="AH78" s="983">
        <f t="shared" si="37"/>
        <v>5.0530518288103732</v>
      </c>
      <c r="AI78" s="983">
        <f t="shared" si="37"/>
        <v>7.018639772399915</v>
      </c>
      <c r="AJ78" s="983">
        <f t="shared" si="37"/>
        <v>12.57148191480686</v>
      </c>
      <c r="AK78" s="983">
        <f t="shared" si="37"/>
        <v>6.2976442174044189</v>
      </c>
      <c r="AL78" s="983">
        <f t="shared" si="37"/>
        <v>2.6698313709064392</v>
      </c>
      <c r="AM78" s="983">
        <f t="shared" si="37"/>
        <v>3.2183122088257576</v>
      </c>
      <c r="AN78" s="983">
        <f t="shared" si="37"/>
        <v>4.8877893950709073</v>
      </c>
      <c r="AO78" s="983">
        <f t="shared" si="37"/>
        <v>5.5651095355424784</v>
      </c>
      <c r="AP78" s="983">
        <f t="shared" si="37"/>
        <v>4.1705953261881534</v>
      </c>
      <c r="AQ78" s="983">
        <f t="shared" si="37"/>
        <v>3.0421399008029981</v>
      </c>
      <c r="AR78" s="983">
        <f>100*((AR76/AQ76)-1)</f>
        <v>2.9949229621265117</v>
      </c>
      <c r="AS78" s="983">
        <f t="shared" ref="AS78:CL78" si="38">100*((AS76/AR76)-1)</f>
        <v>3.0538519063823877</v>
      </c>
      <c r="AT78" s="983">
        <f t="shared" si="38"/>
        <v>4.4196338088925646</v>
      </c>
      <c r="AU78" s="983">
        <f t="shared" si="38"/>
        <v>7.3483425020859361</v>
      </c>
      <c r="AV78" s="983">
        <f t="shared" si="38"/>
        <v>5.3934545773528964</v>
      </c>
      <c r="AW78" s="983">
        <f t="shared" si="38"/>
        <v>5.8741871289774261</v>
      </c>
      <c r="AX78" s="983">
        <f t="shared" si="38"/>
        <v>6.9079806440200064</v>
      </c>
      <c r="AY78" s="983">
        <f t="shared" si="38"/>
        <v>7.7328867566294424</v>
      </c>
      <c r="AZ78" s="983">
        <f t="shared" si="38"/>
        <v>11.337445782468647</v>
      </c>
      <c r="BA78" s="983">
        <f t="shared" si="38"/>
        <v>13.637810210770995</v>
      </c>
      <c r="BB78" s="983">
        <f t="shared" si="38"/>
        <v>10.823163067407716</v>
      </c>
      <c r="BC78" s="983">
        <f t="shared" si="38"/>
        <v>8.8426727927174866</v>
      </c>
      <c r="BD78" s="983">
        <f t="shared" si="38"/>
        <v>9.23450596901192</v>
      </c>
      <c r="BE78" s="983">
        <f t="shared" si="38"/>
        <v>10.25685238503058</v>
      </c>
      <c r="BF78" s="983">
        <f t="shared" si="38"/>
        <v>11.499706900450946</v>
      </c>
      <c r="BG78" s="983">
        <f t="shared" si="38"/>
        <v>11.661067193455832</v>
      </c>
      <c r="BH78" s="983">
        <f t="shared" si="38"/>
        <v>12.099987424714321</v>
      </c>
      <c r="BI78" s="983">
        <f t="shared" si="38"/>
        <v>9.7235139281167449</v>
      </c>
      <c r="BJ78" s="983">
        <f t="shared" si="38"/>
        <v>7.0940635295618559</v>
      </c>
      <c r="BK78" s="983">
        <f t="shared" si="38"/>
        <v>5.4133719445038198</v>
      </c>
      <c r="BL78" s="983">
        <f t="shared" si="38"/>
        <v>5.2097810420718371</v>
      </c>
      <c r="BM78" s="983">
        <f t="shared" si="38"/>
        <v>2.5630025685022595</v>
      </c>
      <c r="BN78" s="983">
        <f t="shared" si="38"/>
        <v>3.2744801357678766</v>
      </c>
      <c r="BO78" s="983">
        <f t="shared" si="38"/>
        <v>3.3984614074066721</v>
      </c>
      <c r="BP78" s="983">
        <f>100*((BP76/BO76)-1)</f>
        <v>2.7560425363100771</v>
      </c>
      <c r="BQ78" s="983">
        <f t="shared" si="38"/>
        <v>2.6505729678758083</v>
      </c>
      <c r="BR78" s="983">
        <f t="shared" si="38"/>
        <v>1.9300943209622057</v>
      </c>
      <c r="BS78" s="983">
        <f t="shared" si="38"/>
        <v>1.7483338719835206</v>
      </c>
      <c r="BT78" s="983">
        <f t="shared" si="38"/>
        <v>1.1250317456417358</v>
      </c>
      <c r="BU78" s="983">
        <f t="shared" si="38"/>
        <v>1.2351104861887174</v>
      </c>
      <c r="BV78" s="983">
        <f t="shared" si="38"/>
        <v>1.4604478212559613</v>
      </c>
      <c r="BW78" s="983">
        <f t="shared" si="38"/>
        <v>0.91343163121133664</v>
      </c>
      <c r="BX78" s="983">
        <f t="shared" si="38"/>
        <v>1.0347874294427406</v>
      </c>
      <c r="BY78" s="983">
        <f t="shared" si="38"/>
        <v>0.17666794494684002</v>
      </c>
      <c r="BZ78" s="983">
        <f t="shared" si="38"/>
        <v>1.5727941342485341</v>
      </c>
      <c r="CA78" s="983">
        <f t="shared" si="38"/>
        <v>2.0138677954478323</v>
      </c>
      <c r="CB78" s="983">
        <f t="shared" si="38"/>
        <v>2.2182463093109339</v>
      </c>
      <c r="CC78" s="983">
        <f t="shared" si="38"/>
        <v>1.997401848633884</v>
      </c>
      <c r="CD78" s="983">
        <f t="shared" si="38"/>
        <v>1.6742578729657565</v>
      </c>
      <c r="CE78" s="983">
        <f t="shared" si="38"/>
        <v>1.9122259807238251</v>
      </c>
      <c r="CF78" s="983">
        <f t="shared" si="38"/>
        <v>2.1407583037997613</v>
      </c>
      <c r="CG78" s="983">
        <f t="shared" si="38"/>
        <v>2.587299749897598</v>
      </c>
      <c r="CH78" s="983">
        <f t="shared" si="38"/>
        <v>2.5420740256393515</v>
      </c>
      <c r="CI78" s="983">
        <f t="shared" si="38"/>
        <v>0.71604918767551595</v>
      </c>
      <c r="CJ78" s="983">
        <f t="shared" si="38"/>
        <v>0.96084719106694916</v>
      </c>
      <c r="CK78" s="983">
        <f t="shared" si="38"/>
        <v>1.2866110364826655</v>
      </c>
      <c r="CL78" s="983">
        <f t="shared" si="38"/>
        <v>1.5297712199924929</v>
      </c>
      <c r="CM78" s="394"/>
      <c r="CN78" s="888"/>
    </row>
    <row r="79" spans="1:129" s="4" customFormat="1" ht="15">
      <c r="A79" s="228"/>
      <c r="B79" s="60"/>
      <c r="C79" s="685"/>
      <c r="D79" s="17"/>
      <c r="E79" s="579"/>
      <c r="F79" s="542"/>
      <c r="G79" s="524"/>
      <c r="H79" s="228"/>
      <c r="R79" s="5"/>
      <c r="S79" s="322"/>
      <c r="T79" s="12"/>
      <c r="U79" s="8"/>
      <c r="V79" s="23" t="s">
        <v>174</v>
      </c>
      <c r="W79" s="344"/>
      <c r="X79" s="2"/>
      <c r="Y79" s="2" t="s">
        <v>123</v>
      </c>
      <c r="Z79" s="789">
        <f>Z74</f>
        <v>1949</v>
      </c>
      <c r="AA79" s="368">
        <f>100*AA74</f>
        <v>4.8005222769048537</v>
      </c>
      <c r="AB79" s="368">
        <f t="shared" ref="AB79:CK79" si="39">100*AB74</f>
        <v>5.2033068885789593</v>
      </c>
      <c r="AC79" s="368">
        <f t="shared" si="39"/>
        <v>6.2060278218251046</v>
      </c>
      <c r="AD79" s="368">
        <f t="shared" si="39"/>
        <v>7.022242563289212</v>
      </c>
      <c r="AE79" s="368">
        <f t="shared" si="39"/>
        <v>7.0414785228699097</v>
      </c>
      <c r="AF79" s="368">
        <f t="shared" si="39"/>
        <v>7.0795298981616073</v>
      </c>
      <c r="AG79" s="368">
        <f t="shared" si="39"/>
        <v>7.2217957898166709</v>
      </c>
      <c r="AH79" s="368">
        <f t="shared" si="39"/>
        <v>7.5867168740469548</v>
      </c>
      <c r="AI79" s="368">
        <f t="shared" si="39"/>
        <v>8.1192012019881901</v>
      </c>
      <c r="AJ79" s="368">
        <f t="shared" si="39"/>
        <v>9.1399051127229178</v>
      </c>
      <c r="AK79" s="368">
        <f t="shared" si="39"/>
        <v>9.7155038185305553</v>
      </c>
      <c r="AL79" s="368">
        <f t="shared" si="39"/>
        <v>9.9748913873192997</v>
      </c>
      <c r="AM79" s="368">
        <f t="shared" si="39"/>
        <v>10.295914534654505</v>
      </c>
      <c r="AN79" s="368">
        <f t="shared" si="39"/>
        <v>10.799157153404913</v>
      </c>
      <c r="AO79" s="368">
        <f t="shared" si="39"/>
        <v>11.400142077907271</v>
      </c>
      <c r="AP79" s="368">
        <f t="shared" si="39"/>
        <v>11.875595870587279</v>
      </c>
      <c r="AQ79" s="368">
        <f t="shared" si="39"/>
        <v>12.236868111024533</v>
      </c>
      <c r="AR79" s="368">
        <f t="shared" si="39"/>
        <v>12.603352883926732</v>
      </c>
      <c r="AS79" s="368">
        <f t="shared" si="39"/>
        <v>12.988240616240635</v>
      </c>
      <c r="AT79" s="368">
        <f t="shared" si="39"/>
        <v>13.562273289696325</v>
      </c>
      <c r="AU79" s="368">
        <f t="shared" si="39"/>
        <v>14.558875582092124</v>
      </c>
      <c r="AV79" s="368">
        <f t="shared" si="39"/>
        <v>15.344101923585585</v>
      </c>
      <c r="AW79" s="368">
        <f t="shared" si="39"/>
        <v>16.245443183838024</v>
      </c>
      <c r="AX79" s="368">
        <f t="shared" si="39"/>
        <v>17.367675254512829</v>
      </c>
      <c r="AY79" s="368">
        <f t="shared" si="39"/>
        <v>18.710697914203461</v>
      </c>
      <c r="AZ79" s="368">
        <f t="shared" si="39"/>
        <v>20.832013145747759</v>
      </c>
      <c r="BA79" s="368">
        <f t="shared" si="39"/>
        <v>23.673043561647713</v>
      </c>
      <c r="BB79" s="368">
        <f t="shared" si="39"/>
        <v>26.235215669343305</v>
      </c>
      <c r="BC79" s="368">
        <f t="shared" si="39"/>
        <v>28.55510994744709</v>
      </c>
      <c r="BD79" s="368">
        <f t="shared" si="39"/>
        <v>31.192033280002018</v>
      </c>
      <c r="BE79" s="368">
        <f t="shared" si="39"/>
        <v>34.391354089421419</v>
      </c>
      <c r="BF79" s="368">
        <f t="shared" si="39"/>
        <v>38.346259008801134</v>
      </c>
      <c r="BG79" s="368">
        <f t="shared" si="39"/>
        <v>42.817842037994041</v>
      </c>
      <c r="BH79" s="368">
        <f t="shared" si="39"/>
        <v>47.998795540125364</v>
      </c>
      <c r="BI79" s="368">
        <f t="shared" si="39"/>
        <v>52.665965109797732</v>
      </c>
      <c r="BJ79" s="368">
        <f t="shared" si="39"/>
        <v>56.402122133143671</v>
      </c>
      <c r="BK79" s="368">
        <f t="shared" si="39"/>
        <v>59.455378788804033</v>
      </c>
      <c r="BL79" s="368">
        <f t="shared" si="39"/>
        <v>62.55287384143513</v>
      </c>
      <c r="BM79" s="368">
        <f t="shared" si="39"/>
        <v>64.156105604663097</v>
      </c>
      <c r="BN79" s="368">
        <f t="shared" si="39"/>
        <v>66.256884538570077</v>
      </c>
      <c r="BO79" s="368">
        <f t="shared" si="39"/>
        <v>68.508599189363395</v>
      </c>
      <c r="BP79" s="368">
        <f t="shared" si="39"/>
        <v>70.396725324052383</v>
      </c>
      <c r="BQ79" s="368">
        <f t="shared" si="39"/>
        <v>72.262641895761519</v>
      </c>
      <c r="BR79" s="368">
        <f t="shared" si="39"/>
        <v>73.657379043168874</v>
      </c>
      <c r="BS79" s="368">
        <f t="shared" si="39"/>
        <v>74.945155950195868</v>
      </c>
      <c r="BT79" s="368">
        <f t="shared" si="39"/>
        <v>75.788312746456285</v>
      </c>
      <c r="BU79" s="368">
        <f t="shared" si="39"/>
        <v>76.724382144493248</v>
      </c>
      <c r="BV79" s="368">
        <f t="shared" si="39"/>
        <v>77.844901711894593</v>
      </c>
      <c r="BW79" s="368">
        <f t="shared" si="39"/>
        <v>78.555961667416412</v>
      </c>
      <c r="BX79" s="368">
        <f t="shared" si="39"/>
        <v>79.368848883828718</v>
      </c>
      <c r="BY79" s="368">
        <f t="shared" si="39"/>
        <v>79.509068198079717</v>
      </c>
      <c r="BZ79" s="368">
        <f t="shared" si="39"/>
        <v>80.759582158894787</v>
      </c>
      <c r="CA79" s="368">
        <f t="shared" si="39"/>
        <v>82.38597337573097</v>
      </c>
      <c r="CB79" s="368">
        <f t="shared" si="39"/>
        <v>84.213497189528013</v>
      </c>
      <c r="CC79" s="368">
        <f t="shared" si="39"/>
        <v>85.8955791391909</v>
      </c>
      <c r="CD79" s="368">
        <f t="shared" si="39"/>
        <v>87.333692635458348</v>
      </c>
      <c r="CE79" s="368">
        <f t="shared" si="39"/>
        <v>89.003710195959087</v>
      </c>
      <c r="CF79" s="368">
        <f t="shared" si="39"/>
        <v>90.909064512669019</v>
      </c>
      <c r="CG79" s="368">
        <f t="shared" si="39"/>
        <v>93.261154511439514</v>
      </c>
      <c r="CH79" s="368">
        <f t="shared" si="39"/>
        <v>95.631922096286132</v>
      </c>
      <c r="CI79" s="368">
        <f t="shared" si="39"/>
        <v>96.316693697615136</v>
      </c>
      <c r="CJ79" s="368">
        <f t="shared" si="39"/>
        <v>97.242149943537271</v>
      </c>
      <c r="CK79" s="823">
        <f t="shared" si="39"/>
        <v>98.493278176823779</v>
      </c>
      <c r="CL79" s="823">
        <f t="shared" ref="CL79" si="40">100*CL74</f>
        <v>100</v>
      </c>
      <c r="CM79" s="394"/>
      <c r="CN79" s="888"/>
    </row>
    <row r="80" spans="1:129" s="4" customFormat="1" ht="15">
      <c r="A80" s="228"/>
      <c r="B80" s="60"/>
      <c r="C80" s="685"/>
      <c r="D80" s="17"/>
      <c r="E80" s="579"/>
      <c r="F80" s="542"/>
      <c r="G80" s="524"/>
      <c r="H80" s="228"/>
      <c r="R80" s="5"/>
      <c r="S80" s="322"/>
      <c r="T80" s="12"/>
      <c r="U80" s="8"/>
      <c r="V80" s="23" t="s">
        <v>444</v>
      </c>
      <c r="W80" s="344"/>
      <c r="X80" s="2"/>
      <c r="Y80" s="2" t="s">
        <v>1076</v>
      </c>
      <c r="Z80" s="789">
        <f>Z79</f>
        <v>1949</v>
      </c>
      <c r="AA80" s="319">
        <f>AA73/$CK73</f>
        <v>0.13357311622776094</v>
      </c>
      <c r="AB80" s="319">
        <f t="shared" ref="AB80:CJ80" si="41">AB73/$CK73</f>
        <v>0.14487009454282809</v>
      </c>
      <c r="AC80" s="319">
        <f t="shared" si="41"/>
        <v>0.1530568334042714</v>
      </c>
      <c r="AD80" s="319">
        <f t="shared" si="41"/>
        <v>0.15750526371072934</v>
      </c>
      <c r="AE80" s="319">
        <f t="shared" si="41"/>
        <v>0.16296663848924989</v>
      </c>
      <c r="AF80" s="319">
        <f t="shared" si="41"/>
        <v>0.17201028436666979</v>
      </c>
      <c r="AG80" s="319">
        <f t="shared" si="41"/>
        <v>0.18115345516672654</v>
      </c>
      <c r="AH80" s="319">
        <f t="shared" si="41"/>
        <v>0.19010955922185302</v>
      </c>
      <c r="AI80" s="319">
        <f t="shared" si="41"/>
        <v>0.20041292534047606</v>
      </c>
      <c r="AJ80" s="319">
        <f t="shared" si="41"/>
        <v>0.20582613756290974</v>
      </c>
      <c r="AK80" s="319">
        <f t="shared" si="41"/>
        <v>0.2111189312036271</v>
      </c>
      <c r="AL80" s="319">
        <f t="shared" si="41"/>
        <v>0.22856139746016957</v>
      </c>
      <c r="AM80" s="319">
        <f t="shared" si="41"/>
        <v>0.23954361685401288</v>
      </c>
      <c r="AN80" s="319">
        <f t="shared" si="41"/>
        <v>0.25600519033244734</v>
      </c>
      <c r="AO80" s="319">
        <f t="shared" si="41"/>
        <v>0.2718778320375832</v>
      </c>
      <c r="AP80" s="319">
        <f t="shared" si="41"/>
        <v>0.28935054949859246</v>
      </c>
      <c r="AQ80" s="319">
        <f t="shared" si="41"/>
        <v>0.30326359163996836</v>
      </c>
      <c r="AR80" s="319">
        <f t="shared" si="41"/>
        <v>0.3190670158086033</v>
      </c>
      <c r="AS80" s="319">
        <f t="shared" si="41"/>
        <v>0.33468969756515354</v>
      </c>
      <c r="AT80" s="319">
        <f t="shared" si="41"/>
        <v>0.34958419483431352</v>
      </c>
      <c r="AU80" s="319">
        <f t="shared" si="41"/>
        <v>0.37445361902687885</v>
      </c>
      <c r="AV80" s="319">
        <f t="shared" si="41"/>
        <v>0.3976713199423485</v>
      </c>
      <c r="AW80" s="319">
        <f t="shared" si="41"/>
        <v>0.41887182738827367</v>
      </c>
      <c r="AX80" s="319">
        <f t="shared" si="41"/>
        <v>0.43788038084708014</v>
      </c>
      <c r="AY80" s="319">
        <f t="shared" si="41"/>
        <v>0.46682683158660299</v>
      </c>
      <c r="AZ80" s="319">
        <f t="shared" si="41"/>
        <v>0.48872764445000438</v>
      </c>
      <c r="BA80" s="319">
        <f t="shared" si="41"/>
        <v>0.48323615538062903</v>
      </c>
      <c r="BB80" s="319">
        <f t="shared" si="41"/>
        <v>0.50443190889704315</v>
      </c>
      <c r="BC80" s="319">
        <f t="shared" si="41"/>
        <v>0.52245394509978405</v>
      </c>
      <c r="BD80" s="319">
        <f t="shared" si="41"/>
        <v>0.5428060706045571</v>
      </c>
      <c r="BE80" s="319">
        <f t="shared" si="41"/>
        <v>0.56152918423544596</v>
      </c>
      <c r="BF80" s="319">
        <f t="shared" si="41"/>
        <v>0.57072016331065634</v>
      </c>
      <c r="BG80" s="319">
        <f t="shared" si="41"/>
        <v>0.57630793373038902</v>
      </c>
      <c r="BH80" s="319">
        <f t="shared" si="41"/>
        <v>0.59023986008939167</v>
      </c>
      <c r="BI80" s="319">
        <f t="shared" si="41"/>
        <v>0.59751104843972336</v>
      </c>
      <c r="BJ80" s="319">
        <f t="shared" si="41"/>
        <v>0.60644160041609196</v>
      </c>
      <c r="BK80" s="319">
        <f t="shared" si="41"/>
        <v>0.61620681734690474</v>
      </c>
      <c r="BL80" s="319">
        <f t="shared" si="41"/>
        <v>0.63010832774260783</v>
      </c>
      <c r="BM80" s="319">
        <f t="shared" si="41"/>
        <v>0.64515808456682178</v>
      </c>
      <c r="BN80" s="319">
        <f t="shared" si="41"/>
        <v>0.67527188171318886</v>
      </c>
      <c r="BO80" s="319">
        <f t="shared" si="41"/>
        <v>0.70355079751479066</v>
      </c>
      <c r="BP80" s="319">
        <f t="shared" si="41"/>
        <v>0.7219852490641312</v>
      </c>
      <c r="BQ80" s="319">
        <f t="shared" si="41"/>
        <v>0.72948934621860073</v>
      </c>
      <c r="BR80" s="319">
        <f t="shared" si="41"/>
        <v>0.74027075717066537</v>
      </c>
      <c r="BS80" s="319">
        <f t="shared" si="41"/>
        <v>0.73533071743415257</v>
      </c>
      <c r="BT80" s="319">
        <f t="shared" si="41"/>
        <v>0.75185645454859673</v>
      </c>
      <c r="BU80" s="319">
        <f t="shared" si="41"/>
        <v>0.7672492092394364</v>
      </c>
      <c r="BV80" s="319">
        <f t="shared" si="41"/>
        <v>0.77544047531634819</v>
      </c>
      <c r="BW80" s="319">
        <f t="shared" si="41"/>
        <v>0.79237483014187549</v>
      </c>
      <c r="BX80" s="319">
        <f t="shared" si="41"/>
        <v>0.81914331716027677</v>
      </c>
      <c r="BY80" s="319">
        <f t="shared" si="41"/>
        <v>0.84610931227014319</v>
      </c>
      <c r="BZ80" s="319">
        <f t="shared" si="41"/>
        <v>0.87724708012505104</v>
      </c>
      <c r="CA80" s="319">
        <f t="shared" si="41"/>
        <v>0.89335040032664847</v>
      </c>
      <c r="CB80" s="319">
        <f t="shared" si="41"/>
        <v>0.90164830964439779</v>
      </c>
      <c r="CC80" s="319">
        <f t="shared" si="41"/>
        <v>0.90975861862422114</v>
      </c>
      <c r="CD80" s="319">
        <f t="shared" si="41"/>
        <v>0.93290898409807776</v>
      </c>
      <c r="CE80" s="319">
        <f t="shared" si="41"/>
        <v>0.94994860880047705</v>
      </c>
      <c r="CF80" s="319">
        <f t="shared" si="41"/>
        <v>0.97338250045866881</v>
      </c>
      <c r="CG80" s="319">
        <f t="shared" si="41"/>
        <v>0.9956263639819275</v>
      </c>
      <c r="CH80" s="319">
        <f t="shared" si="41"/>
        <v>0.99482321075317603</v>
      </c>
      <c r="CI80" s="319">
        <f t="shared" si="41"/>
        <v>0.96351543302212439</v>
      </c>
      <c r="CJ80" s="319">
        <f t="shared" si="41"/>
        <v>0.9801339130276765</v>
      </c>
      <c r="CK80" s="320">
        <f>CK73/$CK73</f>
        <v>1</v>
      </c>
      <c r="CL80" s="320">
        <f t="shared" ref="CL80" si="42">CL73/$CK73</f>
        <v>1.0001387929837042</v>
      </c>
      <c r="CM80" s="394"/>
      <c r="CN80" s="888"/>
    </row>
    <row r="81" spans="1:92" s="4" customFormat="1" ht="15">
      <c r="A81" s="228"/>
      <c r="B81" s="60"/>
      <c r="C81" s="685"/>
      <c r="D81" s="17"/>
      <c r="E81" s="579"/>
      <c r="F81" s="542"/>
      <c r="G81" s="524"/>
      <c r="H81" s="228"/>
      <c r="R81" s="5"/>
      <c r="S81" s="322"/>
      <c r="T81" s="12"/>
      <c r="U81" s="8"/>
      <c r="V81" s="23" t="s">
        <v>651</v>
      </c>
      <c r="W81" s="344"/>
      <c r="X81" s="2"/>
      <c r="Y81" s="2" t="s">
        <v>832</v>
      </c>
      <c r="Z81" s="789">
        <f>Z80</f>
        <v>1949</v>
      </c>
      <c r="AA81" s="320">
        <f t="shared" ref="AA81:CH81" si="43">AA73/$CI73</f>
        <v>0.13863100854420235</v>
      </c>
      <c r="AB81" s="320">
        <f t="shared" si="43"/>
        <v>0.15035575931403017</v>
      </c>
      <c r="AC81" s="320">
        <f t="shared" si="43"/>
        <v>0.15885249800742621</v>
      </c>
      <c r="AD81" s="320">
        <f t="shared" si="43"/>
        <v>0.16346937299873293</v>
      </c>
      <c r="AE81" s="320">
        <f t="shared" si="43"/>
        <v>0.16913754871377118</v>
      </c>
      <c r="AF81" s="320">
        <f t="shared" si="43"/>
        <v>0.17852364214566768</v>
      </c>
      <c r="AG81" s="320">
        <f t="shared" si="43"/>
        <v>0.1880130291203824</v>
      </c>
      <c r="AH81" s="320">
        <f t="shared" si="43"/>
        <v>0.19730826586302089</v>
      </c>
      <c r="AI81" s="320">
        <f t="shared" si="43"/>
        <v>0.208001780222522</v>
      </c>
      <c r="AJ81" s="320">
        <f t="shared" si="43"/>
        <v>0.21361996965354629</v>
      </c>
      <c r="AK81" s="320">
        <f t="shared" si="43"/>
        <v>0.21911318072139208</v>
      </c>
      <c r="AL81" s="320">
        <f t="shared" si="43"/>
        <v>0.23721612506327266</v>
      </c>
      <c r="AM81" s="320">
        <f t="shared" si="43"/>
        <v>0.24861419822064482</v>
      </c>
      <c r="AN81" s="320">
        <f t="shared" si="43"/>
        <v>0.26569910720523859</v>
      </c>
      <c r="AO81" s="320">
        <f t="shared" si="43"/>
        <v>0.28217278387002259</v>
      </c>
      <c r="AP81" s="320">
        <f t="shared" si="43"/>
        <v>0.30030712491135397</v>
      </c>
      <c r="AQ81" s="320">
        <f t="shared" si="43"/>
        <v>0.3147469996290187</v>
      </c>
      <c r="AR81" s="320">
        <f t="shared" si="43"/>
        <v>0.33114883775948484</v>
      </c>
      <c r="AS81" s="320">
        <f t="shared" si="43"/>
        <v>0.34736308946850913</v>
      </c>
      <c r="AT81" s="320">
        <f t="shared" si="43"/>
        <v>0.36282158318712299</v>
      </c>
      <c r="AU81" s="320">
        <f t="shared" si="43"/>
        <v>0.38863271536023292</v>
      </c>
      <c r="AV81" s="320">
        <f t="shared" si="43"/>
        <v>0.41272957994562509</v>
      </c>
      <c r="AW81" s="320">
        <f t="shared" si="43"/>
        <v>0.43473286782180215</v>
      </c>
      <c r="AX81" s="320">
        <f t="shared" si="43"/>
        <v>0.45446120097281867</v>
      </c>
      <c r="AY81" s="320">
        <f t="shared" si="43"/>
        <v>0.48450374076767239</v>
      </c>
      <c r="AZ81" s="320">
        <f t="shared" si="43"/>
        <v>0.50723385189283432</v>
      </c>
      <c r="BA81" s="320">
        <f t="shared" si="43"/>
        <v>0.50153442157634109</v>
      </c>
      <c r="BB81" s="320">
        <f t="shared" si="43"/>
        <v>0.52353277551026034</v>
      </c>
      <c r="BC81" s="320">
        <f t="shared" si="43"/>
        <v>0.54223723584901551</v>
      </c>
      <c r="BD81" s="320">
        <f t="shared" si="43"/>
        <v>0.56336001687281023</v>
      </c>
      <c r="BE81" s="320">
        <f t="shared" si="43"/>
        <v>0.58279210170425155</v>
      </c>
      <c r="BF81" s="320">
        <f t="shared" si="43"/>
        <v>0.59233110726681149</v>
      </c>
      <c r="BG81" s="320">
        <f t="shared" si="43"/>
        <v>0.59813046473242715</v>
      </c>
      <c r="BH81" s="320">
        <f t="shared" si="43"/>
        <v>0.61258993873929835</v>
      </c>
      <c r="BI81" s="320">
        <f t="shared" si="43"/>
        <v>0.62013645859889743</v>
      </c>
      <c r="BJ81" s="320">
        <f t="shared" si="43"/>
        <v>0.62940517570533472</v>
      </c>
      <c r="BK81" s="320">
        <f t="shared" si="43"/>
        <v>0.63954016326872398</v>
      </c>
      <c r="BL81" s="320">
        <f t="shared" si="43"/>
        <v>0.65396806957853804</v>
      </c>
      <c r="BM81" s="320">
        <f t="shared" si="43"/>
        <v>0.66958770192527639</v>
      </c>
      <c r="BN81" s="320">
        <f t="shared" si="43"/>
        <v>0.70084179097698285</v>
      </c>
      <c r="BO81" s="320">
        <f t="shared" si="43"/>
        <v>0.73019151889250078</v>
      </c>
      <c r="BP81" s="320">
        <f t="shared" si="43"/>
        <v>0.74932401113657388</v>
      </c>
      <c r="BQ81" s="320">
        <f t="shared" si="43"/>
        <v>0.75711225914722846</v>
      </c>
      <c r="BR81" s="320">
        <f t="shared" si="43"/>
        <v>0.76830192003127684</v>
      </c>
      <c r="BS81" s="320">
        <f t="shared" si="43"/>
        <v>0.76317482028050487</v>
      </c>
      <c r="BT81" s="320">
        <f t="shared" si="43"/>
        <v>0.78032632252744871</v>
      </c>
      <c r="BU81" s="320">
        <f t="shared" si="43"/>
        <v>0.79630194073063554</v>
      </c>
      <c r="BV81" s="320">
        <f t="shared" si="43"/>
        <v>0.80480337806747138</v>
      </c>
      <c r="BW81" s="320">
        <f t="shared" si="43"/>
        <v>0.82237897078258926</v>
      </c>
      <c r="BX81" s="320">
        <f t="shared" si="43"/>
        <v>0.85016107587502177</v>
      </c>
      <c r="BY81" s="320">
        <f t="shared" si="43"/>
        <v>0.87814816791908579</v>
      </c>
      <c r="BZ81" s="320">
        <f t="shared" si="43"/>
        <v>0.91046500145152065</v>
      </c>
      <c r="CA81" s="320">
        <f t="shared" si="43"/>
        <v>0.92717809150664143</v>
      </c>
      <c r="CB81" s="320">
        <f t="shared" si="43"/>
        <v>0.93579021024740972</v>
      </c>
      <c r="CC81" s="320">
        <f t="shared" si="43"/>
        <v>0.94420762495802291</v>
      </c>
      <c r="CD81" s="320">
        <f t="shared" si="43"/>
        <v>0.96823460437156905</v>
      </c>
      <c r="CE81" s="320">
        <f t="shared" si="43"/>
        <v>0.98591945312272344</v>
      </c>
      <c r="CF81" s="320">
        <f t="shared" si="43"/>
        <v>1.0102406947500526</v>
      </c>
      <c r="CG81" s="320">
        <f t="shared" si="43"/>
        <v>1.0333268465239682</v>
      </c>
      <c r="CH81" s="320">
        <f t="shared" si="43"/>
        <v>1.0324932810187097</v>
      </c>
      <c r="CI81" s="320">
        <f>CI73/$CI73</f>
        <v>1</v>
      </c>
      <c r="CJ81" s="320">
        <f>CJ73/$CI73</f>
        <v>1.0172477569491827</v>
      </c>
      <c r="CK81" s="320">
        <f>CK73/$CI73</f>
        <v>1.0378660950592555</v>
      </c>
      <c r="CL81" s="320">
        <f>CL73/$CI73</f>
        <v>1.0380101435912743</v>
      </c>
      <c r="CM81" s="394"/>
      <c r="CN81" s="888"/>
    </row>
    <row r="82" spans="1:92" s="4" customFormat="1" ht="15">
      <c r="A82" s="228"/>
      <c r="B82" s="60"/>
      <c r="C82" s="685"/>
      <c r="D82" s="17"/>
      <c r="E82" s="579"/>
      <c r="F82" s="542"/>
      <c r="G82" s="524"/>
      <c r="H82" s="228"/>
      <c r="R82" s="5"/>
      <c r="S82" s="322"/>
      <c r="T82" s="12"/>
      <c r="U82" s="8"/>
      <c r="V82" s="23" t="s">
        <v>356</v>
      </c>
      <c r="W82" s="344" t="s">
        <v>357</v>
      </c>
      <c r="X82" s="2"/>
      <c r="Y82" s="2"/>
      <c r="Z82" s="789">
        <v>1950</v>
      </c>
      <c r="AA82" s="320"/>
      <c r="AB82" s="1003">
        <f>100*(AB71/AA71-1)</f>
        <v>17.557579990329785</v>
      </c>
      <c r="AC82" s="1003">
        <f t="shared" ref="AC82:CL82" si="44">100*(AC71/AB71-1)</f>
        <v>26.010941804744945</v>
      </c>
      <c r="AD82" s="1003">
        <f t="shared" si="44"/>
        <v>16.440605960127641</v>
      </c>
      <c r="AE82" s="1003">
        <f t="shared" si="44"/>
        <v>3.7508509492811815</v>
      </c>
      <c r="AF82" s="1003">
        <f t="shared" si="44"/>
        <v>6.1197620711985312</v>
      </c>
      <c r="AG82" s="1003">
        <f t="shared" si="44"/>
        <v>7.4318344386115731</v>
      </c>
      <c r="AH82" s="1003">
        <f t="shared" si="44"/>
        <v>10.246803516414072</v>
      </c>
      <c r="AI82" s="1003">
        <f t="shared" si="44"/>
        <v>12.818728056257855</v>
      </c>
      <c r="AJ82" s="1003">
        <f t="shared" si="44"/>
        <v>15.612070842708903</v>
      </c>
      <c r="AK82" s="1003">
        <f t="shared" si="44"/>
        <v>9.0310749759985995</v>
      </c>
      <c r="AL82" s="1003">
        <f t="shared" si="44"/>
        <v>11.152325380525529</v>
      </c>
      <c r="AM82" s="1003">
        <f t="shared" si="44"/>
        <v>8.1778817719103447</v>
      </c>
      <c r="AN82" s="1003">
        <f t="shared" si="44"/>
        <v>12.095737888099588</v>
      </c>
      <c r="AO82" s="1003">
        <f t="shared" si="44"/>
        <v>12.110278241087723</v>
      </c>
      <c r="AP82" s="1003">
        <f t="shared" si="44"/>
        <v>10.865305837297456</v>
      </c>
      <c r="AQ82" s="1003">
        <f t="shared" si="44"/>
        <v>7.9967862191242745</v>
      </c>
      <c r="AR82" s="1003">
        <f t="shared" si="44"/>
        <v>8.362110120942102</v>
      </c>
      <c r="AS82" s="1003">
        <f t="shared" si="44"/>
        <v>8.0997433722863832</v>
      </c>
      <c r="AT82" s="1003">
        <f t="shared" si="44"/>
        <v>9.0665588918209963</v>
      </c>
      <c r="AU82" s="1003">
        <f t="shared" si="44"/>
        <v>14.985104991644294</v>
      </c>
      <c r="AV82" s="1003">
        <f t="shared" si="44"/>
        <v>11.928292491816928</v>
      </c>
      <c r="AW82" s="1003">
        <f t="shared" si="44"/>
        <v>11.518512932720482</v>
      </c>
      <c r="AX82" s="1003">
        <f t="shared" si="44"/>
        <v>11.759503072529377</v>
      </c>
      <c r="AY82" s="1003">
        <f t="shared" si="44"/>
        <v>14.854659815962812</v>
      </c>
      <c r="AZ82" s="1003">
        <f t="shared" si="44"/>
        <v>16.560754298141568</v>
      </c>
      <c r="BA82" s="1003">
        <f t="shared" si="44"/>
        <v>12.36094200057909</v>
      </c>
      <c r="BB82" s="1003">
        <f t="shared" si="44"/>
        <v>15.684099945021778</v>
      </c>
      <c r="BC82" s="1003">
        <f t="shared" si="44"/>
        <v>12.731337555742627</v>
      </c>
      <c r="BD82" s="1003">
        <f t="shared" si="44"/>
        <v>13.489721946965027</v>
      </c>
      <c r="BE82" s="1003">
        <f t="shared" si="44"/>
        <v>14.059963086224169</v>
      </c>
      <c r="BF82" s="1003">
        <f t="shared" si="44"/>
        <v>13.324708168033261</v>
      </c>
      <c r="BG82" s="1003">
        <f t="shared" si="44"/>
        <v>12.754311218128112</v>
      </c>
      <c r="BH82" s="1003">
        <f t="shared" si="44"/>
        <v>14.809942777119534</v>
      </c>
      <c r="BI82" s="1003">
        <f t="shared" si="44"/>
        <v>11.075202267346729</v>
      </c>
      <c r="BJ82" s="1003">
        <f t="shared" si="44"/>
        <v>8.6947186190514003</v>
      </c>
      <c r="BK82" s="1003">
        <f t="shared" si="44"/>
        <v>7.1107892122840077</v>
      </c>
      <c r="BL82" s="1003">
        <f t="shared" si="44"/>
        <v>7.5832939986196779</v>
      </c>
      <c r="BM82" s="1003">
        <f t="shared" si="44"/>
        <v>5.012657937043441</v>
      </c>
      <c r="BN82" s="1003">
        <f t="shared" si="44"/>
        <v>8.094983543538369</v>
      </c>
      <c r="BO82" s="1003">
        <f t="shared" si="44"/>
        <v>7.7285637903712345</v>
      </c>
      <c r="BP82" s="1003">
        <f t="shared" si="44"/>
        <v>5.4484583422885091</v>
      </c>
      <c r="BQ82" s="1003">
        <f t="shared" si="44"/>
        <v>3.7174920960870939</v>
      </c>
      <c r="BR82" s="1003">
        <f t="shared" si="44"/>
        <v>3.4365594132264921</v>
      </c>
      <c r="BS82" s="1003">
        <f t="shared" si="44"/>
        <v>1.069337967332773</v>
      </c>
      <c r="BT82" s="1003">
        <f t="shared" si="44"/>
        <v>3.3977039606005066</v>
      </c>
      <c r="BU82" s="1003">
        <f t="shared" si="44"/>
        <v>3.3076965661333446</v>
      </c>
      <c r="BV82" s="1003">
        <f t="shared" si="44"/>
        <v>2.5436545738707572</v>
      </c>
      <c r="BW82" s="1003">
        <f t="shared" si="44"/>
        <v>3.1172163346179671</v>
      </c>
      <c r="BX82" s="1003">
        <f t="shared" si="44"/>
        <v>4.4480058872119477</v>
      </c>
      <c r="BY82" s="1003">
        <f t="shared" si="44"/>
        <v>3.4744590412484566</v>
      </c>
      <c r="BZ82" s="1003">
        <f t="shared" si="44"/>
        <v>5.3107864223144841</v>
      </c>
      <c r="CA82" s="1003">
        <f t="shared" si="44"/>
        <v>3.8865009626956715</v>
      </c>
      <c r="CB82" s="1003">
        <f t="shared" si="44"/>
        <v>3.1677032504886515</v>
      </c>
      <c r="CC82" s="1003">
        <f t="shared" si="44"/>
        <v>2.9148664912037603</v>
      </c>
      <c r="CD82" s="1003">
        <f t="shared" si="44"/>
        <v>4.2615334215083234</v>
      </c>
      <c r="CE82" s="1003">
        <f t="shared" si="44"/>
        <v>3.77365738817943</v>
      </c>
      <c r="CF82" s="1003">
        <f t="shared" si="44"/>
        <v>4.6604266751227641</v>
      </c>
      <c r="CG82" s="1003">
        <f t="shared" si="44"/>
        <v>4.9316380688842809</v>
      </c>
      <c r="CH82" s="1003">
        <f t="shared" si="44"/>
        <v>2.4593552459685863</v>
      </c>
      <c r="CI82" s="1003">
        <f t="shared" si="44"/>
        <v>-2.4535548664257889</v>
      </c>
      <c r="CJ82" s="1003">
        <f t="shared" si="44"/>
        <v>2.7021953448020941</v>
      </c>
      <c r="CK82" s="1003">
        <f t="shared" si="44"/>
        <v>3.3395637985873083</v>
      </c>
      <c r="CL82" s="1064">
        <f t="shared" si="44"/>
        <v>1.5438628398749321</v>
      </c>
      <c r="CM82" s="394"/>
      <c r="CN82" s="888"/>
    </row>
    <row r="83" spans="1:92" s="4" customFormat="1" ht="15">
      <c r="A83" s="228"/>
      <c r="B83" s="60"/>
      <c r="C83" s="685"/>
      <c r="D83" s="17"/>
      <c r="E83" s="579"/>
      <c r="F83" s="542"/>
      <c r="G83" s="524"/>
      <c r="H83" s="228"/>
      <c r="R83" s="5"/>
      <c r="S83" s="322"/>
      <c r="T83" s="12"/>
      <c r="U83" s="8"/>
      <c r="V83" s="23" t="s">
        <v>272</v>
      </c>
      <c r="W83" s="344" t="s">
        <v>357</v>
      </c>
      <c r="X83" s="2"/>
      <c r="Y83" s="2"/>
      <c r="Z83" s="789">
        <v>1950</v>
      </c>
      <c r="AA83" s="320"/>
      <c r="AB83" s="1003">
        <f>100*(AB73/AA73-1)</f>
        <v>8.4575239644811404</v>
      </c>
      <c r="AC83" s="1003">
        <f t="shared" ref="AC83:CL83" si="45">100*(AC73/AB73-1)</f>
        <v>5.6510896105083086</v>
      </c>
      <c r="AD83" s="1003">
        <f t="shared" si="45"/>
        <v>2.9063911800057962</v>
      </c>
      <c r="AE83" s="1003">
        <f t="shared" si="45"/>
        <v>3.4674236592821428</v>
      </c>
      <c r="AF83" s="1003">
        <f t="shared" si="45"/>
        <v>5.5493848073797425</v>
      </c>
      <c r="AG83" s="1003">
        <f t="shared" si="45"/>
        <v>5.3154791492388442</v>
      </c>
      <c r="AH83" s="1003">
        <f t="shared" si="45"/>
        <v>4.9439322296577881</v>
      </c>
      <c r="AI83" s="1003">
        <f t="shared" si="45"/>
        <v>5.4196991254917615</v>
      </c>
      <c r="AJ83" s="1003">
        <f t="shared" si="45"/>
        <v>2.7010294936004486</v>
      </c>
      <c r="AK83" s="1003">
        <f t="shared" si="45"/>
        <v>2.5714876173584367</v>
      </c>
      <c r="AL83" s="1003">
        <f t="shared" si="45"/>
        <v>8.261914816023296</v>
      </c>
      <c r="AM83" s="1003">
        <f t="shared" si="45"/>
        <v>4.8049318545827946</v>
      </c>
      <c r="AN83" s="1003">
        <f t="shared" si="45"/>
        <v>6.8720568281587013</v>
      </c>
      <c r="AO83" s="1003">
        <f t="shared" si="45"/>
        <v>6.2001249601711939</v>
      </c>
      <c r="AP83" s="1003">
        <f t="shared" si="45"/>
        <v>6.4266797075952509</v>
      </c>
      <c r="AQ83" s="1003">
        <f t="shared" si="45"/>
        <v>4.8083690062056039</v>
      </c>
      <c r="AR83" s="1003">
        <f t="shared" si="45"/>
        <v>5.2111181837470877</v>
      </c>
      <c r="AS83" s="1003">
        <f t="shared" si="45"/>
        <v>4.8963637676423977</v>
      </c>
      <c r="AT83" s="1003">
        <f t="shared" si="45"/>
        <v>4.4502407386652454</v>
      </c>
      <c r="AU83" s="1003">
        <f t="shared" si="45"/>
        <v>7.1140013078544007</v>
      </c>
      <c r="AV83" s="1003">
        <f t="shared" si="45"/>
        <v>6.2004210229847034</v>
      </c>
      <c r="AW83" s="1003">
        <f t="shared" si="45"/>
        <v>5.3311632956077215</v>
      </c>
      <c r="AX83" s="1003">
        <f t="shared" si="45"/>
        <v>4.5380357942255367</v>
      </c>
      <c r="AY83" s="1003">
        <f t="shared" si="45"/>
        <v>6.6105840785846359</v>
      </c>
      <c r="AZ83" s="1003">
        <f t="shared" si="45"/>
        <v>4.6914211826614816</v>
      </c>
      <c r="BA83" s="1003">
        <f t="shared" si="45"/>
        <v>-1.123629721325714</v>
      </c>
      <c r="BB83" s="1003">
        <f t="shared" si="45"/>
        <v>4.3862101956586796</v>
      </c>
      <c r="BC83" s="1003">
        <f t="shared" si="45"/>
        <v>3.572739131857583</v>
      </c>
      <c r="BD83" s="1003">
        <f t="shared" si="45"/>
        <v>3.8954869985498908</v>
      </c>
      <c r="BE83" s="1003">
        <f t="shared" si="45"/>
        <v>3.4493191297650272</v>
      </c>
      <c r="BF83" s="1003">
        <f t="shared" si="45"/>
        <v>1.636776739881185</v>
      </c>
      <c r="BG83" s="1003">
        <f t="shared" si="45"/>
        <v>0.97907359489788348</v>
      </c>
      <c r="BH83" s="1003">
        <f t="shared" si="45"/>
        <v>2.4174448317625163</v>
      </c>
      <c r="BI83" s="1003">
        <f t="shared" si="45"/>
        <v>1.2319039837855872</v>
      </c>
      <c r="BJ83" s="1003">
        <f t="shared" si="45"/>
        <v>1.4946254131515735</v>
      </c>
      <c r="BK83" s="1003">
        <f t="shared" si="45"/>
        <v>1.6102485258453036</v>
      </c>
      <c r="BL83" s="1003">
        <f t="shared" si="45"/>
        <v>2.2559812719301631</v>
      </c>
      <c r="BM83" s="1003">
        <f t="shared" si="45"/>
        <v>2.3884396002399111</v>
      </c>
      <c r="BN83" s="1003">
        <f t="shared" si="45"/>
        <v>4.6676617509313623</v>
      </c>
      <c r="BO83" s="1003">
        <f t="shared" si="45"/>
        <v>4.1877822203787218</v>
      </c>
      <c r="BP83" s="1003">
        <f t="shared" si="45"/>
        <v>2.6202019263510179</v>
      </c>
      <c r="BQ83" s="1003">
        <f t="shared" si="45"/>
        <v>1.0393698713646371</v>
      </c>
      <c r="BR83" s="1003">
        <f t="shared" si="45"/>
        <v>1.4779394665530576</v>
      </c>
      <c r="BS83" s="1003">
        <f t="shared" si="45"/>
        <v>-0.66732876973198962</v>
      </c>
      <c r="BT83" s="1003">
        <f t="shared" si="45"/>
        <v>2.247388382211013</v>
      </c>
      <c r="BU83" s="1003">
        <f t="shared" si="45"/>
        <v>2.0472996670729326</v>
      </c>
      <c r="BV83" s="1003">
        <f t="shared" si="45"/>
        <v>1.0676147955931636</v>
      </c>
      <c r="BW83" s="1003">
        <f t="shared" si="45"/>
        <v>2.1838368468732217</v>
      </c>
      <c r="BX83" s="1003">
        <f t="shared" si="45"/>
        <v>3.3782606413190086</v>
      </c>
      <c r="BY83" s="1003">
        <f t="shared" si="45"/>
        <v>3.2919752313123052</v>
      </c>
      <c r="BZ83" s="1003">
        <f t="shared" si="45"/>
        <v>3.6801117070043965</v>
      </c>
      <c r="CA83" s="1003">
        <f t="shared" si="45"/>
        <v>1.8356652950388685</v>
      </c>
      <c r="CB83" s="1003">
        <f t="shared" si="45"/>
        <v>0.92885270043145951</v>
      </c>
      <c r="CC83" s="1003">
        <f t="shared" si="45"/>
        <v>0.89949805185371989</v>
      </c>
      <c r="CD83" s="1003">
        <f t="shared" si="45"/>
        <v>2.5446711907896713</v>
      </c>
      <c r="CE83" s="1003">
        <f t="shared" si="45"/>
        <v>1.8265045136072855</v>
      </c>
      <c r="CF83" s="1003">
        <f t="shared" si="45"/>
        <v>2.4668588849013906</v>
      </c>
      <c r="CG83" s="1003">
        <f t="shared" si="45"/>
        <v>2.2852130085323274</v>
      </c>
      <c r="CH83" s="1003">
        <f t="shared" si="45"/>
        <v>-8.0668135939998553E-2</v>
      </c>
      <c r="CI83" s="1003">
        <f t="shared" si="45"/>
        <v>-3.1470694885927131</v>
      </c>
      <c r="CJ83" s="1003">
        <f t="shared" si="45"/>
        <v>1.724775694918268</v>
      </c>
      <c r="CK83" s="1003">
        <f t="shared" si="45"/>
        <v>2.0268747676484677</v>
      </c>
      <c r="CL83" s="1064">
        <f t="shared" si="45"/>
        <v>1.3879298370422788E-2</v>
      </c>
      <c r="CM83" s="394"/>
      <c r="CN83" s="888"/>
    </row>
    <row r="84" spans="1:92" s="4" customFormat="1" ht="15">
      <c r="A84" s="228"/>
      <c r="B84" s="60"/>
      <c r="C84" s="685"/>
      <c r="D84" s="17"/>
      <c r="E84" s="579"/>
      <c r="F84" s="542"/>
      <c r="G84" s="524"/>
      <c r="H84" s="228"/>
      <c r="R84" s="5"/>
      <c r="S84" s="322"/>
      <c r="T84" s="12"/>
      <c r="U84" s="8"/>
      <c r="V84" s="23"/>
      <c r="W84" s="344"/>
      <c r="X84" s="2"/>
      <c r="Y84" s="2"/>
      <c r="Z84" s="789"/>
      <c r="AA84" s="320"/>
      <c r="AB84" s="320"/>
      <c r="AC84" s="320"/>
      <c r="AD84" s="320"/>
      <c r="AE84" s="320"/>
      <c r="AF84" s="320"/>
      <c r="AG84" s="320"/>
      <c r="AH84" s="320"/>
      <c r="AI84" s="320"/>
      <c r="AJ84" s="320"/>
      <c r="AK84" s="320"/>
      <c r="AL84" s="320"/>
      <c r="AM84" s="320"/>
      <c r="AN84" s="320"/>
      <c r="AO84" s="320"/>
      <c r="AP84" s="320"/>
      <c r="AQ84" s="320"/>
      <c r="AR84" s="320"/>
      <c r="AS84" s="320"/>
      <c r="AT84" s="320"/>
      <c r="AU84" s="320"/>
      <c r="AV84" s="320"/>
      <c r="AW84" s="320"/>
      <c r="AX84" s="320"/>
      <c r="AY84" s="320"/>
      <c r="AZ84" s="320"/>
      <c r="BA84" s="320"/>
      <c r="BB84" s="320"/>
      <c r="BC84" s="320"/>
      <c r="BD84" s="320"/>
      <c r="BE84" s="320"/>
      <c r="BF84" s="320"/>
      <c r="BG84" s="320"/>
      <c r="BH84" s="320"/>
      <c r="BI84" s="320"/>
      <c r="BJ84" s="320"/>
      <c r="BK84" s="320"/>
      <c r="BL84" s="320"/>
      <c r="BM84" s="320"/>
      <c r="BN84" s="320"/>
      <c r="BO84" s="320"/>
      <c r="BP84" s="320"/>
      <c r="BQ84" s="320"/>
      <c r="BR84" s="320"/>
      <c r="BS84" s="320"/>
      <c r="BT84" s="320"/>
      <c r="BU84" s="320"/>
      <c r="BV84" s="320"/>
      <c r="BW84" s="320"/>
      <c r="BX84" s="320"/>
      <c r="BY84" s="320"/>
      <c r="BZ84" s="320"/>
      <c r="CA84" s="320"/>
      <c r="CB84" s="320"/>
      <c r="CC84" s="320"/>
      <c r="CD84" s="320"/>
      <c r="CE84" s="320"/>
      <c r="CF84" s="320"/>
      <c r="CG84" s="320"/>
      <c r="CH84" s="320"/>
      <c r="CI84" s="320"/>
      <c r="CJ84" s="320"/>
      <c r="CK84" s="822"/>
      <c r="CL84" s="822"/>
      <c r="CM84" s="394"/>
      <c r="CN84" s="888"/>
    </row>
    <row r="85" spans="1:92" s="4" customFormat="1" ht="15">
      <c r="A85" s="228"/>
      <c r="B85" s="60"/>
      <c r="C85" s="685"/>
      <c r="D85" s="17"/>
      <c r="E85" s="579"/>
      <c r="F85" s="542"/>
      <c r="G85" s="524"/>
      <c r="H85" s="228"/>
      <c r="R85" s="5"/>
      <c r="S85" s="322"/>
      <c r="T85" s="12"/>
      <c r="U85" s="8"/>
      <c r="V85" s="23" t="s">
        <v>864</v>
      </c>
      <c r="W85" s="344" t="s">
        <v>831</v>
      </c>
      <c r="X85" s="2" t="s">
        <v>606</v>
      </c>
      <c r="Y85" s="2"/>
      <c r="Z85" s="789">
        <v>1949</v>
      </c>
      <c r="AA85" s="320">
        <f t="shared" ref="AA85:BF85" si="46">1000*AA73/AA104</f>
        <v>6.5698755681570162</v>
      </c>
      <c r="AB85" s="320">
        <f t="shared" si="46"/>
        <v>7.068368768101541</v>
      </c>
      <c r="AC85" s="320">
        <f t="shared" si="46"/>
        <v>7.403311136630963</v>
      </c>
      <c r="AD85" s="320">
        <f t="shared" si="46"/>
        <v>7.5660899828280073</v>
      </c>
      <c r="AE85" s="320">
        <f t="shared" si="46"/>
        <v>7.7701410768725889</v>
      </c>
      <c r="AF85" s="320">
        <f t="shared" si="46"/>
        <v>8.1503164431661528</v>
      </c>
      <c r="AG85" s="320">
        <f t="shared" si="46"/>
        <v>8.5154898184769348</v>
      </c>
      <c r="AH85" s="320">
        <f t="shared" si="46"/>
        <v>8.854638294167513</v>
      </c>
      <c r="AI85" s="320">
        <f t="shared" si="46"/>
        <v>9.2431730773210159</v>
      </c>
      <c r="AJ85" s="320">
        <f t="shared" si="46"/>
        <v>9.3853949771054808</v>
      </c>
      <c r="AK85" s="320">
        <f t="shared" si="46"/>
        <v>9.5301569742794179</v>
      </c>
      <c r="AL85" s="320">
        <f t="shared" si="46"/>
        <v>10.215379269610331</v>
      </c>
      <c r="AM85" s="320">
        <f t="shared" si="46"/>
        <v>10.603865130751386</v>
      </c>
      <c r="AN85" s="320">
        <f t="shared" si="46"/>
        <v>11.206030294825524</v>
      </c>
      <c r="AO85" s="320">
        <f t="shared" si="46"/>
        <v>11.612785962278958</v>
      </c>
      <c r="AP85" s="320">
        <f t="shared" si="46"/>
        <v>12.234217258880198</v>
      </c>
      <c r="AQ85" s="320">
        <f t="shared" si="46"/>
        <v>12.689729576099376</v>
      </c>
      <c r="AR85" s="320">
        <f t="shared" si="46"/>
        <v>13.244099695024783</v>
      </c>
      <c r="AS85" s="320">
        <f t="shared" si="46"/>
        <v>13.774472394151765</v>
      </c>
      <c r="AT85" s="320">
        <f t="shared" si="46"/>
        <v>14.286330930147026</v>
      </c>
      <c r="AU85" s="320">
        <f t="shared" si="46"/>
        <v>15.185186473624315</v>
      </c>
      <c r="AV85" s="320">
        <f t="shared" si="46"/>
        <v>15.992529083091215</v>
      </c>
      <c r="AW85" s="320">
        <f t="shared" si="46"/>
        <v>16.68397861348781</v>
      </c>
      <c r="AX85" s="320">
        <f t="shared" si="46"/>
        <v>17.281984061809922</v>
      </c>
      <c r="AY85" s="320">
        <f t="shared" si="46"/>
        <v>18.271849840031624</v>
      </c>
      <c r="AZ85" s="320">
        <f t="shared" si="46"/>
        <v>18.981040722826293</v>
      </c>
      <c r="BA85" s="320">
        <f t="shared" si="46"/>
        <v>18.668118341284575</v>
      </c>
      <c r="BB85" s="320">
        <f t="shared" si="46"/>
        <v>19.413738171432236</v>
      </c>
      <c r="BC85" s="320">
        <f t="shared" si="46"/>
        <v>20.023652920305601</v>
      </c>
      <c r="BD85" s="320">
        <f t="shared" si="46"/>
        <v>20.705041311398031</v>
      </c>
      <c r="BE85" s="320">
        <f t="shared" si="46"/>
        <v>21.335316495078693</v>
      </c>
      <c r="BF85" s="320">
        <f t="shared" si="46"/>
        <v>21.58350806310218</v>
      </c>
      <c r="BG85" s="320">
        <f t="shared" ref="BG85:CK85" si="47">1000*BG73/BG104</f>
        <v>21.674920441390089</v>
      </c>
      <c r="BH85" s="320">
        <f t="shared" si="47"/>
        <v>22.073782737222377</v>
      </c>
      <c r="BI85" s="320">
        <f t="shared" si="47"/>
        <v>22.216864691626476</v>
      </c>
      <c r="BJ85" s="320">
        <f t="shared" si="47"/>
        <v>22.448339398268171</v>
      </c>
      <c r="BK85" s="320">
        <f t="shared" si="47"/>
        <v>22.701279996277687</v>
      </c>
      <c r="BL85" s="320">
        <f t="shared" si="47"/>
        <v>23.10703569294602</v>
      </c>
      <c r="BM85" s="320">
        <f t="shared" si="47"/>
        <v>23.543981227235925</v>
      </c>
      <c r="BN85" s="320">
        <f t="shared" si="47"/>
        <v>24.517724749080394</v>
      </c>
      <c r="BO85" s="320">
        <f t="shared" si="47"/>
        <v>25.406619296574057</v>
      </c>
      <c r="BP85" s="320">
        <f t="shared" si="47"/>
        <v>25.930761955107755</v>
      </c>
      <c r="BQ85" s="320">
        <f t="shared" si="47"/>
        <v>26.07874591205416</v>
      </c>
      <c r="BR85" s="320">
        <f t="shared" si="47"/>
        <v>26.339119307921408</v>
      </c>
      <c r="BS85" s="320">
        <f t="shared" si="47"/>
        <v>26.045402834397894</v>
      </c>
      <c r="BT85" s="320">
        <f t="shared" si="47"/>
        <v>26.540141383965175</v>
      </c>
      <c r="BU85" s="320">
        <f t="shared" si="47"/>
        <v>26.99555537426761</v>
      </c>
      <c r="BV85" s="320">
        <f t="shared" si="47"/>
        <v>27.197384107902501</v>
      </c>
      <c r="BW85" s="320">
        <f t="shared" si="47"/>
        <v>27.705225612603805</v>
      </c>
      <c r="BX85" s="320">
        <f t="shared" si="47"/>
        <v>28.551303408711274</v>
      </c>
      <c r="BY85" s="320">
        <f t="shared" si="47"/>
        <v>29.391559027883979</v>
      </c>
      <c r="BZ85" s="320">
        <f t="shared" si="47"/>
        <v>30.285994473888408</v>
      </c>
      <c r="CA85" s="320">
        <f t="shared" si="47"/>
        <v>30.629428753202294</v>
      </c>
      <c r="CB85" s="320">
        <f t="shared" si="47"/>
        <v>30.696743281880181</v>
      </c>
      <c r="CC85" s="320">
        <f t="shared" si="47"/>
        <v>30.758508497548092</v>
      </c>
      <c r="CD85" s="320">
        <f t="shared" si="47"/>
        <v>31.330826912690988</v>
      </c>
      <c r="CE85" s="320">
        <f t="shared" si="47"/>
        <v>31.663489054537258</v>
      </c>
      <c r="CF85" s="320">
        <f t="shared" si="47"/>
        <v>32.213945577130474</v>
      </c>
      <c r="CG85" s="320">
        <f t="shared" si="47"/>
        <v>32.739213941317004</v>
      </c>
      <c r="CH85" s="320">
        <f t="shared" si="47"/>
        <v>32.533945472544936</v>
      </c>
      <c r="CI85" s="320">
        <f t="shared" si="47"/>
        <v>31.343238738298481</v>
      </c>
      <c r="CJ85" s="320">
        <f t="shared" si="47"/>
        <v>31.73168438937649</v>
      </c>
      <c r="CK85" s="822">
        <f t="shared" si="47"/>
        <v>32.208707265744877</v>
      </c>
      <c r="CL85" s="822">
        <f t="shared" ref="CL85" si="48">1000*CL73/CL104</f>
        <v>32.050508892315001</v>
      </c>
      <c r="CM85" s="394"/>
      <c r="CN85" s="888"/>
    </row>
    <row r="86" spans="1:92" s="4" customFormat="1" ht="15">
      <c r="A86" s="228"/>
      <c r="B86" s="60"/>
      <c r="C86" s="685"/>
      <c r="D86" s="17"/>
      <c r="E86" s="579"/>
      <c r="F86" s="542"/>
      <c r="G86" s="524"/>
      <c r="H86" s="228"/>
      <c r="R86" s="5"/>
      <c r="S86" s="322"/>
      <c r="T86" s="12"/>
      <c r="U86" s="8"/>
      <c r="V86" s="23" t="s">
        <v>1021</v>
      </c>
      <c r="W86" s="344" t="s">
        <v>494</v>
      </c>
      <c r="X86" s="2" t="s">
        <v>606</v>
      </c>
      <c r="Y86" s="2"/>
      <c r="Z86" s="789">
        <v>1949</v>
      </c>
      <c r="AA86" s="823">
        <f t="shared" ref="AA86:CJ86" si="49">AA85/$CJ85</f>
        <v>0.20704465251635232</v>
      </c>
      <c r="AB86" s="823">
        <f t="shared" si="49"/>
        <v>0.22275428815458576</v>
      </c>
      <c r="AC86" s="823">
        <f t="shared" si="49"/>
        <v>0.233309743213932</v>
      </c>
      <c r="AD86" s="823">
        <f t="shared" si="49"/>
        <v>0.23843959526337255</v>
      </c>
      <c r="AE86" s="823">
        <f t="shared" si="49"/>
        <v>0.24487011094418829</v>
      </c>
      <c r="AF86" s="823">
        <f t="shared" si="49"/>
        <v>0.25685104966866534</v>
      </c>
      <c r="AG86" s="823">
        <f t="shared" si="49"/>
        <v>0.26835921200980595</v>
      </c>
      <c r="AH86" s="823">
        <f t="shared" si="49"/>
        <v>0.27904721935063659</v>
      </c>
      <c r="AI86" s="823">
        <f t="shared" si="49"/>
        <v>0.29129159876604455</v>
      </c>
      <c r="AJ86" s="823">
        <f t="shared" si="49"/>
        <v>0.29577361421909371</v>
      </c>
      <c r="AK86" s="823">
        <f t="shared" si="49"/>
        <v>0.30033567891750612</v>
      </c>
      <c r="AL86" s="823">
        <f t="shared" si="49"/>
        <v>0.32192994056849866</v>
      </c>
      <c r="AM86" s="823">
        <f t="shared" si="49"/>
        <v>0.33417277824373776</v>
      </c>
      <c r="AN86" s="823">
        <f t="shared" si="49"/>
        <v>0.3531495573105225</v>
      </c>
      <c r="AO86" s="823">
        <f t="shared" si="49"/>
        <v>0.36596815409417172</v>
      </c>
      <c r="AP86" s="823">
        <f t="shared" si="49"/>
        <v>0.38555209073540753</v>
      </c>
      <c r="AQ86" s="823">
        <f t="shared" si="49"/>
        <v>0.39990721640820914</v>
      </c>
      <c r="AR86" s="823">
        <f t="shared" si="49"/>
        <v>0.41737777082702865</v>
      </c>
      <c r="AS86" s="823">
        <f t="shared" si="49"/>
        <v>0.4340920647365113</v>
      </c>
      <c r="AT86" s="823">
        <f t="shared" si="49"/>
        <v>0.45022289881749777</v>
      </c>
      <c r="AU86" s="823">
        <f t="shared" si="49"/>
        <v>0.47854965047831471</v>
      </c>
      <c r="AV86" s="823">
        <f t="shared" si="49"/>
        <v>0.50399244133555621</v>
      </c>
      <c r="AW86" s="823">
        <f t="shared" si="49"/>
        <v>0.52578294958314509</v>
      </c>
      <c r="AX86" s="823">
        <f t="shared" si="49"/>
        <v>0.54462863835856723</v>
      </c>
      <c r="AY86" s="823">
        <f t="shared" si="49"/>
        <v>0.57582350863633613</v>
      </c>
      <c r="AZ86" s="823">
        <f t="shared" si="49"/>
        <v>0.59817312216747598</v>
      </c>
      <c r="BA86" s="823">
        <f t="shared" si="49"/>
        <v>0.58831161032014145</v>
      </c>
      <c r="BB86" s="823">
        <f t="shared" si="49"/>
        <v>0.61180925453587953</v>
      </c>
      <c r="BC86" s="823">
        <f t="shared" si="49"/>
        <v>0.6310302558980877</v>
      </c>
      <c r="BD86" s="823">
        <f t="shared" si="49"/>
        <v>0.65250369496079796</v>
      </c>
      <c r="BE86" s="823">
        <f t="shared" si="49"/>
        <v>0.67236634000499462</v>
      </c>
      <c r="BF86" s="823">
        <f t="shared" si="49"/>
        <v>0.68018790929132533</v>
      </c>
      <c r="BG86" s="823">
        <f t="shared" si="49"/>
        <v>0.68306870115746765</v>
      </c>
      <c r="BH86" s="823">
        <f t="shared" si="49"/>
        <v>0.69563854431290451</v>
      </c>
      <c r="BI86" s="823">
        <f t="shared" si="49"/>
        <v>0.70014766373588733</v>
      </c>
      <c r="BJ86" s="823">
        <f t="shared" si="49"/>
        <v>0.70744241379709716</v>
      </c>
      <c r="BK86" s="823">
        <f t="shared" si="49"/>
        <v>0.71541364516652928</v>
      </c>
      <c r="BL86" s="823">
        <f t="shared" si="49"/>
        <v>0.72820072862826246</v>
      </c>
      <c r="BM86" s="823">
        <f t="shared" si="49"/>
        <v>0.74197073619950216</v>
      </c>
      <c r="BN86" s="823">
        <f t="shared" si="49"/>
        <v>0.77265752577851587</v>
      </c>
      <c r="BO86" s="823">
        <f t="shared" si="49"/>
        <v>0.80067036419535254</v>
      </c>
      <c r="BP86" s="823">
        <f t="shared" si="49"/>
        <v>0.81718832309416145</v>
      </c>
      <c r="BQ86" s="823">
        <f t="shared" si="49"/>
        <v>0.82185192541449559</v>
      </c>
      <c r="BR86" s="823">
        <f t="shared" si="49"/>
        <v>0.83005739577882387</v>
      </c>
      <c r="BS86" s="823">
        <f t="shared" si="49"/>
        <v>0.82080114357615641</v>
      </c>
      <c r="BT86" s="823">
        <f t="shared" si="49"/>
        <v>0.83639245425151776</v>
      </c>
      <c r="BU86" s="823">
        <f t="shared" si="49"/>
        <v>0.85074448122601087</v>
      </c>
      <c r="BV86" s="823">
        <f t="shared" si="49"/>
        <v>0.85710496090172772</v>
      </c>
      <c r="BW86" s="823">
        <f t="shared" si="49"/>
        <v>0.87310920128397873</v>
      </c>
      <c r="BX86" s="823">
        <f t="shared" si="49"/>
        <v>0.89977270221022421</v>
      </c>
      <c r="BY86" s="823">
        <f t="shared" si="49"/>
        <v>0.92625272164007888</v>
      </c>
      <c r="BZ86" s="823">
        <f t="shared" si="49"/>
        <v>0.95444017727681396</v>
      </c>
      <c r="CA86" s="823">
        <f t="shared" si="49"/>
        <v>0.9652632484727719</v>
      </c>
      <c r="CB86" s="823">
        <f t="shared" si="49"/>
        <v>0.96738461486013017</v>
      </c>
      <c r="CC86" s="823">
        <f t="shared" si="49"/>
        <v>0.96933109885102064</v>
      </c>
      <c r="CD86" s="823">
        <f t="shared" si="49"/>
        <v>0.98736728023112108</v>
      </c>
      <c r="CE86" s="823">
        <f t="shared" si="49"/>
        <v>0.99785087567358821</v>
      </c>
      <c r="CF86" s="823">
        <f t="shared" si="49"/>
        <v>1.0151980960681508</v>
      </c>
      <c r="CG86" s="823">
        <f t="shared" si="49"/>
        <v>1.031751530728001</v>
      </c>
      <c r="CH86" s="823">
        <f t="shared" si="49"/>
        <v>1.0252826504046864</v>
      </c>
      <c r="CI86" s="823">
        <f t="shared" si="49"/>
        <v>0.98775842951444282</v>
      </c>
      <c r="CJ86" s="1137">
        <f t="shared" si="49"/>
        <v>1</v>
      </c>
      <c r="CK86" s="823">
        <f>CK85/$CJ85</f>
        <v>1.015033014652323</v>
      </c>
      <c r="CL86" s="823">
        <f>CL85/$CJ85</f>
        <v>1.0100475127328965</v>
      </c>
      <c r="CM86" s="394"/>
      <c r="CN86" s="888"/>
    </row>
    <row r="87" spans="1:92" s="4" customFormat="1" ht="15">
      <c r="A87" s="228"/>
      <c r="B87" s="60"/>
      <c r="C87" s="685"/>
      <c r="D87" s="17"/>
      <c r="E87" s="579"/>
      <c r="F87" s="542"/>
      <c r="G87" s="524"/>
      <c r="H87" s="228"/>
      <c r="R87" s="5"/>
      <c r="S87" s="322"/>
      <c r="T87" s="12"/>
      <c r="U87" s="8"/>
      <c r="V87" s="23" t="s">
        <v>91</v>
      </c>
      <c r="W87" s="344" t="s">
        <v>1030</v>
      </c>
      <c r="X87" s="2" t="s">
        <v>606</v>
      </c>
      <c r="Y87" s="2"/>
      <c r="Z87" s="789">
        <v>1949</v>
      </c>
      <c r="AA87" s="823">
        <f>AA85/$AI85</f>
        <v>0.71078140733692596</v>
      </c>
      <c r="AB87" s="823">
        <f t="shared" ref="AB87:CL87" si="50">AB85/$AI85</f>
        <v>0.76471236760073669</v>
      </c>
      <c r="AC87" s="823">
        <f t="shared" si="50"/>
        <v>0.80094909775038992</v>
      </c>
      <c r="AD87" s="823">
        <f t="shared" si="50"/>
        <v>0.81855980836192632</v>
      </c>
      <c r="AE87" s="823">
        <f t="shared" si="50"/>
        <v>0.84063567909783621</v>
      </c>
      <c r="AF87" s="823">
        <f t="shared" si="50"/>
        <v>0.88176607480862945</v>
      </c>
      <c r="AG87" s="823">
        <f t="shared" si="50"/>
        <v>0.92127343578261889</v>
      </c>
      <c r="AH87" s="823">
        <f t="shared" si="50"/>
        <v>0.95796521606775831</v>
      </c>
      <c r="AI87" s="1137">
        <f t="shared" si="50"/>
        <v>1</v>
      </c>
      <c r="AJ87" s="823">
        <f t="shared" si="50"/>
        <v>1.0153866966024274</v>
      </c>
      <c r="AK87" s="823">
        <f t="shared" si="50"/>
        <v>1.0310482011488613</v>
      </c>
      <c r="AL87" s="823">
        <f t="shared" si="50"/>
        <v>1.1051810005240206</v>
      </c>
      <c r="AM87" s="823">
        <f t="shared" si="50"/>
        <v>1.1472104916837438</v>
      </c>
      <c r="AN87" s="823">
        <f t="shared" si="50"/>
        <v>1.2123575098166841</v>
      </c>
      <c r="AO87" s="823">
        <f t="shared" si="50"/>
        <v>1.2563635739735315</v>
      </c>
      <c r="AP87" s="823">
        <f t="shared" si="50"/>
        <v>1.3235949556000404</v>
      </c>
      <c r="AQ87" s="823">
        <f t="shared" si="50"/>
        <v>1.3728759020249017</v>
      </c>
      <c r="AR87" s="823">
        <f t="shared" si="50"/>
        <v>1.432852071927595</v>
      </c>
      <c r="AS87" s="823">
        <f t="shared" si="50"/>
        <v>1.4902320100387076</v>
      </c>
      <c r="AT87" s="823">
        <f t="shared" si="50"/>
        <v>1.5456089386879346</v>
      </c>
      <c r="AU87" s="823">
        <f t="shared" si="50"/>
        <v>1.6428542824630841</v>
      </c>
      <c r="AV87" s="823">
        <f t="shared" si="50"/>
        <v>1.730199028981765</v>
      </c>
      <c r="AW87" s="823">
        <f t="shared" si="50"/>
        <v>1.8050055401887368</v>
      </c>
      <c r="AX87" s="823">
        <f t="shared" si="50"/>
        <v>1.86970252717791</v>
      </c>
      <c r="AY87" s="823">
        <f t="shared" si="50"/>
        <v>1.9767940822035786</v>
      </c>
      <c r="AZ87" s="823">
        <f t="shared" si="50"/>
        <v>2.0535199940589708</v>
      </c>
      <c r="BA87" s="823">
        <f t="shared" si="50"/>
        <v>2.0196655612874479</v>
      </c>
      <c r="BB87" s="823">
        <f t="shared" si="50"/>
        <v>2.1003326464875625</v>
      </c>
      <c r="BC87" s="823">
        <f t="shared" si="50"/>
        <v>2.1663180763579439</v>
      </c>
      <c r="BD87" s="823">
        <f t="shared" si="50"/>
        <v>2.2400360934709505</v>
      </c>
      <c r="BE87" s="823">
        <f t="shared" si="50"/>
        <v>2.3082242771615817</v>
      </c>
      <c r="BF87" s="823">
        <f t="shared" si="50"/>
        <v>2.3350756155436843</v>
      </c>
      <c r="BG87" s="823">
        <f t="shared" si="50"/>
        <v>2.3449653338820973</v>
      </c>
      <c r="BH87" s="823">
        <f t="shared" si="50"/>
        <v>2.3881174302991743</v>
      </c>
      <c r="BI87" s="823">
        <f t="shared" si="50"/>
        <v>2.4035971744527447</v>
      </c>
      <c r="BJ87" s="823">
        <f t="shared" si="50"/>
        <v>2.4286399497751758</v>
      </c>
      <c r="BK87" s="823">
        <f t="shared" si="50"/>
        <v>2.4560050760033247</v>
      </c>
      <c r="BL87" s="823">
        <f t="shared" si="50"/>
        <v>2.4999029553651093</v>
      </c>
      <c r="BM87" s="823">
        <f t="shared" si="50"/>
        <v>2.5471751994997551</v>
      </c>
      <c r="BN87" s="823">
        <f t="shared" si="50"/>
        <v>2.6525225205656819</v>
      </c>
      <c r="BO87" s="823">
        <f t="shared" si="50"/>
        <v>2.7486902045479984</v>
      </c>
      <c r="BP87" s="823">
        <f t="shared" si="50"/>
        <v>2.8053961273030028</v>
      </c>
      <c r="BQ87" s="823">
        <f t="shared" si="50"/>
        <v>2.8214062090907706</v>
      </c>
      <c r="BR87" s="823">
        <f t="shared" si="50"/>
        <v>2.8495754745247477</v>
      </c>
      <c r="BS87" s="823">
        <f t="shared" si="50"/>
        <v>2.8177988896802884</v>
      </c>
      <c r="BT87" s="823">
        <f t="shared" si="50"/>
        <v>2.87132364199518</v>
      </c>
      <c r="BU87" s="823">
        <f t="shared" si="50"/>
        <v>2.9205939506319223</v>
      </c>
      <c r="BV87" s="823">
        <f t="shared" si="50"/>
        <v>2.9424293887381392</v>
      </c>
      <c r="BW87" s="823">
        <f t="shared" si="50"/>
        <v>2.9973717229834365</v>
      </c>
      <c r="BX87" s="823">
        <f t="shared" si="50"/>
        <v>3.0889071501608631</v>
      </c>
      <c r="BY87" s="823">
        <f t="shared" si="50"/>
        <v>3.1798126879176265</v>
      </c>
      <c r="BZ87" s="823">
        <f t="shared" si="50"/>
        <v>3.2765798303829134</v>
      </c>
      <c r="CA87" s="823">
        <f t="shared" si="50"/>
        <v>3.3137352830008608</v>
      </c>
      <c r="CB87" s="823">
        <f t="shared" si="50"/>
        <v>3.3210179042516788</v>
      </c>
      <c r="CC87" s="823">
        <f t="shared" si="50"/>
        <v>3.3277001566720581</v>
      </c>
      <c r="CD87" s="823">
        <f t="shared" si="50"/>
        <v>3.3896181160519521</v>
      </c>
      <c r="CE87" s="823">
        <f t="shared" si="50"/>
        <v>3.4256081531380791</v>
      </c>
      <c r="CF87" s="823">
        <f t="shared" si="50"/>
        <v>3.4851609190539103</v>
      </c>
      <c r="CG87" s="823">
        <f t="shared" si="50"/>
        <v>3.5419886296022853</v>
      </c>
      <c r="CH87" s="823">
        <f t="shared" si="50"/>
        <v>3.5197810535832108</v>
      </c>
      <c r="CI87" s="823">
        <f t="shared" si="50"/>
        <v>3.3909609260917151</v>
      </c>
      <c r="CJ87" s="823">
        <f t="shared" si="50"/>
        <v>3.4329860670069161</v>
      </c>
      <c r="CK87" s="823">
        <f t="shared" si="50"/>
        <v>3.4845941968534522</v>
      </c>
      <c r="CL87" s="823">
        <f t="shared" si="50"/>
        <v>3.4674790382270242</v>
      </c>
      <c r="CM87" s="394"/>
      <c r="CN87" s="888"/>
    </row>
    <row r="88" spans="1:92" s="4" customFormat="1" ht="15">
      <c r="A88" s="228"/>
      <c r="B88" s="60"/>
      <c r="C88" s="685"/>
      <c r="D88" s="17"/>
      <c r="E88" s="579"/>
      <c r="F88" s="542"/>
      <c r="G88" s="524"/>
      <c r="H88" s="228"/>
      <c r="R88" s="5"/>
      <c r="S88" s="322"/>
      <c r="T88" s="12"/>
      <c r="U88" s="8"/>
      <c r="V88" s="23"/>
      <c r="W88" s="344"/>
      <c r="X88" s="2"/>
      <c r="Y88" s="2"/>
      <c r="Z88" s="789"/>
      <c r="AA88" s="320"/>
      <c r="AB88" s="320"/>
      <c r="AC88" s="320"/>
      <c r="AD88" s="320"/>
      <c r="AE88" s="320"/>
      <c r="AF88" s="320"/>
      <c r="AG88" s="320"/>
      <c r="AH88" s="320"/>
      <c r="AI88" s="320"/>
      <c r="AJ88" s="320"/>
      <c r="AK88" s="320"/>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c r="CF88" s="320"/>
      <c r="CG88" s="320"/>
      <c r="CH88" s="320"/>
      <c r="CI88" s="320"/>
      <c r="CJ88" s="320"/>
      <c r="CK88" s="822"/>
      <c r="CL88" s="822"/>
      <c r="CM88" s="394"/>
      <c r="CN88" s="888"/>
    </row>
    <row r="89" spans="1:92" s="4" customFormat="1" ht="15">
      <c r="A89" s="228"/>
      <c r="B89" s="60"/>
      <c r="C89" s="685"/>
      <c r="D89" s="17"/>
      <c r="E89" s="579"/>
      <c r="F89" s="542"/>
      <c r="G89" s="524"/>
      <c r="H89" s="228"/>
      <c r="R89" s="5"/>
      <c r="S89" s="322"/>
      <c r="T89" s="12"/>
      <c r="U89" s="8"/>
      <c r="V89" s="23" t="s">
        <v>900</v>
      </c>
      <c r="W89" s="344" t="s">
        <v>831</v>
      </c>
      <c r="X89" s="2" t="s">
        <v>606</v>
      </c>
      <c r="Y89" s="2"/>
      <c r="Z89" s="789">
        <v>1949</v>
      </c>
      <c r="AA89" s="320">
        <f t="shared" ref="AA89:BF89" si="51">1000*AA73/AA100</f>
        <v>6.4235466275960471</v>
      </c>
      <c r="AB89" s="320">
        <f t="shared" si="51"/>
        <v>6.9109370325076984</v>
      </c>
      <c r="AC89" s="320">
        <f t="shared" si="51"/>
        <v>7.2384193264242249</v>
      </c>
      <c r="AD89" s="320">
        <f t="shared" si="51"/>
        <v>7.3975726464050346</v>
      </c>
      <c r="AE89" s="320">
        <f t="shared" si="51"/>
        <v>7.5970789693801963</v>
      </c>
      <c r="AF89" s="320">
        <f t="shared" si="51"/>
        <v>7.9687867995690063</v>
      </c>
      <c r="AG89" s="320">
        <f t="shared" si="51"/>
        <v>8.3258267737862734</v>
      </c>
      <c r="AH89" s="320">
        <f t="shared" si="51"/>
        <v>8.6574214934542546</v>
      </c>
      <c r="AI89" s="320">
        <f t="shared" si="51"/>
        <v>9.0373025536262315</v>
      </c>
      <c r="AJ89" s="320">
        <f t="shared" si="51"/>
        <v>9.17635678612322</v>
      </c>
      <c r="AK89" s="320">
        <f t="shared" si="51"/>
        <v>9.3178945411543346</v>
      </c>
      <c r="AL89" s="320">
        <f t="shared" si="51"/>
        <v>9.987855078254924</v>
      </c>
      <c r="AM89" s="320">
        <f t="shared" si="51"/>
        <v>10.3676883060403</v>
      </c>
      <c r="AN89" s="320">
        <f t="shared" si="51"/>
        <v>10.956441619374257</v>
      </c>
      <c r="AO89" s="320">
        <f t="shared" si="51"/>
        <v>11.354137735353975</v>
      </c>
      <c r="AP89" s="320">
        <f t="shared" si="51"/>
        <v>11.961728072211043</v>
      </c>
      <c r="AQ89" s="320">
        <f t="shared" si="51"/>
        <v>12.407094895181558</v>
      </c>
      <c r="AR89" s="320">
        <f t="shared" si="51"/>
        <v>12.949117688599891</v>
      </c>
      <c r="AS89" s="320">
        <f t="shared" si="51"/>
        <v>13.467677549818363</v>
      </c>
      <c r="AT89" s="320">
        <f t="shared" si="51"/>
        <v>13.968135608511998</v>
      </c>
      <c r="AU89" s="320">
        <f t="shared" si="51"/>
        <v>14.846971202139418</v>
      </c>
      <c r="AV89" s="320">
        <f t="shared" si="51"/>
        <v>15.63633210289853</v>
      </c>
      <c r="AW89" s="320">
        <f t="shared" si="51"/>
        <v>16.312381177657166</v>
      </c>
      <c r="AX89" s="320">
        <f t="shared" si="51"/>
        <v>16.897067423386343</v>
      </c>
      <c r="AY89" s="320">
        <f t="shared" si="51"/>
        <v>17.864886207091619</v>
      </c>
      <c r="AZ89" s="320">
        <f t="shared" si="51"/>
        <v>18.55828148623166</v>
      </c>
      <c r="BA89" s="320">
        <f t="shared" si="51"/>
        <v>18.252328734494004</v>
      </c>
      <c r="BB89" s="320">
        <f t="shared" si="51"/>
        <v>18.981341589566586</v>
      </c>
      <c r="BC89" s="320">
        <f t="shared" si="51"/>
        <v>19.577671883436313</v>
      </c>
      <c r="BD89" s="320">
        <f t="shared" si="51"/>
        <v>20.243883907739946</v>
      </c>
      <c r="BE89" s="320">
        <f t="shared" si="51"/>
        <v>20.860121154334422</v>
      </c>
      <c r="BF89" s="320">
        <f t="shared" si="51"/>
        <v>21.102784823263278</v>
      </c>
      <c r="BG89" s="320">
        <f t="shared" ref="BG89:CK89" si="52">1000*BG73/BG100</f>
        <v>21.192161200057665</v>
      </c>
      <c r="BH89" s="320">
        <f t="shared" si="52"/>
        <v>21.582139751202043</v>
      </c>
      <c r="BI89" s="320">
        <f t="shared" si="52"/>
        <v>21.717937745750625</v>
      </c>
      <c r="BJ89" s="320">
        <f t="shared" si="52"/>
        <v>21.940221384318569</v>
      </c>
      <c r="BK89" s="320">
        <f t="shared" si="52"/>
        <v>22.183487810815052</v>
      </c>
      <c r="BL89" s="320">
        <f t="shared" si="52"/>
        <v>22.573887897726379</v>
      </c>
      <c r="BM89" s="320">
        <f t="shared" si="52"/>
        <v>22.994538351273462</v>
      </c>
      <c r="BN89" s="320">
        <f t="shared" si="52"/>
        <v>23.93652326538534</v>
      </c>
      <c r="BO89" s="320">
        <f t="shared" si="52"/>
        <v>24.794259388334297</v>
      </c>
      <c r="BP89" s="320">
        <f t="shared" si="52"/>
        <v>25.296133791718066</v>
      </c>
      <c r="BQ89" s="320">
        <f t="shared" si="52"/>
        <v>25.434621173959293</v>
      </c>
      <c r="BR89" s="320">
        <f t="shared" si="52"/>
        <v>25.682249846046151</v>
      </c>
      <c r="BS89" s="320">
        <f t="shared" si="52"/>
        <v>25.389160227997497</v>
      </c>
      <c r="BT89" s="320">
        <f t="shared" si="52"/>
        <v>25.863915008763009</v>
      </c>
      <c r="BU89" s="320">
        <f t="shared" si="52"/>
        <v>26.299706168461018</v>
      </c>
      <c r="BV89" s="320">
        <f t="shared" si="52"/>
        <v>26.488066149097641</v>
      </c>
      <c r="BW89" s="320">
        <f t="shared" si="52"/>
        <v>26.974127020416159</v>
      </c>
      <c r="BX89" s="320">
        <f t="shared" si="52"/>
        <v>27.788472426501226</v>
      </c>
      <c r="BY89" s="320">
        <f t="shared" si="52"/>
        <v>28.596647436050702</v>
      </c>
      <c r="BZ89" s="320">
        <f t="shared" si="52"/>
        <v>29.460148085357588</v>
      </c>
      <c r="CA89" s="320">
        <f t="shared" si="52"/>
        <v>29.787647586764631</v>
      </c>
      <c r="CB89" s="320">
        <f t="shared" si="52"/>
        <v>29.847041294425971</v>
      </c>
      <c r="CC89" s="320">
        <f t="shared" si="52"/>
        <v>29.901690121410468</v>
      </c>
      <c r="CD89" s="320">
        <f t="shared" si="52"/>
        <v>30.452249515526315</v>
      </c>
      <c r="CE89" s="320">
        <f t="shared" si="52"/>
        <v>30.771450950481508</v>
      </c>
      <c r="CF89" s="320">
        <f t="shared" si="52"/>
        <v>31.303199994269974</v>
      </c>
      <c r="CG89" s="320">
        <f t="shared" si="52"/>
        <v>31.809835985059319</v>
      </c>
      <c r="CH89" s="320">
        <f t="shared" si="52"/>
        <v>31.604702080041122</v>
      </c>
      <c r="CI89" s="320">
        <f t="shared" si="52"/>
        <v>30.446976963417491</v>
      </c>
      <c r="CJ89" s="320">
        <f t="shared" si="52"/>
        <v>30.824269232592052</v>
      </c>
      <c r="CK89" s="822">
        <f t="shared" si="52"/>
        <v>31.286545260792796</v>
      </c>
      <c r="CL89" s="822">
        <f t="shared" ref="CL89" si="53">1000*CL73/CL100</f>
        <v>31.131589464274345</v>
      </c>
      <c r="CM89" s="394"/>
      <c r="CN89" s="888"/>
    </row>
    <row r="90" spans="1:92" s="4" customFormat="1" ht="15">
      <c r="A90" s="228"/>
      <c r="B90" s="60"/>
      <c r="C90" s="685"/>
      <c r="D90" s="17"/>
      <c r="E90" s="579"/>
      <c r="F90" s="542"/>
      <c r="G90" s="524"/>
      <c r="H90" s="228"/>
      <c r="R90" s="5"/>
      <c r="S90" s="322"/>
      <c r="T90" s="12"/>
      <c r="U90" s="8"/>
      <c r="V90" s="23" t="s">
        <v>1027</v>
      </c>
      <c r="W90" s="344" t="s">
        <v>494</v>
      </c>
      <c r="X90" s="2" t="s">
        <v>1026</v>
      </c>
      <c r="Y90" s="2"/>
      <c r="Z90" s="789">
        <v>1949</v>
      </c>
      <c r="AA90" s="320">
        <f t="shared" ref="AA90:CJ90" si="54">AA89/$CJ89</f>
        <v>0.2083925032942584</v>
      </c>
      <c r="AB90" s="320">
        <f t="shared" si="54"/>
        <v>0.22420440790857149</v>
      </c>
      <c r="AC90" s="320">
        <f t="shared" si="54"/>
        <v>0.23482857847512828</v>
      </c>
      <c r="AD90" s="320">
        <f t="shared" si="54"/>
        <v>0.2399918256158757</v>
      </c>
      <c r="AE90" s="320">
        <f t="shared" si="54"/>
        <v>0.24646420364598368</v>
      </c>
      <c r="AF90" s="320">
        <f t="shared" si="54"/>
        <v>0.25852313770810198</v>
      </c>
      <c r="AG90" s="320">
        <f t="shared" si="54"/>
        <v>0.27010621763525727</v>
      </c>
      <c r="AH90" s="320">
        <f t="shared" si="54"/>
        <v>0.28086380339230643</v>
      </c>
      <c r="AI90" s="320">
        <f t="shared" si="54"/>
        <v>0.29318789313164434</v>
      </c>
      <c r="AJ90" s="320">
        <f t="shared" si="54"/>
        <v>0.29769908629076586</v>
      </c>
      <c r="AK90" s="320">
        <f t="shared" si="54"/>
        <v>0.30229084981200643</v>
      </c>
      <c r="AL90" s="320">
        <f t="shared" si="54"/>
        <v>0.3240256890727603</v>
      </c>
      <c r="AM90" s="320">
        <f t="shared" si="54"/>
        <v>0.33634822703527456</v>
      </c>
      <c r="AN90" s="320">
        <f t="shared" si="54"/>
        <v>0.35544854402548037</v>
      </c>
      <c r="AO90" s="320">
        <f t="shared" si="54"/>
        <v>0.36835058926064251</v>
      </c>
      <c r="AP90" s="320">
        <f t="shared" si="54"/>
        <v>0.38806201639204818</v>
      </c>
      <c r="AQ90" s="320">
        <f t="shared" si="54"/>
        <v>0.40251059324588667</v>
      </c>
      <c r="AR90" s="320">
        <f t="shared" si="54"/>
        <v>0.42009488013776292</v>
      </c>
      <c r="AS90" s="320">
        <f t="shared" si="54"/>
        <v>0.43691798330058412</v>
      </c>
      <c r="AT90" s="320">
        <f t="shared" si="54"/>
        <v>0.45315382833935236</v>
      </c>
      <c r="AU90" s="320">
        <f t="shared" si="54"/>
        <v>0.48166498579765088</v>
      </c>
      <c r="AV90" s="320">
        <f t="shared" si="54"/>
        <v>0.50727340800558052</v>
      </c>
      <c r="AW90" s="320">
        <f t="shared" si="54"/>
        <v>0.52920577141888137</v>
      </c>
      <c r="AX90" s="320">
        <f t="shared" si="54"/>
        <v>0.54817414472620241</v>
      </c>
      <c r="AY90" s="320">
        <f t="shared" si="54"/>
        <v>0.57957209211636962</v>
      </c>
      <c r="AZ90" s="320">
        <f t="shared" si="54"/>
        <v>0.60206720056185647</v>
      </c>
      <c r="BA90" s="320">
        <f t="shared" si="54"/>
        <v>0.59214149074440658</v>
      </c>
      <c r="BB90" s="320">
        <f t="shared" si="54"/>
        <v>0.61579210349929914</v>
      </c>
      <c r="BC90" s="320">
        <f t="shared" si="54"/>
        <v>0.63513823266038227</v>
      </c>
      <c r="BD90" s="320">
        <f t="shared" si="54"/>
        <v>0.65675146278358709</v>
      </c>
      <c r="BE90" s="320">
        <f t="shared" si="54"/>
        <v>0.67674341269631677</v>
      </c>
      <c r="BF90" s="320">
        <f t="shared" si="54"/>
        <v>0.68461590002433026</v>
      </c>
      <c r="BG90" s="320">
        <f t="shared" si="54"/>
        <v>0.68751544570763501</v>
      </c>
      <c r="BH90" s="320">
        <f t="shared" si="54"/>
        <v>0.70016711794037145</v>
      </c>
      <c r="BI90" s="320">
        <f t="shared" si="54"/>
        <v>0.7045726723275294</v>
      </c>
      <c r="BJ90" s="320">
        <f t="shared" si="54"/>
        <v>0.71178399133368808</v>
      </c>
      <c r="BK90" s="320">
        <f t="shared" si="54"/>
        <v>0.71967603330428132</v>
      </c>
      <c r="BL90" s="320">
        <f t="shared" si="54"/>
        <v>0.73234138098748081</v>
      </c>
      <c r="BM90" s="320">
        <f t="shared" si="54"/>
        <v>0.74598811014018074</v>
      </c>
      <c r="BN90" s="320">
        <f t="shared" si="54"/>
        <v>0.77654795592286252</v>
      </c>
      <c r="BO90" s="320">
        <f t="shared" si="54"/>
        <v>0.80437460499852098</v>
      </c>
      <c r="BP90" s="320">
        <f t="shared" si="54"/>
        <v>0.82065639904842225</v>
      </c>
      <c r="BQ90" s="320">
        <f t="shared" si="54"/>
        <v>0.82514920246887757</v>
      </c>
      <c r="BR90" s="320">
        <f t="shared" si="54"/>
        <v>0.83318276427753934</v>
      </c>
      <c r="BS90" s="320">
        <f t="shared" si="54"/>
        <v>0.8236743598499412</v>
      </c>
      <c r="BT90" s="320">
        <f t="shared" si="54"/>
        <v>0.83907633993203601</v>
      </c>
      <c r="BU90" s="320">
        <f t="shared" si="54"/>
        <v>0.85321426341076123</v>
      </c>
      <c r="BV90" s="320">
        <f t="shared" si="54"/>
        <v>0.85932503214351874</v>
      </c>
      <c r="BW90" s="320">
        <f t="shared" si="54"/>
        <v>0.87509380406965354</v>
      </c>
      <c r="BX90" s="320">
        <f t="shared" si="54"/>
        <v>0.90151277283547326</v>
      </c>
      <c r="BY90" s="320">
        <f t="shared" si="54"/>
        <v>0.9277315617855435</v>
      </c>
      <c r="BZ90" s="320">
        <f t="shared" si="54"/>
        <v>0.95574522344905721</v>
      </c>
      <c r="CA90" s="320">
        <f t="shared" si="54"/>
        <v>0.96636995226049516</v>
      </c>
      <c r="CB90" s="320">
        <f t="shared" si="54"/>
        <v>0.9682968011084977</v>
      </c>
      <c r="CC90" s="320">
        <f t="shared" si="54"/>
        <v>0.97006971668265551</v>
      </c>
      <c r="CD90" s="320">
        <f t="shared" si="54"/>
        <v>0.98793094771335632</v>
      </c>
      <c r="CE90" s="320">
        <f t="shared" si="54"/>
        <v>0.99828647090667455</v>
      </c>
      <c r="CF90" s="320">
        <f t="shared" si="54"/>
        <v>1.0155374571271758</v>
      </c>
      <c r="CG90" s="320">
        <f t="shared" si="54"/>
        <v>1.0319737264501043</v>
      </c>
      <c r="CH90" s="320">
        <f t="shared" si="54"/>
        <v>1.0253187785754181</v>
      </c>
      <c r="CI90" s="320">
        <f t="shared" si="54"/>
        <v>0.98775989573904865</v>
      </c>
      <c r="CJ90" s="1137">
        <f t="shared" si="54"/>
        <v>1</v>
      </c>
      <c r="CK90" s="320">
        <f>CK89/$CJ89</f>
        <v>1.0149971447729231</v>
      </c>
      <c r="CL90" s="320">
        <f>CL89/$CJ89</f>
        <v>1.0099700735600035</v>
      </c>
      <c r="CM90" s="394"/>
      <c r="CN90" s="888"/>
    </row>
    <row r="91" spans="1:92" s="4" customFormat="1" ht="15">
      <c r="A91" s="228"/>
      <c r="B91" s="60"/>
      <c r="C91" s="685"/>
      <c r="D91" s="17"/>
      <c r="E91" s="579"/>
      <c r="F91" s="542"/>
      <c r="G91" s="524"/>
      <c r="H91" s="228"/>
      <c r="R91" s="5"/>
      <c r="S91" s="322"/>
      <c r="T91" s="12"/>
      <c r="U91" s="8"/>
      <c r="V91" s="23" t="s">
        <v>92</v>
      </c>
      <c r="W91" s="344" t="s">
        <v>1030</v>
      </c>
      <c r="X91" s="2" t="s">
        <v>23</v>
      </c>
      <c r="Y91" s="2"/>
      <c r="Z91" s="789">
        <v>1949</v>
      </c>
      <c r="AA91" s="823">
        <f>AA89/$AI89</f>
        <v>0.71078140733692585</v>
      </c>
      <c r="AB91" s="823">
        <f t="shared" ref="AB91:CL91" si="55">AB89/$AI89</f>
        <v>0.76471236760073658</v>
      </c>
      <c r="AC91" s="823">
        <f t="shared" si="55"/>
        <v>0.80094909775038992</v>
      </c>
      <c r="AD91" s="823">
        <f t="shared" si="55"/>
        <v>0.81855980836192621</v>
      </c>
      <c r="AE91" s="823">
        <f t="shared" si="55"/>
        <v>0.84063567909783621</v>
      </c>
      <c r="AF91" s="823">
        <f t="shared" si="55"/>
        <v>0.88176607480862956</v>
      </c>
      <c r="AG91" s="823">
        <f t="shared" si="55"/>
        <v>0.92127343578261889</v>
      </c>
      <c r="AH91" s="823">
        <f t="shared" si="55"/>
        <v>0.95796521606775809</v>
      </c>
      <c r="AI91" s="1137">
        <f t="shared" si="55"/>
        <v>1</v>
      </c>
      <c r="AJ91" s="823">
        <f t="shared" si="55"/>
        <v>1.0153866966024274</v>
      </c>
      <c r="AK91" s="823">
        <f t="shared" si="55"/>
        <v>1.0310482011488611</v>
      </c>
      <c r="AL91" s="823">
        <f t="shared" si="55"/>
        <v>1.1051810005240206</v>
      </c>
      <c r="AM91" s="823">
        <f t="shared" si="55"/>
        <v>1.1472104916837436</v>
      </c>
      <c r="AN91" s="823">
        <f t="shared" si="55"/>
        <v>1.2123575098166839</v>
      </c>
      <c r="AO91" s="823">
        <f t="shared" si="55"/>
        <v>1.2563635739735315</v>
      </c>
      <c r="AP91" s="823">
        <f t="shared" si="55"/>
        <v>1.3235949556000404</v>
      </c>
      <c r="AQ91" s="823">
        <f t="shared" si="55"/>
        <v>1.3728759020249015</v>
      </c>
      <c r="AR91" s="823">
        <f t="shared" si="55"/>
        <v>1.432852071927595</v>
      </c>
      <c r="AS91" s="823">
        <f t="shared" si="55"/>
        <v>1.4902320100387076</v>
      </c>
      <c r="AT91" s="823">
        <f t="shared" si="55"/>
        <v>1.5456089386879344</v>
      </c>
      <c r="AU91" s="823">
        <f t="shared" si="55"/>
        <v>1.6428542824630838</v>
      </c>
      <c r="AV91" s="823">
        <f t="shared" si="55"/>
        <v>1.7301990289817648</v>
      </c>
      <c r="AW91" s="823">
        <f t="shared" si="55"/>
        <v>1.8050055401887366</v>
      </c>
      <c r="AX91" s="823">
        <f t="shared" si="55"/>
        <v>1.8697025271779097</v>
      </c>
      <c r="AY91" s="823">
        <f t="shared" si="55"/>
        <v>1.9767940822035781</v>
      </c>
      <c r="AZ91" s="823">
        <f t="shared" si="55"/>
        <v>2.0535199940589708</v>
      </c>
      <c r="BA91" s="823">
        <f t="shared" si="55"/>
        <v>2.0196655612874475</v>
      </c>
      <c r="BB91" s="823">
        <f t="shared" si="55"/>
        <v>2.100332646487562</v>
      </c>
      <c r="BC91" s="823">
        <f t="shared" si="55"/>
        <v>2.1663180763579439</v>
      </c>
      <c r="BD91" s="823">
        <f t="shared" si="55"/>
        <v>2.24003609347095</v>
      </c>
      <c r="BE91" s="823">
        <f t="shared" si="55"/>
        <v>2.3082242771615813</v>
      </c>
      <c r="BF91" s="823">
        <f t="shared" si="55"/>
        <v>2.3350756155436838</v>
      </c>
      <c r="BG91" s="823">
        <f t="shared" si="55"/>
        <v>2.3449653338820973</v>
      </c>
      <c r="BH91" s="823">
        <f t="shared" si="55"/>
        <v>2.3881174302991743</v>
      </c>
      <c r="BI91" s="823">
        <f t="shared" si="55"/>
        <v>2.4031438160755467</v>
      </c>
      <c r="BJ91" s="823">
        <f t="shared" si="55"/>
        <v>2.4277400534205884</v>
      </c>
      <c r="BK91" s="823">
        <f t="shared" si="55"/>
        <v>2.4546580884263847</v>
      </c>
      <c r="BL91" s="823">
        <f t="shared" si="55"/>
        <v>2.4978568288242791</v>
      </c>
      <c r="BM91" s="823">
        <f t="shared" si="55"/>
        <v>2.5444028475119347</v>
      </c>
      <c r="BN91" s="823">
        <f t="shared" si="55"/>
        <v>2.6486358206277796</v>
      </c>
      <c r="BO91" s="823">
        <f t="shared" si="55"/>
        <v>2.7435464555057485</v>
      </c>
      <c r="BP91" s="823">
        <f t="shared" si="55"/>
        <v>2.799080106216866</v>
      </c>
      <c r="BQ91" s="823">
        <f t="shared" si="55"/>
        <v>2.8144040794289458</v>
      </c>
      <c r="BR91" s="823">
        <f t="shared" si="55"/>
        <v>2.8418048077566143</v>
      </c>
      <c r="BS91" s="823">
        <f t="shared" si="55"/>
        <v>2.8093737127136524</v>
      </c>
      <c r="BT91" s="823">
        <f t="shared" si="55"/>
        <v>2.8619065097455514</v>
      </c>
      <c r="BU91" s="823">
        <f t="shared" si="55"/>
        <v>2.9101278852181638</v>
      </c>
      <c r="BV91" s="823">
        <f t="shared" si="55"/>
        <v>2.9309703854574685</v>
      </c>
      <c r="BW91" s="823">
        <f t="shared" si="55"/>
        <v>2.9847542295231388</v>
      </c>
      <c r="BX91" s="823">
        <f t="shared" si="55"/>
        <v>3.0748635736833951</v>
      </c>
      <c r="BY91" s="823">
        <f t="shared" si="55"/>
        <v>3.1642901481234857</v>
      </c>
      <c r="BZ91" s="823">
        <f t="shared" si="55"/>
        <v>3.2598386421772125</v>
      </c>
      <c r="CA91" s="823">
        <f t="shared" si="55"/>
        <v>3.29607727637848</v>
      </c>
      <c r="CB91" s="823">
        <f t="shared" si="55"/>
        <v>3.3026493378214719</v>
      </c>
      <c r="CC91" s="823">
        <f t="shared" si="55"/>
        <v>3.3086963664188014</v>
      </c>
      <c r="CD91" s="823">
        <f t="shared" si="55"/>
        <v>3.3696171324160553</v>
      </c>
      <c r="CE91" s="823">
        <f t="shared" si="55"/>
        <v>3.4049375649301923</v>
      </c>
      <c r="CF91" s="823">
        <f t="shared" si="55"/>
        <v>3.4637769188893115</v>
      </c>
      <c r="CG91" s="823">
        <f t="shared" si="55"/>
        <v>3.5198374510871693</v>
      </c>
      <c r="CH91" s="823">
        <f t="shared" si="55"/>
        <v>3.4971388744044742</v>
      </c>
      <c r="CI91" s="823">
        <f t="shared" si="55"/>
        <v>3.3690337114143198</v>
      </c>
      <c r="CJ91" s="823">
        <f t="shared" si="55"/>
        <v>3.4107820391853281</v>
      </c>
      <c r="CK91" s="823">
        <f t="shared" si="55"/>
        <v>3.4619340312158768</v>
      </c>
      <c r="CL91" s="823">
        <f t="shared" si="55"/>
        <v>3.4447877870131443</v>
      </c>
      <c r="CM91" s="394"/>
      <c r="CN91" s="888"/>
    </row>
    <row r="92" spans="1:92" s="4" customFormat="1" ht="15">
      <c r="A92" s="228"/>
      <c r="B92" s="60"/>
      <c r="C92" s="685"/>
      <c r="D92" s="17"/>
      <c r="E92" s="579"/>
      <c r="F92" s="542"/>
      <c r="G92" s="524"/>
      <c r="H92" s="228"/>
      <c r="R92" s="5"/>
      <c r="S92" s="322"/>
      <c r="T92" s="12"/>
      <c r="U92" s="8"/>
      <c r="V92" s="23" t="s">
        <v>69</v>
      </c>
      <c r="W92" s="1202" t="s">
        <v>1030</v>
      </c>
      <c r="X92" s="2" t="s">
        <v>70</v>
      </c>
      <c r="Y92" s="2"/>
      <c r="Z92" s="789">
        <v>1949</v>
      </c>
      <c r="AA92" s="823">
        <f>AA89/$AL89</f>
        <v>0.6431357460903776</v>
      </c>
      <c r="AB92" s="823">
        <f t="shared" ref="AB92:CL92" si="56">AB89/$AL89</f>
        <v>0.69193405174188571</v>
      </c>
      <c r="AC92" s="823">
        <f t="shared" si="56"/>
        <v>0.72472210196395037</v>
      </c>
      <c r="AD92" s="823">
        <f t="shared" si="56"/>
        <v>0.74065678651171785</v>
      </c>
      <c r="AE92" s="823">
        <f t="shared" si="56"/>
        <v>0.76063167815882615</v>
      </c>
      <c r="AF92" s="823">
        <f t="shared" si="56"/>
        <v>0.79784765969605065</v>
      </c>
      <c r="AG92" s="823">
        <f t="shared" si="56"/>
        <v>0.83359507207036487</v>
      </c>
      <c r="AH92" s="823">
        <f t="shared" si="56"/>
        <v>0.86679486492578117</v>
      </c>
      <c r="AI92" s="823">
        <f t="shared" si="56"/>
        <v>0.90482916330071816</v>
      </c>
      <c r="AJ92" s="823">
        <f t="shared" si="56"/>
        <v>0.91875149511345444</v>
      </c>
      <c r="AK92" s="823">
        <f t="shared" si="56"/>
        <v>0.93292248116823451</v>
      </c>
      <c r="AL92" s="823">
        <f t="shared" si="56"/>
        <v>1</v>
      </c>
      <c r="AM92" s="823">
        <f t="shared" si="56"/>
        <v>1.0380295093200071</v>
      </c>
      <c r="AN92" s="823">
        <f t="shared" si="56"/>
        <v>1.0969764312287722</v>
      </c>
      <c r="AO92" s="823">
        <f t="shared" si="56"/>
        <v>1.1367944014399705</v>
      </c>
      <c r="AP92" s="823">
        <f t="shared" si="56"/>
        <v>1.1976273162246356</v>
      </c>
      <c r="AQ92" s="823">
        <f t="shared" si="56"/>
        <v>1.2422181537449102</v>
      </c>
      <c r="AR92" s="823">
        <f t="shared" si="56"/>
        <v>1.2964863413759462</v>
      </c>
      <c r="AS92" s="823">
        <f t="shared" si="56"/>
        <v>1.3484053827672711</v>
      </c>
      <c r="AT92" s="823">
        <f t="shared" si="56"/>
        <v>1.3985120427831146</v>
      </c>
      <c r="AU92" s="823">
        <f t="shared" si="56"/>
        <v>1.4865024658260737</v>
      </c>
      <c r="AV92" s="823">
        <f t="shared" si="56"/>
        <v>1.5655345397372853</v>
      </c>
      <c r="AW92" s="823">
        <f t="shared" si="56"/>
        <v>1.6332216526821355</v>
      </c>
      <c r="AX92" s="823">
        <f t="shared" si="56"/>
        <v>1.6917613732876262</v>
      </c>
      <c r="AY92" s="823">
        <f t="shared" si="56"/>
        <v>1.7886609354180745</v>
      </c>
      <c r="AZ92" s="823">
        <f t="shared" si="56"/>
        <v>1.8580847780456742</v>
      </c>
      <c r="BA92" s="823">
        <f t="shared" si="56"/>
        <v>1.8274522999669962</v>
      </c>
      <c r="BB92" s="823">
        <f t="shared" si="56"/>
        <v>1.9004422311745239</v>
      </c>
      <c r="BC92" s="823">
        <f t="shared" si="56"/>
        <v>1.9601477724741796</v>
      </c>
      <c r="BD92" s="823">
        <f t="shared" si="56"/>
        <v>2.0268499842187291</v>
      </c>
      <c r="BE92" s="823">
        <f t="shared" si="56"/>
        <v>2.0885486414145187</v>
      </c>
      <c r="BF92" s="823">
        <f t="shared" si="56"/>
        <v>2.1128445154563007</v>
      </c>
      <c r="BG92" s="823">
        <f t="shared" si="56"/>
        <v>2.1217930210257272</v>
      </c>
      <c r="BH92" s="823">
        <f t="shared" si="56"/>
        <v>2.160838296321463</v>
      </c>
      <c r="BI92" s="823">
        <f t="shared" si="56"/>
        <v>2.1744346083909316</v>
      </c>
      <c r="BJ92" s="823">
        <f t="shared" si="56"/>
        <v>2.196690001248192</v>
      </c>
      <c r="BK92" s="823">
        <f t="shared" si="56"/>
        <v>2.2210462243401858</v>
      </c>
      <c r="BL92" s="823">
        <f t="shared" si="56"/>
        <v>2.2601337044700576</v>
      </c>
      <c r="BM92" s="823">
        <f t="shared" si="56"/>
        <v>2.3022498996141887</v>
      </c>
      <c r="BN92" s="823">
        <f t="shared" si="56"/>
        <v>2.3965629334669445</v>
      </c>
      <c r="BO92" s="823">
        <f t="shared" si="56"/>
        <v>2.4824408438119172</v>
      </c>
      <c r="BP92" s="823">
        <f t="shared" si="56"/>
        <v>2.532689310519892</v>
      </c>
      <c r="BQ92" s="823">
        <f t="shared" si="56"/>
        <v>2.5465548883798208</v>
      </c>
      <c r="BR92" s="823">
        <f t="shared" si="56"/>
        <v>2.5713478664663754</v>
      </c>
      <c r="BS92" s="823">
        <f t="shared" si="56"/>
        <v>2.5420032658737259</v>
      </c>
      <c r="BT92" s="823">
        <f t="shared" si="56"/>
        <v>2.589536472657946</v>
      </c>
      <c r="BU92" s="823">
        <f t="shared" si="56"/>
        <v>2.6331685794800395</v>
      </c>
      <c r="BV92" s="823">
        <f t="shared" si="56"/>
        <v>2.6520274815326648</v>
      </c>
      <c r="BW92" s="823">
        <f t="shared" si="56"/>
        <v>2.7006926721577016</v>
      </c>
      <c r="BX92" s="823">
        <f t="shared" si="56"/>
        <v>2.7822262346398023</v>
      </c>
      <c r="BY92" s="823">
        <f t="shared" si="56"/>
        <v>2.8631420071672791</v>
      </c>
      <c r="BZ92" s="823">
        <f t="shared" si="56"/>
        <v>2.949597071096556</v>
      </c>
      <c r="CA92" s="823">
        <f t="shared" si="56"/>
        <v>2.9823868441600498</v>
      </c>
      <c r="CB92" s="823">
        <f t="shared" si="56"/>
        <v>2.9883334370166734</v>
      </c>
      <c r="CC92" s="823">
        <f t="shared" si="56"/>
        <v>2.9938049648428504</v>
      </c>
      <c r="CD92" s="823">
        <f t="shared" si="56"/>
        <v>3.0489278505677841</v>
      </c>
      <c r="CE92" s="823">
        <f t="shared" si="56"/>
        <v>3.0808868079669702</v>
      </c>
      <c r="CF92" s="823">
        <f t="shared" si="56"/>
        <v>3.1341263713789549</v>
      </c>
      <c r="CG92" s="823">
        <f t="shared" si="56"/>
        <v>3.1848515758217357</v>
      </c>
      <c r="CH92" s="823">
        <f t="shared" si="56"/>
        <v>3.164313241673816</v>
      </c>
      <c r="CI92" s="823">
        <f t="shared" si="56"/>
        <v>3.0483999542309319</v>
      </c>
      <c r="CJ92" s="823">
        <f t="shared" si="56"/>
        <v>3.0861750587171777</v>
      </c>
      <c r="CK92" s="823">
        <f t="shared" si="56"/>
        <v>3.1324588728673439</v>
      </c>
      <c r="CL92" s="823">
        <f t="shared" si="56"/>
        <v>3.1169444510716358</v>
      </c>
      <c r="CM92" s="394"/>
      <c r="CN92" s="888"/>
    </row>
    <row r="93" spans="1:92" s="4" customFormat="1" thickBot="1">
      <c r="A93" s="228"/>
      <c r="B93" s="60"/>
      <c r="C93" s="685"/>
      <c r="D93" s="17"/>
      <c r="E93" s="579"/>
      <c r="F93" s="542"/>
      <c r="G93" s="524"/>
      <c r="H93" s="228"/>
      <c r="R93" s="5"/>
      <c r="S93" s="323"/>
      <c r="T93" s="287"/>
      <c r="U93" s="288"/>
      <c r="V93" s="312"/>
      <c r="W93" s="348"/>
      <c r="X93" s="254"/>
      <c r="Y93" s="254"/>
      <c r="Z93" s="790"/>
      <c r="AA93" s="313"/>
      <c r="AB93" s="313"/>
      <c r="AC93" s="313"/>
      <c r="AD93" s="313"/>
      <c r="AE93" s="313"/>
      <c r="AF93" s="313"/>
      <c r="AG93" s="313"/>
      <c r="AH93" s="313"/>
      <c r="AI93" s="313"/>
      <c r="AJ93" s="313"/>
      <c r="AK93" s="313"/>
      <c r="AL93" s="313"/>
      <c r="AM93" s="313"/>
      <c r="AN93" s="313"/>
      <c r="AO93" s="313"/>
      <c r="AP93" s="313"/>
      <c r="AQ93" s="313"/>
      <c r="AR93" s="313"/>
      <c r="AS93" s="313"/>
      <c r="AT93" s="313"/>
      <c r="AU93" s="313"/>
      <c r="AV93" s="313"/>
      <c r="AW93" s="313"/>
      <c r="AX93" s="313"/>
      <c r="AY93" s="313"/>
      <c r="AZ93" s="313"/>
      <c r="BA93" s="313"/>
      <c r="BB93" s="313"/>
      <c r="BC93" s="313"/>
      <c r="BD93" s="313"/>
      <c r="BE93" s="313"/>
      <c r="BF93" s="313"/>
      <c r="BG93" s="313"/>
      <c r="BH93" s="313"/>
      <c r="BI93" s="313"/>
      <c r="BJ93" s="313"/>
      <c r="BK93" s="313"/>
      <c r="BL93" s="313"/>
      <c r="BM93" s="313"/>
      <c r="BN93" s="313"/>
      <c r="BO93" s="313"/>
      <c r="BP93" s="313"/>
      <c r="BQ93" s="313"/>
      <c r="BR93" s="313"/>
      <c r="BS93" s="313"/>
      <c r="BT93" s="313"/>
      <c r="BU93" s="313"/>
      <c r="BV93" s="313"/>
      <c r="BW93" s="313"/>
      <c r="BX93" s="313"/>
      <c r="BY93" s="313"/>
      <c r="BZ93" s="313"/>
      <c r="CA93" s="313"/>
      <c r="CB93" s="313"/>
      <c r="CC93" s="313"/>
      <c r="CD93" s="313"/>
      <c r="CE93" s="313"/>
      <c r="CF93" s="313"/>
      <c r="CG93" s="313"/>
      <c r="CH93" s="313"/>
      <c r="CI93" s="313"/>
      <c r="CJ93" s="313"/>
      <c r="CK93" s="824"/>
      <c r="CL93" s="824"/>
      <c r="CM93" s="824"/>
      <c r="CN93" s="888"/>
    </row>
    <row r="94" spans="1:92" s="4" customFormat="1" ht="15">
      <c r="A94" s="228"/>
      <c r="B94" s="60"/>
      <c r="C94" s="685"/>
      <c r="D94" s="17"/>
      <c r="E94" s="579"/>
      <c r="F94" s="542"/>
      <c r="G94" s="524"/>
      <c r="H94" s="228"/>
      <c r="R94" s="5"/>
      <c r="S94" s="324"/>
      <c r="T94" s="298"/>
      <c r="U94" s="299"/>
      <c r="V94" s="314"/>
      <c r="W94" s="349"/>
      <c r="X94" s="271"/>
      <c r="Y94" s="271"/>
      <c r="Z94" s="791"/>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c r="CG94" s="315"/>
      <c r="CH94" s="315"/>
      <c r="CI94" s="315"/>
      <c r="CJ94" s="315"/>
      <c r="CK94" s="825"/>
      <c r="CL94" s="825"/>
      <c r="CM94" s="825"/>
      <c r="CN94" s="888"/>
    </row>
    <row r="95" spans="1:92" s="322" customFormat="1" ht="15">
      <c r="A95" s="228"/>
      <c r="B95" s="60"/>
      <c r="C95" s="685"/>
      <c r="D95" s="17"/>
      <c r="E95" s="579"/>
      <c r="F95" s="542"/>
      <c r="G95" s="524"/>
      <c r="S95" s="322" t="s">
        <v>581</v>
      </c>
      <c r="V95" s="331"/>
      <c r="W95" s="350"/>
      <c r="X95" s="332"/>
      <c r="Y95" s="332"/>
      <c r="Z95" s="789"/>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4"/>
      <c r="BH95" s="334">
        <v>1982</v>
      </c>
      <c r="BI95" s="334">
        <v>1983</v>
      </c>
      <c r="BJ95" s="334">
        <v>1984</v>
      </c>
      <c r="BK95" s="334">
        <v>1985</v>
      </c>
      <c r="BL95" s="334">
        <v>1986</v>
      </c>
      <c r="BM95" s="334">
        <v>1987</v>
      </c>
      <c r="BN95" s="334">
        <v>1988</v>
      </c>
      <c r="BO95" s="334">
        <v>1989</v>
      </c>
      <c r="BP95" s="334">
        <v>1990</v>
      </c>
      <c r="BQ95" s="334">
        <v>1991</v>
      </c>
      <c r="BR95" s="334">
        <v>1992</v>
      </c>
      <c r="BS95" s="334">
        <v>1993</v>
      </c>
      <c r="BT95" s="334">
        <v>1994</v>
      </c>
      <c r="BU95" s="334">
        <v>1995</v>
      </c>
      <c r="BV95" s="334">
        <v>1996</v>
      </c>
      <c r="BW95" s="334">
        <v>1997</v>
      </c>
      <c r="BX95" s="334">
        <v>1998</v>
      </c>
      <c r="BY95" s="334">
        <v>1999</v>
      </c>
      <c r="BZ95" s="334">
        <v>2000</v>
      </c>
      <c r="CA95" s="334">
        <v>2001</v>
      </c>
      <c r="CB95" s="334">
        <v>2002</v>
      </c>
      <c r="CC95" s="334">
        <v>2003</v>
      </c>
      <c r="CD95" s="334">
        <v>2004</v>
      </c>
      <c r="CE95" s="334">
        <v>2005</v>
      </c>
      <c r="CF95" s="334">
        <v>2006</v>
      </c>
      <c r="CG95" s="334">
        <v>2007</v>
      </c>
      <c r="CH95" s="334">
        <v>2008</v>
      </c>
      <c r="CI95" s="334">
        <v>2009</v>
      </c>
      <c r="CJ95" s="334">
        <v>2010</v>
      </c>
      <c r="CK95" s="334" t="s">
        <v>1176</v>
      </c>
      <c r="CL95" s="334" t="s">
        <v>1177</v>
      </c>
      <c r="CM95" s="334" t="s">
        <v>1110</v>
      </c>
      <c r="CN95" s="893"/>
    </row>
    <row r="96" spans="1:92" s="322" customFormat="1" ht="15">
      <c r="A96" s="228"/>
      <c r="B96" s="60"/>
      <c r="C96" s="685"/>
      <c r="D96" s="17"/>
      <c r="E96" s="579"/>
      <c r="F96" s="542"/>
      <c r="G96" s="524"/>
      <c r="S96" s="322" t="s">
        <v>581</v>
      </c>
      <c r="V96" s="1090" t="s">
        <v>1106</v>
      </c>
      <c r="W96" s="344" t="s">
        <v>568</v>
      </c>
      <c r="X96" s="332"/>
      <c r="Y96" s="332"/>
      <c r="Z96" s="789">
        <v>1982</v>
      </c>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5"/>
      <c r="BH96" s="336">
        <v>55572.624000000003</v>
      </c>
      <c r="BI96" s="336">
        <v>55905.46</v>
      </c>
      <c r="BJ96" s="336">
        <v>56166.175000000003</v>
      </c>
      <c r="BK96" s="336">
        <v>56444.748</v>
      </c>
      <c r="BL96" s="336">
        <v>56719.934999999998</v>
      </c>
      <c r="BM96" s="336">
        <v>57012.267999999996</v>
      </c>
      <c r="BN96" s="336">
        <v>57325.053</v>
      </c>
      <c r="BO96" s="336">
        <v>57659.542000000001</v>
      </c>
      <c r="BP96" s="336">
        <v>57996.400999999998</v>
      </c>
      <c r="BQ96" s="336">
        <v>58280.135000000002</v>
      </c>
      <c r="BR96" s="336">
        <v>58571.237000000001</v>
      </c>
      <c r="BS96" s="336">
        <v>58852.002</v>
      </c>
      <c r="BT96" s="336">
        <v>59070.076999999997</v>
      </c>
      <c r="BU96" s="336">
        <v>59280.576999999997</v>
      </c>
      <c r="BV96" s="336">
        <v>59487.413</v>
      </c>
      <c r="BW96" s="336">
        <v>59691.177000000003</v>
      </c>
      <c r="BX96" s="336">
        <v>59899.347000000002</v>
      </c>
      <c r="BY96" s="336">
        <v>60122.665000000001</v>
      </c>
      <c r="BZ96" s="336">
        <v>60508.15</v>
      </c>
      <c r="CA96" s="336">
        <v>60941.41</v>
      </c>
      <c r="CB96" s="336">
        <v>61385.07</v>
      </c>
      <c r="CC96" s="336">
        <v>61824.03</v>
      </c>
      <c r="CD96" s="336">
        <v>62251.061999999998</v>
      </c>
      <c r="CE96" s="336">
        <v>62730.536999999997</v>
      </c>
      <c r="CF96" s="336">
        <v>63186.116999999998</v>
      </c>
      <c r="CG96" s="336">
        <v>63600.69</v>
      </c>
      <c r="CH96" s="336">
        <v>63961.859000000004</v>
      </c>
      <c r="CI96" s="336">
        <v>64304.5</v>
      </c>
      <c r="CJ96" s="727">
        <v>64612.938999999998</v>
      </c>
      <c r="CK96" s="727">
        <v>64948.52</v>
      </c>
      <c r="CL96" s="727">
        <v>65280.857000000004</v>
      </c>
      <c r="CM96" s="727">
        <v>65585.857000000004</v>
      </c>
      <c r="CN96" s="893"/>
    </row>
    <row r="97" spans="1:92" s="322" customFormat="1" ht="15">
      <c r="A97" s="228"/>
      <c r="B97" s="60"/>
      <c r="C97" s="685"/>
      <c r="D97" s="17"/>
      <c r="E97" s="579"/>
      <c r="F97" s="542"/>
      <c r="G97" s="524"/>
      <c r="S97" s="322" t="s">
        <v>581</v>
      </c>
      <c r="V97" s="337" t="s">
        <v>1107</v>
      </c>
      <c r="W97" s="350"/>
      <c r="X97" s="332"/>
      <c r="Y97" s="332"/>
      <c r="Z97" s="789"/>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3"/>
      <c r="CG97" s="333"/>
      <c r="CH97" s="333"/>
      <c r="CI97" s="333"/>
      <c r="CJ97" s="333"/>
      <c r="CK97" s="826"/>
      <c r="CL97" s="872"/>
      <c r="CM97" s="872"/>
      <c r="CN97" s="893"/>
    </row>
    <row r="98" spans="1:92" s="322" customFormat="1" ht="15">
      <c r="A98" s="228"/>
      <c r="B98" s="60"/>
      <c r="C98" s="685"/>
      <c r="D98" s="17"/>
      <c r="E98" s="579"/>
      <c r="F98" s="542"/>
      <c r="G98" s="524"/>
      <c r="S98" s="322" t="s">
        <v>581</v>
      </c>
      <c r="V98" s="338" t="s">
        <v>1114</v>
      </c>
      <c r="W98" s="350"/>
      <c r="X98" s="332"/>
      <c r="Y98" s="332"/>
      <c r="Z98" s="789"/>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B98" s="333"/>
      <c r="CC98" s="333"/>
      <c r="CD98" s="333"/>
      <c r="CE98" s="333"/>
      <c r="CF98" s="333"/>
      <c r="CG98" s="333"/>
      <c r="CH98" s="333"/>
      <c r="CI98" s="333"/>
      <c r="CJ98" s="333"/>
      <c r="CK98" s="826"/>
      <c r="CL98" s="872"/>
      <c r="CM98" s="872"/>
      <c r="CN98" s="893"/>
    </row>
    <row r="99" spans="1:92" s="322" customFormat="1" ht="15">
      <c r="A99" s="228"/>
      <c r="B99" s="60"/>
      <c r="C99" s="685"/>
      <c r="D99" s="17"/>
      <c r="E99" s="579"/>
      <c r="F99" s="542"/>
      <c r="G99" s="524"/>
      <c r="S99" s="322" t="s">
        <v>581</v>
      </c>
      <c r="V99" s="339" t="s">
        <v>1115</v>
      </c>
      <c r="W99" s="350"/>
      <c r="X99" s="332"/>
      <c r="Y99" s="332"/>
      <c r="Z99" s="789"/>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3"/>
      <c r="CG99" s="333"/>
      <c r="CH99" s="333"/>
      <c r="CI99" s="333"/>
      <c r="CJ99" s="333"/>
      <c r="CK99" s="826"/>
      <c r="CL99" s="872"/>
      <c r="CM99" s="872"/>
      <c r="CN99" s="893"/>
    </row>
    <row r="100" spans="1:92" s="369" customFormat="1" ht="15">
      <c r="A100" s="779"/>
      <c r="B100" s="773"/>
      <c r="C100" s="686"/>
      <c r="D100" s="671"/>
      <c r="E100" s="580"/>
      <c r="F100" s="546"/>
      <c r="G100" s="525"/>
      <c r="V100" s="370" t="s">
        <v>1031</v>
      </c>
      <c r="W100" s="371"/>
      <c r="X100" s="371"/>
      <c r="Y100" s="371"/>
      <c r="Z100" s="789">
        <v>1949</v>
      </c>
      <c r="AA100" s="372">
        <f t="shared" ref="AA100:BF100" si="57">AA104*$BH112</f>
        <v>42254.313109047049</v>
      </c>
      <c r="AB100" s="372">
        <f t="shared" si="57"/>
        <v>42595.986092706327</v>
      </c>
      <c r="AC100" s="372">
        <f t="shared" si="57"/>
        <v>42967.081391081476</v>
      </c>
      <c r="AD100" s="372">
        <f t="shared" si="57"/>
        <v>43264.600958455288</v>
      </c>
      <c r="AE100" s="372">
        <f t="shared" si="57"/>
        <v>43589.203742489721</v>
      </c>
      <c r="AF100" s="372">
        <f t="shared" si="57"/>
        <v>43862.065104785324</v>
      </c>
      <c r="AG100" s="372">
        <f t="shared" si="57"/>
        <v>44212.606614564866</v>
      </c>
      <c r="AH100" s="372">
        <f t="shared" si="57"/>
        <v>44621.304422778667</v>
      </c>
      <c r="AI100" s="372">
        <f t="shared" si="57"/>
        <v>45062.343560071989</v>
      </c>
      <c r="AJ100" s="372">
        <f t="shared" si="57"/>
        <v>45578.192923929688</v>
      </c>
      <c r="AK100" s="372">
        <f t="shared" si="57"/>
        <v>46040.09984330483</v>
      </c>
      <c r="AL100" s="372">
        <f t="shared" si="57"/>
        <v>46500.488957033289</v>
      </c>
      <c r="AM100" s="372">
        <f t="shared" si="57"/>
        <v>46949.345202519107</v>
      </c>
      <c r="AN100" s="372">
        <f t="shared" si="57"/>
        <v>47479.49712309063</v>
      </c>
      <c r="AO100" s="372">
        <f t="shared" si="57"/>
        <v>48657.132250067261</v>
      </c>
      <c r="AP100" s="372">
        <f t="shared" si="57"/>
        <v>49153.817783465362</v>
      </c>
      <c r="AQ100" s="372">
        <f t="shared" si="57"/>
        <v>49668.041949767408</v>
      </c>
      <c r="AR100" s="372">
        <f t="shared" si="57"/>
        <v>50068.963560992139</v>
      </c>
      <c r="AS100" s="372">
        <f t="shared" si="57"/>
        <v>50498.270387926168</v>
      </c>
      <c r="AT100" s="372">
        <f t="shared" si="57"/>
        <v>50855.767825066308</v>
      </c>
      <c r="AU100" s="372">
        <f t="shared" si="57"/>
        <v>51249.19348104536</v>
      </c>
      <c r="AV100" s="372">
        <f t="shared" si="57"/>
        <v>51679.256142462473</v>
      </c>
      <c r="AW100" s="372">
        <f t="shared" si="57"/>
        <v>52178.388165824785</v>
      </c>
      <c r="AX100" s="372">
        <f t="shared" si="57"/>
        <v>52658.807404745152</v>
      </c>
      <c r="AY100" s="372">
        <f t="shared" si="57"/>
        <v>53098.521019047832</v>
      </c>
      <c r="AZ100" s="372">
        <f t="shared" si="57"/>
        <v>53512.595582170434</v>
      </c>
      <c r="BA100" s="372">
        <f t="shared" si="57"/>
        <v>53798.232490512411</v>
      </c>
      <c r="BB100" s="372">
        <f t="shared" si="57"/>
        <v>54001.088647084718</v>
      </c>
      <c r="BC100" s="372">
        <f t="shared" si="57"/>
        <v>54226.782460183262</v>
      </c>
      <c r="BD100" s="372">
        <f t="shared" si="57"/>
        <v>54485.096821324638</v>
      </c>
      <c r="BE100" s="372">
        <f t="shared" si="57"/>
        <v>54699.376408670454</v>
      </c>
      <c r="BF100" s="372">
        <f t="shared" si="57"/>
        <v>54955.392582960005</v>
      </c>
      <c r="BG100" s="372">
        <f>BG104*$BH112</f>
        <v>55259.406803875914</v>
      </c>
      <c r="BH100" s="372">
        <f>BH96</f>
        <v>55572.624000000003</v>
      </c>
      <c r="BI100" s="372">
        <f t="shared" ref="BI100:CL100" si="58">BI96</f>
        <v>55905.46</v>
      </c>
      <c r="BJ100" s="372">
        <f t="shared" si="58"/>
        <v>56166.175000000003</v>
      </c>
      <c r="BK100" s="372">
        <f t="shared" si="58"/>
        <v>56444.748</v>
      </c>
      <c r="BL100" s="372">
        <f t="shared" si="58"/>
        <v>56719.934999999998</v>
      </c>
      <c r="BM100" s="372">
        <f t="shared" si="58"/>
        <v>57012.267999999996</v>
      </c>
      <c r="BN100" s="372">
        <f t="shared" si="58"/>
        <v>57325.053</v>
      </c>
      <c r="BO100" s="372">
        <f t="shared" si="58"/>
        <v>57659.542000000001</v>
      </c>
      <c r="BP100" s="372">
        <f t="shared" si="58"/>
        <v>57996.400999999998</v>
      </c>
      <c r="BQ100" s="372">
        <f t="shared" si="58"/>
        <v>58280.135000000002</v>
      </c>
      <c r="BR100" s="372">
        <f t="shared" si="58"/>
        <v>58571.237000000001</v>
      </c>
      <c r="BS100" s="372">
        <f t="shared" si="58"/>
        <v>58852.002</v>
      </c>
      <c r="BT100" s="372">
        <f t="shared" si="58"/>
        <v>59070.076999999997</v>
      </c>
      <c r="BU100" s="372">
        <f t="shared" si="58"/>
        <v>59280.576999999997</v>
      </c>
      <c r="BV100" s="372">
        <f t="shared" si="58"/>
        <v>59487.413</v>
      </c>
      <c r="BW100" s="372">
        <f t="shared" si="58"/>
        <v>59691.177000000003</v>
      </c>
      <c r="BX100" s="372">
        <f t="shared" si="58"/>
        <v>59899.347000000002</v>
      </c>
      <c r="BY100" s="372">
        <f t="shared" si="58"/>
        <v>60122.665000000001</v>
      </c>
      <c r="BZ100" s="372">
        <f t="shared" si="58"/>
        <v>60508.15</v>
      </c>
      <c r="CA100" s="372">
        <f t="shared" si="58"/>
        <v>60941.41</v>
      </c>
      <c r="CB100" s="372">
        <f t="shared" si="58"/>
        <v>61385.07</v>
      </c>
      <c r="CC100" s="372">
        <f t="shared" si="58"/>
        <v>61824.03</v>
      </c>
      <c r="CD100" s="372">
        <f t="shared" si="58"/>
        <v>62251.061999999998</v>
      </c>
      <c r="CE100" s="372">
        <f t="shared" si="58"/>
        <v>62730.536999999997</v>
      </c>
      <c r="CF100" s="372">
        <f t="shared" si="58"/>
        <v>63186.116999999998</v>
      </c>
      <c r="CG100" s="372">
        <f t="shared" si="58"/>
        <v>63600.69</v>
      </c>
      <c r="CH100" s="372">
        <f t="shared" si="58"/>
        <v>63961.859000000004</v>
      </c>
      <c r="CI100" s="372">
        <f>CI96</f>
        <v>64304.5</v>
      </c>
      <c r="CJ100" s="372">
        <f t="shared" si="58"/>
        <v>64612.938999999998</v>
      </c>
      <c r="CK100" s="827">
        <f t="shared" si="58"/>
        <v>64948.52</v>
      </c>
      <c r="CL100" s="795">
        <f t="shared" si="58"/>
        <v>65280.857000000004</v>
      </c>
      <c r="CM100" s="795"/>
      <c r="CN100" s="894"/>
    </row>
    <row r="101" spans="1:92" s="4" customFormat="1" ht="15">
      <c r="A101" s="228"/>
      <c r="B101" s="60"/>
      <c r="C101" s="685"/>
      <c r="D101" s="17"/>
      <c r="E101" s="579"/>
      <c r="F101" s="542"/>
      <c r="G101" s="524"/>
      <c r="V101" s="321"/>
      <c r="W101" s="344"/>
      <c r="X101" s="2"/>
      <c r="Y101" s="2"/>
      <c r="Z101" s="789"/>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320"/>
      <c r="CA101" s="320"/>
      <c r="CB101" s="320"/>
      <c r="CC101" s="320"/>
      <c r="CD101" s="320"/>
      <c r="CE101" s="320"/>
      <c r="CF101" s="320"/>
      <c r="CG101" s="320"/>
      <c r="CH101" s="320"/>
      <c r="CI101" s="320"/>
      <c r="CJ101" s="320"/>
      <c r="CK101" s="822"/>
      <c r="CL101" s="394"/>
      <c r="CM101" s="394"/>
      <c r="CN101" s="888"/>
    </row>
    <row r="102" spans="1:92" s="4" customFormat="1" ht="15">
      <c r="A102" s="228"/>
      <c r="B102" s="60"/>
      <c r="C102" s="685"/>
      <c r="D102" s="17"/>
      <c r="E102" s="579"/>
      <c r="F102" s="542"/>
      <c r="G102" s="524"/>
      <c r="V102" s="321"/>
      <c r="W102" s="344"/>
      <c r="X102" s="2"/>
      <c r="Y102" s="2"/>
      <c r="Z102" s="789"/>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c r="BY102" s="320"/>
      <c r="BZ102" s="320"/>
      <c r="CA102" s="320"/>
      <c r="CB102" s="320"/>
      <c r="CC102" s="320"/>
      <c r="CD102" s="320"/>
      <c r="CE102" s="320"/>
      <c r="CF102" s="320"/>
      <c r="CG102" s="320"/>
      <c r="CH102" s="320"/>
      <c r="CI102" s="320"/>
      <c r="CJ102" s="320"/>
      <c r="CK102" s="822"/>
      <c r="CL102" s="394"/>
      <c r="CM102" s="394"/>
      <c r="CN102" s="888"/>
    </row>
    <row r="103" spans="1:92" s="322" customFormat="1" ht="15">
      <c r="A103" s="228"/>
      <c r="B103" s="60"/>
      <c r="C103" s="685"/>
      <c r="D103" s="17"/>
      <c r="E103" s="579"/>
      <c r="F103" s="542"/>
      <c r="G103" s="524"/>
      <c r="S103" s="322" t="s">
        <v>581</v>
      </c>
      <c r="V103" s="331"/>
      <c r="W103" s="350"/>
      <c r="X103" s="332"/>
      <c r="Y103" s="332"/>
      <c r="Z103" s="789"/>
      <c r="AA103" s="340" t="s">
        <v>706</v>
      </c>
      <c r="AB103" s="340" t="s">
        <v>586</v>
      </c>
      <c r="AC103" s="340" t="s">
        <v>587</v>
      </c>
      <c r="AD103" s="340" t="s">
        <v>588</v>
      </c>
      <c r="AE103" s="340" t="s">
        <v>589</v>
      </c>
      <c r="AF103" s="340" t="s">
        <v>590</v>
      </c>
      <c r="AG103" s="340" t="s">
        <v>584</v>
      </c>
      <c r="AH103" s="340" t="s">
        <v>585</v>
      </c>
      <c r="AI103" s="340" t="s">
        <v>743</v>
      </c>
      <c r="AJ103" s="340" t="s">
        <v>744</v>
      </c>
      <c r="AK103" s="340" t="s">
        <v>745</v>
      </c>
      <c r="AL103" s="340" t="s">
        <v>746</v>
      </c>
      <c r="AM103" s="340" t="s">
        <v>747</v>
      </c>
      <c r="AN103" s="340" t="s">
        <v>748</v>
      </c>
      <c r="AO103" s="340" t="s">
        <v>749</v>
      </c>
      <c r="AP103" s="340" t="s">
        <v>750</v>
      </c>
      <c r="AQ103" s="340" t="s">
        <v>751</v>
      </c>
      <c r="AR103" s="340" t="s">
        <v>752</v>
      </c>
      <c r="AS103" s="340" t="s">
        <v>524</v>
      </c>
      <c r="AT103" s="340" t="s">
        <v>345</v>
      </c>
      <c r="AU103" s="340" t="s">
        <v>346</v>
      </c>
      <c r="AV103" s="340" t="s">
        <v>347</v>
      </c>
      <c r="AW103" s="340" t="s">
        <v>348</v>
      </c>
      <c r="AX103" s="340" t="s">
        <v>364</v>
      </c>
      <c r="AY103" s="340" t="s">
        <v>365</v>
      </c>
      <c r="AZ103" s="340" t="s">
        <v>366</v>
      </c>
      <c r="BA103" s="340" t="s">
        <v>367</v>
      </c>
      <c r="BB103" s="340" t="s">
        <v>459</v>
      </c>
      <c r="BC103" s="340" t="s">
        <v>370</v>
      </c>
      <c r="BD103" s="340" t="s">
        <v>371</v>
      </c>
      <c r="BE103" s="340" t="s">
        <v>450</v>
      </c>
      <c r="BF103" s="340" t="s">
        <v>451</v>
      </c>
      <c r="BG103" s="340" t="s">
        <v>452</v>
      </c>
      <c r="BH103" s="340" t="s">
        <v>453</v>
      </c>
      <c r="BI103" s="340" t="s">
        <v>375</v>
      </c>
      <c r="BJ103" s="340" t="s">
        <v>376</v>
      </c>
      <c r="BK103" s="340" t="s">
        <v>377</v>
      </c>
      <c r="BL103" s="340" t="s">
        <v>315</v>
      </c>
      <c r="BM103" s="340" t="s">
        <v>373</v>
      </c>
      <c r="BN103" s="340" t="s">
        <v>559</v>
      </c>
      <c r="BO103" s="340" t="s">
        <v>560</v>
      </c>
      <c r="BP103" s="340" t="s">
        <v>561</v>
      </c>
      <c r="BQ103" s="340" t="s">
        <v>562</v>
      </c>
      <c r="BR103" s="340" t="s">
        <v>465</v>
      </c>
      <c r="BS103" s="340" t="s">
        <v>466</v>
      </c>
      <c r="BT103" s="340" t="s">
        <v>467</v>
      </c>
      <c r="BU103" s="340" t="s">
        <v>468</v>
      </c>
      <c r="BV103" s="340" t="s">
        <v>469</v>
      </c>
      <c r="BW103" s="340" t="s">
        <v>470</v>
      </c>
      <c r="BX103" s="340" t="s">
        <v>471</v>
      </c>
      <c r="BY103" s="340" t="s">
        <v>609</v>
      </c>
      <c r="BZ103" s="340" t="s">
        <v>610</v>
      </c>
      <c r="CA103" s="340" t="s">
        <v>611</v>
      </c>
      <c r="CB103" s="340" t="s">
        <v>472</v>
      </c>
      <c r="CC103" s="340" t="s">
        <v>473</v>
      </c>
      <c r="CD103" s="340" t="s">
        <v>612</v>
      </c>
      <c r="CE103" s="340" t="s">
        <v>661</v>
      </c>
      <c r="CF103" s="340" t="s">
        <v>662</v>
      </c>
      <c r="CG103" s="340" t="s">
        <v>663</v>
      </c>
      <c r="CH103" s="340" t="s">
        <v>634</v>
      </c>
      <c r="CI103" s="340" t="s">
        <v>1121</v>
      </c>
      <c r="CJ103" s="340" t="s">
        <v>1108</v>
      </c>
      <c r="CK103" s="340" t="s">
        <v>787</v>
      </c>
      <c r="CL103" s="340" t="s">
        <v>1109</v>
      </c>
      <c r="CM103" s="340" t="s">
        <v>1110</v>
      </c>
      <c r="CN103" s="893"/>
    </row>
    <row r="104" spans="1:92" s="322" customFormat="1" ht="15">
      <c r="A104" s="228"/>
      <c r="B104" s="60"/>
      <c r="C104" s="685"/>
      <c r="D104" s="17"/>
      <c r="E104" s="579"/>
      <c r="F104" s="542"/>
      <c r="G104" s="524"/>
      <c r="S104" s="322" t="s">
        <v>581</v>
      </c>
      <c r="V104" s="1090" t="s">
        <v>909</v>
      </c>
      <c r="W104" s="344" t="s">
        <v>557</v>
      </c>
      <c r="X104" s="332"/>
      <c r="Y104" s="332"/>
      <c r="Z104" s="789">
        <v>1949</v>
      </c>
      <c r="AA104" s="341">
        <v>41313.195</v>
      </c>
      <c r="AB104" s="341">
        <v>41647.258000000002</v>
      </c>
      <c r="AC104" s="341">
        <v>42010.088000000003</v>
      </c>
      <c r="AD104" s="341">
        <v>42300.981</v>
      </c>
      <c r="AE104" s="341">
        <v>42618.353999999999</v>
      </c>
      <c r="AF104" s="341">
        <v>42885.137999999999</v>
      </c>
      <c r="AG104" s="341">
        <v>43227.872000000003</v>
      </c>
      <c r="AH104" s="341">
        <v>43627.466999999997</v>
      </c>
      <c r="AI104" s="341">
        <v>44058.682999999997</v>
      </c>
      <c r="AJ104" s="341">
        <v>44563.042999999998</v>
      </c>
      <c r="AK104" s="341">
        <v>45014.661999999997</v>
      </c>
      <c r="AL104" s="341">
        <v>45464.796999999999</v>
      </c>
      <c r="AM104" s="341">
        <v>45903.656000000003</v>
      </c>
      <c r="AN104" s="341">
        <v>46422</v>
      </c>
      <c r="AO104" s="341">
        <v>47573.406000000003</v>
      </c>
      <c r="AP104" s="341">
        <v>48059.029000000002</v>
      </c>
      <c r="AQ104" s="341">
        <v>48561.8</v>
      </c>
      <c r="AR104" s="341">
        <v>48953.792000000001</v>
      </c>
      <c r="AS104" s="341">
        <v>49373.536999999997</v>
      </c>
      <c r="AT104" s="341">
        <v>49723.072</v>
      </c>
      <c r="AU104" s="341">
        <v>50107.735000000001</v>
      </c>
      <c r="AV104" s="341">
        <v>50528.218999999997</v>
      </c>
      <c r="AW104" s="341">
        <v>51016.233999999997</v>
      </c>
      <c r="AX104" s="341">
        <v>51485.953000000001</v>
      </c>
      <c r="AY104" s="341">
        <v>51915.873</v>
      </c>
      <c r="AZ104" s="341">
        <v>52320.724999999999</v>
      </c>
      <c r="BA104" s="341">
        <v>52600</v>
      </c>
      <c r="BB104" s="341">
        <v>52798.338000000003</v>
      </c>
      <c r="BC104" s="341">
        <v>53019.004999999997</v>
      </c>
      <c r="BD104" s="341">
        <v>53271.565999999999</v>
      </c>
      <c r="BE104" s="341">
        <v>53481.072999999997</v>
      </c>
      <c r="BF104" s="341">
        <v>53731.387000000002</v>
      </c>
      <c r="BG104" s="341">
        <v>54028.63</v>
      </c>
      <c r="BH104" s="341">
        <v>54334.870999999999</v>
      </c>
      <c r="BI104" s="341">
        <v>54649.983999999997</v>
      </c>
      <c r="BJ104" s="341">
        <v>54894.853999999999</v>
      </c>
      <c r="BK104" s="341">
        <v>55157.303</v>
      </c>
      <c r="BL104" s="341">
        <v>55411.237999999998</v>
      </c>
      <c r="BM104" s="341">
        <v>55681.78</v>
      </c>
      <c r="BN104" s="341">
        <v>55966.142</v>
      </c>
      <c r="BO104" s="341">
        <v>56269.81</v>
      </c>
      <c r="BP104" s="341">
        <v>56577</v>
      </c>
      <c r="BQ104" s="341">
        <v>56840.661</v>
      </c>
      <c r="BR104" s="341">
        <v>57110.533000000003</v>
      </c>
      <c r="BS104" s="341">
        <v>57369.161</v>
      </c>
      <c r="BT104" s="341">
        <v>57565.008000000002</v>
      </c>
      <c r="BU104" s="341">
        <v>57752.535000000003</v>
      </c>
      <c r="BV104" s="341">
        <v>57935.959000000003</v>
      </c>
      <c r="BW104" s="341">
        <v>58116.017999999996</v>
      </c>
      <c r="BX104" s="341">
        <v>58298.962</v>
      </c>
      <c r="BY104" s="341">
        <v>58496.612999999998</v>
      </c>
      <c r="BZ104" s="341">
        <v>58858.197999999997</v>
      </c>
      <c r="CA104" s="341">
        <v>59266.572</v>
      </c>
      <c r="CB104" s="341">
        <v>59685.898999999998</v>
      </c>
      <c r="CC104" s="341">
        <v>60101.841</v>
      </c>
      <c r="CD104" s="341">
        <v>60505.421000000002</v>
      </c>
      <c r="CE104" s="341">
        <v>60963.264000000003</v>
      </c>
      <c r="CF104" s="341">
        <v>61399.733</v>
      </c>
      <c r="CG104" s="341">
        <v>61795.237999999998</v>
      </c>
      <c r="CH104" s="341">
        <v>62134.963000000003</v>
      </c>
      <c r="CI104" s="342">
        <v>62465.709000000003</v>
      </c>
      <c r="CJ104" s="343">
        <v>62765.235000000001</v>
      </c>
      <c r="CK104" s="343">
        <v>63088.99</v>
      </c>
      <c r="CL104" s="342">
        <v>63409.190999999999</v>
      </c>
      <c r="CM104" s="342">
        <v>63703.190999999999</v>
      </c>
      <c r="CN104" s="893"/>
    </row>
    <row r="105" spans="1:92" s="322" customFormat="1" ht="15">
      <c r="A105" s="228"/>
      <c r="B105" s="60"/>
      <c r="C105" s="685"/>
      <c r="D105" s="17"/>
      <c r="E105" s="579"/>
      <c r="F105" s="542"/>
      <c r="G105" s="524"/>
      <c r="S105" s="322" t="s">
        <v>493</v>
      </c>
      <c r="V105" s="337" t="s">
        <v>1116</v>
      </c>
      <c r="W105" s="350"/>
      <c r="X105" s="332"/>
      <c r="Y105" s="332"/>
      <c r="Z105" s="789"/>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3"/>
      <c r="CD105" s="333"/>
      <c r="CE105" s="333"/>
      <c r="CF105" s="333"/>
      <c r="CG105" s="333"/>
      <c r="CH105" s="333"/>
      <c r="CI105" s="333"/>
      <c r="CJ105" s="333"/>
      <c r="CK105" s="826"/>
      <c r="CL105" s="872"/>
      <c r="CM105" s="872"/>
      <c r="CN105" s="893"/>
    </row>
    <row r="106" spans="1:92" s="322" customFormat="1" ht="15">
      <c r="A106" s="228"/>
      <c r="B106" s="60"/>
      <c r="C106" s="685"/>
      <c r="D106" s="17"/>
      <c r="E106" s="579"/>
      <c r="F106" s="542"/>
      <c r="G106" s="524"/>
      <c r="S106" s="322" t="s">
        <v>581</v>
      </c>
      <c r="V106" s="337" t="s">
        <v>788</v>
      </c>
      <c r="W106" s="350"/>
      <c r="X106" s="332"/>
      <c r="Y106" s="332"/>
      <c r="Z106" s="789"/>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3"/>
      <c r="BW106" s="333"/>
      <c r="BX106" s="333"/>
      <c r="BY106" s="333"/>
      <c r="BZ106" s="333"/>
      <c r="CA106" s="333"/>
      <c r="CB106" s="333"/>
      <c r="CC106" s="333"/>
      <c r="CD106" s="333"/>
      <c r="CE106" s="333"/>
      <c r="CF106" s="333"/>
      <c r="CG106" s="333"/>
      <c r="CH106" s="333"/>
      <c r="CI106" s="333"/>
      <c r="CJ106" s="333"/>
      <c r="CK106" s="826"/>
      <c r="CL106" s="872"/>
      <c r="CM106" s="872"/>
      <c r="CN106" s="893"/>
    </row>
    <row r="107" spans="1:92" s="322" customFormat="1" ht="15">
      <c r="A107" s="228"/>
      <c r="B107" s="60"/>
      <c r="C107" s="685"/>
      <c r="D107" s="17"/>
      <c r="E107" s="579"/>
      <c r="F107" s="542"/>
      <c r="G107" s="524"/>
      <c r="S107" s="322" t="s">
        <v>1120</v>
      </c>
      <c r="V107" s="337" t="s">
        <v>1118</v>
      </c>
      <c r="W107" s="350"/>
      <c r="X107" s="332"/>
      <c r="Y107" s="332"/>
      <c r="Z107" s="789"/>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3"/>
      <c r="BW107" s="333"/>
      <c r="BX107" s="333"/>
      <c r="BY107" s="333"/>
      <c r="BZ107" s="333"/>
      <c r="CA107" s="333"/>
      <c r="CB107" s="333"/>
      <c r="CC107" s="333"/>
      <c r="CD107" s="333"/>
      <c r="CE107" s="333"/>
      <c r="CF107" s="333"/>
      <c r="CG107" s="333"/>
      <c r="CH107" s="333"/>
      <c r="CI107" s="333"/>
      <c r="CJ107" s="333"/>
      <c r="CK107" s="826"/>
      <c r="CL107" s="872"/>
      <c r="CM107" s="872"/>
      <c r="CN107" s="893"/>
    </row>
    <row r="108" spans="1:92" s="322" customFormat="1" ht="15">
      <c r="A108" s="228"/>
      <c r="B108" s="60"/>
      <c r="C108" s="685"/>
      <c r="D108" s="17"/>
      <c r="E108" s="579"/>
      <c r="F108" s="542"/>
      <c r="G108" s="524"/>
      <c r="S108" s="322" t="s">
        <v>581</v>
      </c>
      <c r="V108" s="322" t="s">
        <v>785</v>
      </c>
      <c r="W108" s="350"/>
      <c r="X108" s="332"/>
      <c r="Y108" s="332"/>
      <c r="Z108" s="789"/>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3"/>
      <c r="BW108" s="333"/>
      <c r="BX108" s="333"/>
      <c r="BY108" s="333"/>
      <c r="BZ108" s="333"/>
      <c r="CA108" s="333"/>
      <c r="CB108" s="333"/>
      <c r="CC108" s="333"/>
      <c r="CD108" s="333"/>
      <c r="CE108" s="333"/>
      <c r="CF108" s="333"/>
      <c r="CG108" s="333"/>
      <c r="CH108" s="333"/>
      <c r="CI108" s="333"/>
      <c r="CJ108" s="333"/>
      <c r="CK108" s="826"/>
      <c r="CL108" s="872"/>
      <c r="CM108" s="872"/>
      <c r="CN108" s="893"/>
    </row>
    <row r="109" spans="1:92" s="322" customFormat="1" ht="15">
      <c r="A109" s="228"/>
      <c r="B109" s="60"/>
      <c r="C109" s="685"/>
      <c r="D109" s="17"/>
      <c r="E109" s="579"/>
      <c r="F109" s="542"/>
      <c r="G109" s="524"/>
      <c r="S109" s="322" t="s">
        <v>581</v>
      </c>
      <c r="V109" s="339" t="s">
        <v>1115</v>
      </c>
      <c r="W109" s="350"/>
      <c r="X109" s="332"/>
      <c r="Y109" s="332"/>
      <c r="Z109" s="789"/>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3"/>
      <c r="BP109" s="333"/>
      <c r="BQ109" s="333"/>
      <c r="BR109" s="333"/>
      <c r="BS109" s="333"/>
      <c r="BT109" s="333"/>
      <c r="BU109" s="333"/>
      <c r="BV109" s="333"/>
      <c r="BW109" s="333"/>
      <c r="BX109" s="333"/>
      <c r="BY109" s="333"/>
      <c r="BZ109" s="333"/>
      <c r="CA109" s="333"/>
      <c r="CB109" s="333"/>
      <c r="CC109" s="333"/>
      <c r="CD109" s="333"/>
      <c r="CE109" s="333"/>
      <c r="CF109" s="333"/>
      <c r="CG109" s="333"/>
      <c r="CH109" s="333"/>
      <c r="CI109" s="333"/>
      <c r="CJ109" s="333"/>
      <c r="CK109" s="826"/>
      <c r="CL109" s="872"/>
      <c r="CM109" s="872"/>
      <c r="CN109" s="893"/>
    </row>
    <row r="110" spans="1:92" s="4" customFormat="1" ht="15" customHeight="1">
      <c r="A110" s="228"/>
      <c r="B110" s="60"/>
      <c r="C110" s="685"/>
      <c r="D110" s="17"/>
      <c r="E110" s="579"/>
      <c r="F110" s="542"/>
      <c r="G110" s="524"/>
      <c r="V110" s="366"/>
      <c r="W110" s="344"/>
      <c r="X110" s="2"/>
      <c r="Y110" s="2"/>
      <c r="Z110" s="789"/>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320"/>
      <c r="CA110" s="320"/>
      <c r="CB110" s="320"/>
      <c r="CC110" s="320"/>
      <c r="CD110" s="320"/>
      <c r="CE110" s="320"/>
      <c r="CF110" s="320"/>
      <c r="CG110" s="320"/>
      <c r="CH110" s="320"/>
      <c r="CI110" s="320"/>
      <c r="CJ110" s="320"/>
      <c r="CK110" s="822"/>
      <c r="CL110" s="394"/>
      <c r="CM110" s="394"/>
      <c r="CN110" s="888"/>
    </row>
    <row r="111" spans="1:92" s="4" customFormat="1" ht="15">
      <c r="A111" s="228"/>
      <c r="B111" s="60"/>
      <c r="C111" s="685"/>
      <c r="D111" s="17"/>
      <c r="E111" s="579"/>
      <c r="F111" s="542"/>
      <c r="G111" s="524"/>
      <c r="V111" s="366" t="s">
        <v>640</v>
      </c>
      <c r="W111" s="344"/>
      <c r="X111" s="2"/>
      <c r="Y111" s="2"/>
      <c r="Z111" s="789"/>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67">
        <f>BH96-BH104</f>
        <v>1237.7530000000042</v>
      </c>
      <c r="BI111" s="367">
        <f t="shared" ref="BI111:CL111" si="59">BI96-BI104</f>
        <v>1255.4760000000024</v>
      </c>
      <c r="BJ111" s="367">
        <f t="shared" si="59"/>
        <v>1271.3210000000036</v>
      </c>
      <c r="BK111" s="367">
        <f t="shared" si="59"/>
        <v>1287.4449999999997</v>
      </c>
      <c r="BL111" s="367">
        <f t="shared" si="59"/>
        <v>1308.6970000000001</v>
      </c>
      <c r="BM111" s="367">
        <f t="shared" si="59"/>
        <v>1330.4879999999976</v>
      </c>
      <c r="BN111" s="367">
        <f t="shared" si="59"/>
        <v>1358.9110000000001</v>
      </c>
      <c r="BO111" s="367">
        <f t="shared" si="59"/>
        <v>1389.7320000000036</v>
      </c>
      <c r="BP111" s="367">
        <f t="shared" si="59"/>
        <v>1419.400999999998</v>
      </c>
      <c r="BQ111" s="367">
        <f t="shared" si="59"/>
        <v>1439.474000000002</v>
      </c>
      <c r="BR111" s="367">
        <f t="shared" si="59"/>
        <v>1460.7039999999979</v>
      </c>
      <c r="BS111" s="367">
        <f t="shared" si="59"/>
        <v>1482.8410000000003</v>
      </c>
      <c r="BT111" s="367">
        <f t="shared" si="59"/>
        <v>1505.0689999999959</v>
      </c>
      <c r="BU111" s="367">
        <f t="shared" si="59"/>
        <v>1528.041999999994</v>
      </c>
      <c r="BV111" s="367">
        <f t="shared" si="59"/>
        <v>1551.4539999999979</v>
      </c>
      <c r="BW111" s="367">
        <f t="shared" si="59"/>
        <v>1575.1590000000069</v>
      </c>
      <c r="BX111" s="367">
        <f t="shared" si="59"/>
        <v>1600.385000000002</v>
      </c>
      <c r="BY111" s="367">
        <f t="shared" si="59"/>
        <v>1626.0520000000033</v>
      </c>
      <c r="BZ111" s="367">
        <f t="shared" si="59"/>
        <v>1649.9520000000048</v>
      </c>
      <c r="CA111" s="367">
        <f t="shared" si="59"/>
        <v>1674.8380000000034</v>
      </c>
      <c r="CB111" s="367">
        <f t="shared" si="59"/>
        <v>1699.1710000000021</v>
      </c>
      <c r="CC111" s="367">
        <f t="shared" si="59"/>
        <v>1722.1889999999985</v>
      </c>
      <c r="CD111" s="367">
        <f t="shared" si="59"/>
        <v>1745.640999999996</v>
      </c>
      <c r="CE111" s="367">
        <f t="shared" si="59"/>
        <v>1767.2729999999938</v>
      </c>
      <c r="CF111" s="367">
        <f t="shared" si="59"/>
        <v>1786.3839999999982</v>
      </c>
      <c r="CG111" s="367">
        <f t="shared" si="59"/>
        <v>1805.4520000000048</v>
      </c>
      <c r="CH111" s="367">
        <f t="shared" si="59"/>
        <v>1826.8960000000006</v>
      </c>
      <c r="CI111" s="367">
        <f>CI96-CI104</f>
        <v>1838.7909999999974</v>
      </c>
      <c r="CJ111" s="367">
        <f t="shared" si="59"/>
        <v>1847.7039999999979</v>
      </c>
      <c r="CK111" s="827">
        <f t="shared" si="59"/>
        <v>1859.5299999999988</v>
      </c>
      <c r="CL111" s="795">
        <f t="shared" si="59"/>
        <v>1871.6660000000047</v>
      </c>
      <c r="CM111" s="795"/>
      <c r="CN111" s="888"/>
    </row>
    <row r="112" spans="1:92" s="4" customFormat="1" ht="15">
      <c r="A112" s="228"/>
      <c r="B112" s="60"/>
      <c r="C112" s="685"/>
      <c r="D112" s="17"/>
      <c r="E112" s="579"/>
      <c r="F112" s="542"/>
      <c r="G112" s="524"/>
      <c r="V112" s="366" t="s">
        <v>645</v>
      </c>
      <c r="W112" s="344"/>
      <c r="X112" s="2"/>
      <c r="Y112" s="2"/>
      <c r="Z112" s="789"/>
      <c r="AA112" s="320"/>
      <c r="AB112" s="320"/>
      <c r="AC112" s="320"/>
      <c r="AD112" s="320"/>
      <c r="AE112" s="320"/>
      <c r="AF112" s="320"/>
      <c r="AG112" s="320"/>
      <c r="AH112" s="320"/>
      <c r="AI112" s="320"/>
      <c r="AJ112" s="320"/>
      <c r="AK112" s="320"/>
      <c r="AL112" s="320"/>
      <c r="AM112" s="320"/>
      <c r="AN112" s="320"/>
      <c r="AO112" s="320"/>
      <c r="AP112" s="320"/>
      <c r="AQ112" s="320"/>
      <c r="AR112" s="320"/>
      <c r="AS112" s="320"/>
      <c r="AT112" s="320"/>
      <c r="AU112" s="320"/>
      <c r="AV112" s="320"/>
      <c r="AW112" s="320"/>
      <c r="AX112" s="320"/>
      <c r="AY112" s="320"/>
      <c r="AZ112" s="320"/>
      <c r="BA112" s="320"/>
      <c r="BB112" s="320"/>
      <c r="BC112" s="320"/>
      <c r="BD112" s="320"/>
      <c r="BE112" s="320"/>
      <c r="BF112" s="320"/>
      <c r="BG112" s="320"/>
      <c r="BH112" s="368">
        <f>BH96/BH104</f>
        <v>1.0227800853709583</v>
      </c>
      <c r="BI112" s="368">
        <f t="shared" ref="BI112:CL112" si="60">BI96/BI104</f>
        <v>1.0229730350881714</v>
      </c>
      <c r="BJ112" s="368">
        <f t="shared" si="60"/>
        <v>1.0231592017714448</v>
      </c>
      <c r="BK112" s="368">
        <f t="shared" si="60"/>
        <v>1.0233413334223393</v>
      </c>
      <c r="BL112" s="368">
        <f t="shared" si="60"/>
        <v>1.0236178985930615</v>
      </c>
      <c r="BM112" s="368">
        <f t="shared" si="60"/>
        <v>1.0238944947521433</v>
      </c>
      <c r="BN112" s="368">
        <f t="shared" si="60"/>
        <v>1.0242809482919155</v>
      </c>
      <c r="BO112" s="368">
        <f t="shared" si="60"/>
        <v>1.0246976487036299</v>
      </c>
      <c r="BP112" s="368">
        <f t="shared" si="60"/>
        <v>1.0250879509341251</v>
      </c>
      <c r="BQ112" s="368">
        <f t="shared" si="60"/>
        <v>1.0253247230886355</v>
      </c>
      <c r="BR112" s="368">
        <f t="shared" si="60"/>
        <v>1.0255767880856583</v>
      </c>
      <c r="BS112" s="368">
        <f t="shared" si="60"/>
        <v>1.0258473537725259</v>
      </c>
      <c r="BT112" s="368">
        <f t="shared" si="60"/>
        <v>1.0261455535626782</v>
      </c>
      <c r="BU112" s="368">
        <f t="shared" si="60"/>
        <v>1.0264584403091568</v>
      </c>
      <c r="BV112" s="368">
        <f t="shared" si="60"/>
        <v>1.0267787748192794</v>
      </c>
      <c r="BW112" s="368">
        <f t="shared" si="60"/>
        <v>1.0271036979856398</v>
      </c>
      <c r="BX112" s="368">
        <f t="shared" si="60"/>
        <v>1.0274513463893233</v>
      </c>
      <c r="BY112" s="368">
        <f t="shared" si="60"/>
        <v>1.027797370080213</v>
      </c>
      <c r="BZ112" s="368">
        <f t="shared" si="60"/>
        <v>1.0280326625018321</v>
      </c>
      <c r="CA112" s="368">
        <f t="shared" si="60"/>
        <v>1.0282594039689017</v>
      </c>
      <c r="CB112" s="368">
        <f t="shared" si="60"/>
        <v>1.0284685500003945</v>
      </c>
      <c r="CC112" s="368">
        <f t="shared" si="60"/>
        <v>1.0286545132619149</v>
      </c>
      <c r="CD112" s="368">
        <f t="shared" si="60"/>
        <v>1.0288509851042933</v>
      </c>
      <c r="CE112" s="368">
        <f t="shared" si="60"/>
        <v>1.0289891466441166</v>
      </c>
      <c r="CF112" s="368">
        <f t="shared" si="60"/>
        <v>1.0290943284720797</v>
      </c>
      <c r="CG112" s="368">
        <f t="shared" si="60"/>
        <v>1.0292166849490896</v>
      </c>
      <c r="CH112" s="368">
        <f t="shared" si="60"/>
        <v>1.0294020614448585</v>
      </c>
      <c r="CI112" s="368">
        <f>CI96/CI104</f>
        <v>1.0294368066806061</v>
      </c>
      <c r="CJ112" s="368">
        <f t="shared" si="60"/>
        <v>1.0294383347724261</v>
      </c>
      <c r="CK112" s="828">
        <f t="shared" si="60"/>
        <v>1.0294747150017776</v>
      </c>
      <c r="CL112" s="873">
        <f t="shared" si="60"/>
        <v>1.0295172666688022</v>
      </c>
      <c r="CM112" s="873"/>
      <c r="CN112" s="888"/>
    </row>
    <row r="113" spans="1:92" s="4" customFormat="1" thickBot="1">
      <c r="A113" s="228"/>
      <c r="B113" s="60"/>
      <c r="C113" s="685"/>
      <c r="D113" s="17"/>
      <c r="E113" s="579"/>
      <c r="F113" s="542"/>
      <c r="G113" s="524"/>
      <c r="S113" s="322"/>
      <c r="T113" s="287"/>
      <c r="U113" s="288"/>
      <c r="V113" s="312"/>
      <c r="W113" s="348"/>
      <c r="X113" s="254"/>
      <c r="Y113" s="254"/>
      <c r="Z113" s="790"/>
      <c r="AA113" s="313"/>
      <c r="AB113" s="313"/>
      <c r="AC113" s="313"/>
      <c r="AD113" s="313"/>
      <c r="AE113" s="313"/>
      <c r="AF113" s="313"/>
      <c r="AG113" s="313"/>
      <c r="AH113" s="313"/>
      <c r="AI113" s="313"/>
      <c r="AJ113" s="313"/>
      <c r="AK113" s="313"/>
      <c r="AL113" s="313"/>
      <c r="AM113" s="313"/>
      <c r="AN113" s="313"/>
      <c r="AO113" s="313"/>
      <c r="AP113" s="313"/>
      <c r="AQ113" s="313"/>
      <c r="AR113" s="313"/>
      <c r="AS113" s="313"/>
      <c r="AT113" s="313"/>
      <c r="AU113" s="313"/>
      <c r="AV113" s="313"/>
      <c r="AW113" s="313"/>
      <c r="AX113" s="313"/>
      <c r="AY113" s="313"/>
      <c r="AZ113" s="313"/>
      <c r="BA113" s="313"/>
      <c r="BB113" s="313"/>
      <c r="BC113" s="313"/>
      <c r="BD113" s="313"/>
      <c r="BE113" s="313"/>
      <c r="BF113" s="313"/>
      <c r="BG113" s="313"/>
      <c r="BH113" s="313"/>
      <c r="BI113" s="313"/>
      <c r="BJ113" s="313"/>
      <c r="BK113" s="313"/>
      <c r="BL113" s="313"/>
      <c r="BM113" s="313"/>
      <c r="BN113" s="313"/>
      <c r="BO113" s="313"/>
      <c r="BP113" s="313"/>
      <c r="BQ113" s="313"/>
      <c r="BR113" s="313"/>
      <c r="BS113" s="313"/>
      <c r="BT113" s="313"/>
      <c r="BU113" s="313"/>
      <c r="BV113" s="313"/>
      <c r="BW113" s="313"/>
      <c r="BX113" s="313"/>
      <c r="BY113" s="313"/>
      <c r="BZ113" s="313"/>
      <c r="CA113" s="313"/>
      <c r="CB113" s="313"/>
      <c r="CC113" s="313"/>
      <c r="CD113" s="313"/>
      <c r="CE113" s="313"/>
      <c r="CF113" s="313"/>
      <c r="CG113" s="313"/>
      <c r="CH113" s="313"/>
      <c r="CI113" s="313"/>
      <c r="CJ113" s="313"/>
      <c r="CK113" s="824"/>
      <c r="CL113" s="824"/>
      <c r="CM113" s="824"/>
      <c r="CN113" s="888"/>
    </row>
    <row r="114" spans="1:92" s="4" customFormat="1" ht="15">
      <c r="A114" s="228"/>
      <c r="B114" s="60"/>
      <c r="C114" s="685"/>
      <c r="D114" s="17"/>
      <c r="E114" s="579"/>
      <c r="F114" s="542"/>
      <c r="G114" s="524"/>
      <c r="S114" s="324"/>
      <c r="T114" s="298"/>
      <c r="U114" s="299"/>
      <c r="V114" s="314"/>
      <c r="W114" s="349"/>
      <c r="X114" s="271"/>
      <c r="Y114" s="271"/>
      <c r="Z114" s="791"/>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c r="CG114" s="315"/>
      <c r="CH114" s="315"/>
      <c r="CI114" s="315"/>
      <c r="CJ114" s="315"/>
      <c r="CK114" s="825"/>
      <c r="CL114" s="825"/>
      <c r="CM114" s="825"/>
      <c r="CN114" s="888"/>
    </row>
    <row r="115" spans="1:92" s="4" customFormat="1" ht="15">
      <c r="F115" s="395"/>
      <c r="S115" s="395"/>
      <c r="T115" s="395"/>
      <c r="U115" s="395"/>
      <c r="V115" s="1299" t="s">
        <v>58</v>
      </c>
      <c r="W115" s="393"/>
      <c r="X115" s="394"/>
      <c r="Y115" s="394"/>
      <c r="Z115" s="795"/>
      <c r="AA115" s="1037"/>
      <c r="AB115" s="1037"/>
      <c r="AC115" s="1037"/>
      <c r="AD115" s="1037"/>
      <c r="AE115" s="1037"/>
      <c r="AF115" s="1037"/>
      <c r="AG115" s="1037"/>
      <c r="AH115" s="1037"/>
      <c r="AI115" s="1037"/>
      <c r="AJ115" s="1037"/>
      <c r="AK115" s="1037"/>
      <c r="AL115" s="1037"/>
      <c r="AM115" s="1037"/>
      <c r="AN115" s="1037"/>
      <c r="AO115" s="1037"/>
      <c r="AP115" s="1037"/>
      <c r="AQ115" s="1037"/>
      <c r="AR115" s="1037"/>
      <c r="AS115" s="1037"/>
      <c r="AT115" s="1037"/>
      <c r="AU115" s="1037"/>
      <c r="AV115" s="1037"/>
      <c r="AW115" s="1037"/>
      <c r="AX115" s="1037"/>
      <c r="AY115" s="1037"/>
      <c r="AZ115" s="1037"/>
      <c r="BA115" s="1037"/>
      <c r="BB115" s="1037"/>
      <c r="BC115" s="1037"/>
      <c r="BD115" s="1037"/>
      <c r="BE115" s="1037"/>
      <c r="BF115" s="1037"/>
      <c r="BG115" s="1037"/>
      <c r="BH115" s="1037"/>
      <c r="BI115" s="1037"/>
      <c r="BJ115" s="1037"/>
      <c r="BK115" s="1037"/>
      <c r="BL115" s="1037"/>
      <c r="BM115" s="1037"/>
      <c r="BN115" s="1037"/>
      <c r="BO115" s="1037"/>
      <c r="BP115" s="1037"/>
      <c r="BQ115" s="1037"/>
      <c r="BR115" s="1037"/>
      <c r="BS115" s="1037"/>
      <c r="BT115" s="1037"/>
      <c r="BU115" s="1037"/>
      <c r="BV115" s="1037"/>
      <c r="BW115" s="1037"/>
      <c r="BX115" s="1037"/>
      <c r="BY115" s="1037"/>
      <c r="BZ115" s="1037"/>
      <c r="CA115" s="1037"/>
      <c r="CB115" s="1037"/>
      <c r="CC115" s="1037"/>
      <c r="CD115" s="1037"/>
      <c r="CE115" s="1037"/>
      <c r="CF115" s="1037"/>
      <c r="CG115" s="1037"/>
      <c r="CH115" s="1037"/>
      <c r="CI115" s="1037"/>
      <c r="CJ115" s="1037"/>
      <c r="CK115" s="932"/>
      <c r="CL115" s="932"/>
      <c r="CM115" s="932"/>
      <c r="CN115" s="888"/>
    </row>
    <row r="116" spans="1:92" s="80" customFormat="1" ht="15" customHeight="1">
      <c r="F116" s="380"/>
      <c r="P116" s="80" t="s">
        <v>33</v>
      </c>
      <c r="V116" s="80" t="s">
        <v>99</v>
      </c>
      <c r="W116" s="361" t="s">
        <v>115</v>
      </c>
      <c r="X116" s="1300"/>
      <c r="Y116" s="85"/>
      <c r="Z116" s="1072">
        <v>1960</v>
      </c>
      <c r="AA116" s="1288"/>
      <c r="AB116" s="1288"/>
      <c r="AC116" s="1288"/>
      <c r="AD116" s="1288"/>
      <c r="AE116" s="1288"/>
      <c r="AF116" s="1288"/>
      <c r="AG116" s="1288"/>
      <c r="AH116" s="1288"/>
      <c r="AI116" s="1288"/>
      <c r="AJ116" s="1288"/>
      <c r="AK116" s="1288"/>
      <c r="AL116" s="1289">
        <v>19840</v>
      </c>
      <c r="AM116" s="1289">
        <v>19818.599999999999</v>
      </c>
      <c r="AN116" s="1289">
        <v>19789</v>
      </c>
      <c r="AO116" s="1289">
        <v>19920.599999999999</v>
      </c>
      <c r="AP116" s="1289">
        <v>20115.400000000001</v>
      </c>
      <c r="AQ116" s="1289">
        <v>20154.099999999999</v>
      </c>
      <c r="AR116" s="1289">
        <v>20287.2</v>
      </c>
      <c r="AS116" s="1289">
        <v>20323.099999999999</v>
      </c>
      <c r="AT116" s="1289">
        <v>20244</v>
      </c>
      <c r="AU116" s="1289">
        <v>20517.5</v>
      </c>
      <c r="AV116" s="1289">
        <v>20763.5</v>
      </c>
      <c r="AW116" s="1289">
        <v>20839.7</v>
      </c>
      <c r="AX116" s="1289">
        <v>20951.099999999999</v>
      </c>
      <c r="AY116" s="1289">
        <v>21224.6</v>
      </c>
      <c r="AZ116" s="1289">
        <v>21428.400000000001</v>
      </c>
      <c r="BA116" s="1289">
        <v>21282.5</v>
      </c>
      <c r="BB116" s="1289">
        <v>21447.1</v>
      </c>
      <c r="BC116" s="1289">
        <v>21617</v>
      </c>
      <c r="BD116" s="1289">
        <v>21781.3</v>
      </c>
      <c r="BE116" s="1289">
        <v>21897.599999999999</v>
      </c>
      <c r="BF116" s="1289">
        <v>21994.7</v>
      </c>
      <c r="BG116" s="1289">
        <v>21961.7</v>
      </c>
      <c r="BH116" s="1289">
        <v>22003.3</v>
      </c>
      <c r="BI116" s="1289">
        <v>21971.4</v>
      </c>
      <c r="BJ116" s="1289">
        <v>21837.8</v>
      </c>
      <c r="BK116" s="1289">
        <v>21751.1</v>
      </c>
      <c r="BL116" s="1289">
        <v>21860.799999999999</v>
      </c>
      <c r="BM116" s="1289">
        <v>22041.599999999999</v>
      </c>
      <c r="BN116" s="1289">
        <v>22281.9</v>
      </c>
      <c r="BO116" s="1289">
        <v>22691.200000000001</v>
      </c>
      <c r="BP116" s="1289">
        <v>22927.3</v>
      </c>
      <c r="BQ116" s="1289">
        <v>22913.7</v>
      </c>
      <c r="BR116" s="1289">
        <v>22716.6</v>
      </c>
      <c r="BS116" s="1289">
        <v>22348.799999999999</v>
      </c>
      <c r="BT116" s="1289">
        <v>22376.1</v>
      </c>
      <c r="BU116" s="1289">
        <v>22508.3</v>
      </c>
      <c r="BV116" s="1289">
        <v>22519.200000000001</v>
      </c>
      <c r="BW116" s="1289">
        <v>22626.7</v>
      </c>
      <c r="BX116" s="1289">
        <v>22945</v>
      </c>
      <c r="BY116" s="1289">
        <v>23431.1</v>
      </c>
      <c r="BZ116" s="1289">
        <v>24068.2</v>
      </c>
      <c r="CA116" s="1289">
        <v>24517.1</v>
      </c>
      <c r="CB116" s="1289">
        <v>24720.400000000001</v>
      </c>
      <c r="CC116" s="1289">
        <v>24758.9</v>
      </c>
      <c r="CD116" s="1289">
        <v>24802.400000000001</v>
      </c>
      <c r="CE116" s="1289">
        <v>24971.9</v>
      </c>
      <c r="CF116" s="1289">
        <v>25257.1</v>
      </c>
      <c r="CG116" s="1289">
        <v>25595.8</v>
      </c>
      <c r="CH116" s="1289">
        <v>25685.200000000001</v>
      </c>
      <c r="CI116" s="1289">
        <v>25289.599999999999</v>
      </c>
      <c r="CJ116" s="1289">
        <v>25282.2</v>
      </c>
      <c r="CK116" s="1289">
        <v>25468.1</v>
      </c>
      <c r="CL116" s="1289">
        <v>25457.200000000001</v>
      </c>
      <c r="CM116" s="1290"/>
      <c r="CN116" s="913"/>
    </row>
    <row r="117" spans="1:92" s="80" customFormat="1" ht="15" customHeight="1">
      <c r="F117" s="380"/>
      <c r="W117" s="361"/>
      <c r="X117" s="1300"/>
      <c r="Y117" s="85"/>
      <c r="Z117" s="1072"/>
      <c r="AA117" s="1288"/>
      <c r="AB117" s="1288"/>
      <c r="AC117" s="1288"/>
      <c r="AD117" s="1288"/>
      <c r="AE117" s="1288"/>
      <c r="AF117" s="1288"/>
      <c r="AG117" s="1288"/>
      <c r="AH117" s="1288"/>
      <c r="AI117" s="1288"/>
      <c r="AJ117" s="1288"/>
      <c r="AK117" s="1288"/>
      <c r="AL117" s="1289"/>
      <c r="AM117" s="1289"/>
      <c r="AN117" s="1289"/>
      <c r="AO117" s="1289"/>
      <c r="AP117" s="1289"/>
      <c r="AQ117" s="1289"/>
      <c r="AR117" s="1289"/>
      <c r="AS117" s="1289"/>
      <c r="AT117" s="1289"/>
      <c r="AU117" s="1289"/>
      <c r="AV117" s="1289"/>
      <c r="AW117" s="1289"/>
      <c r="AX117" s="1289"/>
      <c r="AY117" s="1289"/>
      <c r="AZ117" s="1289"/>
      <c r="BA117" s="1289"/>
      <c r="BB117" s="1289"/>
      <c r="BC117" s="1289"/>
      <c r="BD117" s="1289"/>
      <c r="BE117" s="1289"/>
      <c r="BF117" s="1289"/>
      <c r="BG117" s="1289"/>
      <c r="BH117" s="1289"/>
      <c r="BI117" s="1289"/>
      <c r="BJ117" s="1289"/>
      <c r="BK117" s="1289"/>
      <c r="BL117" s="1289"/>
      <c r="BM117" s="1289"/>
      <c r="BN117" s="1289"/>
      <c r="BO117" s="1289"/>
      <c r="BP117" s="1289"/>
      <c r="BQ117" s="1289"/>
      <c r="BR117" s="1289"/>
      <c r="BS117" s="1289"/>
      <c r="BT117" s="1289"/>
      <c r="BU117" s="1289"/>
      <c r="BV117" s="1289"/>
      <c r="BW117" s="1289"/>
      <c r="BX117" s="1289"/>
      <c r="BY117" s="1289"/>
      <c r="BZ117" s="1289"/>
      <c r="CA117" s="1289"/>
      <c r="CB117" s="1289"/>
      <c r="CC117" s="1289"/>
      <c r="CD117" s="1289"/>
      <c r="CE117" s="1289"/>
      <c r="CF117" s="1289"/>
      <c r="CG117" s="1289"/>
      <c r="CH117" s="1289"/>
      <c r="CI117" s="1289"/>
      <c r="CJ117" s="1289"/>
      <c r="CK117" s="1289"/>
      <c r="CL117" s="1289"/>
      <c r="CM117" s="1290"/>
      <c r="CN117" s="913"/>
    </row>
    <row r="118" spans="1:92" s="80" customFormat="1" ht="15" customHeight="1">
      <c r="F118" s="380"/>
      <c r="V118" s="1299" t="s">
        <v>64</v>
      </c>
      <c r="W118" s="361"/>
      <c r="X118" s="1300"/>
      <c r="Y118" s="85"/>
      <c r="Z118" s="1072"/>
      <c r="AA118" s="1288"/>
      <c r="AB118" s="1288"/>
      <c r="AC118" s="1288"/>
      <c r="AD118" s="1288"/>
      <c r="AE118" s="1288"/>
      <c r="AF118" s="1288"/>
      <c r="AG118" s="1288"/>
      <c r="AH118" s="1288"/>
      <c r="AI118" s="1288"/>
      <c r="AJ118" s="1288"/>
      <c r="AK118" s="1288"/>
      <c r="AL118" s="1289"/>
      <c r="AM118" s="1289"/>
      <c r="AN118" s="1289"/>
      <c r="AO118" s="1289"/>
      <c r="AP118" s="1289"/>
      <c r="AQ118" s="1289"/>
      <c r="AR118" s="1289"/>
      <c r="AS118" s="1289"/>
      <c r="AT118" s="1289"/>
      <c r="AU118" s="1289"/>
      <c r="AV118" s="1289"/>
      <c r="AW118" s="1289"/>
      <c r="AX118" s="1289"/>
      <c r="AY118" s="1289"/>
      <c r="AZ118" s="1289"/>
      <c r="BA118" s="1289"/>
      <c r="BB118" s="1289"/>
      <c r="BC118" s="1289"/>
      <c r="BD118" s="1289"/>
      <c r="BE118" s="1289"/>
      <c r="BF118" s="1289"/>
      <c r="BG118" s="1289"/>
      <c r="BH118" s="1289"/>
      <c r="BI118" s="1289"/>
      <c r="BJ118" s="1289"/>
      <c r="BK118" s="1289"/>
      <c r="BL118" s="1289"/>
      <c r="BM118" s="1289"/>
      <c r="BN118" s="1289"/>
      <c r="BO118" s="1289"/>
      <c r="BP118" s="1289"/>
      <c r="BQ118" s="1289"/>
      <c r="BR118" s="1289"/>
      <c r="BS118" s="1289"/>
      <c r="BT118" s="1289"/>
      <c r="BU118" s="1289"/>
      <c r="BV118" s="1289"/>
      <c r="BW118" s="1289"/>
      <c r="BX118" s="1289"/>
      <c r="BY118" s="1289"/>
      <c r="BZ118" s="1289"/>
      <c r="CA118" s="1289"/>
      <c r="CB118" s="1289"/>
      <c r="CC118" s="1289"/>
      <c r="CD118" s="1289"/>
      <c r="CE118" s="1289"/>
      <c r="CF118" s="1289"/>
      <c r="CG118" s="1289"/>
      <c r="CH118" s="1289"/>
      <c r="CI118" s="1289"/>
      <c r="CJ118" s="1289"/>
      <c r="CK118" s="1289"/>
      <c r="CL118" s="1289"/>
      <c r="CM118" s="1290"/>
      <c r="CN118" s="913"/>
    </row>
    <row r="119" spans="1:92" s="80" customFormat="1" ht="15" customHeight="1">
      <c r="F119" s="380"/>
      <c r="P119" s="80" t="s">
        <v>33</v>
      </c>
      <c r="V119" s="80" t="s">
        <v>116</v>
      </c>
      <c r="W119" s="361" t="s">
        <v>115</v>
      </c>
      <c r="X119" s="1300"/>
      <c r="Y119" s="85"/>
      <c r="Z119" s="1072">
        <v>1960</v>
      </c>
      <c r="AA119" s="1288"/>
      <c r="AB119" s="1288"/>
      <c r="AC119" s="1288"/>
      <c r="AD119" s="1288"/>
      <c r="AE119" s="1288"/>
      <c r="AF119" s="1288"/>
      <c r="AG119" s="1288"/>
      <c r="AH119" s="1288"/>
      <c r="AI119" s="1288"/>
      <c r="AJ119" s="1288"/>
      <c r="AK119" s="1288"/>
      <c r="AL119" s="1289">
        <v>13761</v>
      </c>
      <c r="AM119" s="1289">
        <v>13899.2</v>
      </c>
      <c r="AN119" s="1289">
        <v>14019.6</v>
      </c>
      <c r="AO119" s="1289">
        <v>14286.1</v>
      </c>
      <c r="AP119" s="1289">
        <v>14603.7</v>
      </c>
      <c r="AQ119" s="1289">
        <v>14758.5</v>
      </c>
      <c r="AR119" s="1289">
        <v>15000.8</v>
      </c>
      <c r="AS119" s="1289">
        <v>15143.9</v>
      </c>
      <c r="AT119" s="1289">
        <v>15207.9</v>
      </c>
      <c r="AU119" s="1289">
        <v>15655.1</v>
      </c>
      <c r="AV119" s="1289">
        <v>16054.7</v>
      </c>
      <c r="AW119" s="1289">
        <v>16274.3</v>
      </c>
      <c r="AX119" s="1289">
        <v>16533</v>
      </c>
      <c r="AY119" s="1289">
        <v>16915</v>
      </c>
      <c r="AZ119" s="1289">
        <v>17212</v>
      </c>
      <c r="BA119" s="1289">
        <v>17163.599999999999</v>
      </c>
      <c r="BB119" s="1289">
        <v>17400.5</v>
      </c>
      <c r="BC119" s="1289">
        <v>17631.400000000001</v>
      </c>
      <c r="BD119" s="1289">
        <v>17838.5</v>
      </c>
      <c r="BE119" s="1289">
        <v>18001.5</v>
      </c>
      <c r="BF119" s="1289">
        <v>18154.599999999999</v>
      </c>
      <c r="BG119" s="1289">
        <v>18187.599999999999</v>
      </c>
      <c r="BH119" s="1289">
        <v>18297.8</v>
      </c>
      <c r="BI119" s="1289">
        <v>18299.400000000001</v>
      </c>
      <c r="BJ119" s="1289">
        <v>18227.900000000001</v>
      </c>
      <c r="BK119" s="1289">
        <v>18209.599999999999</v>
      </c>
      <c r="BL119" s="1289">
        <v>18344.599999999999</v>
      </c>
      <c r="BM119" s="1289">
        <v>18561.8</v>
      </c>
      <c r="BN119" s="1289">
        <v>18825.900000000001</v>
      </c>
      <c r="BO119" s="1289">
        <v>19277</v>
      </c>
      <c r="BP119" s="1289">
        <v>19597</v>
      </c>
      <c r="BQ119" s="1289">
        <v>19692.5</v>
      </c>
      <c r="BR119" s="1289">
        <v>19636.099999999999</v>
      </c>
      <c r="BS119" s="1289">
        <v>19415.099999999999</v>
      </c>
      <c r="BT119" s="1289">
        <v>19539.7</v>
      </c>
      <c r="BU119" s="1289">
        <v>19747.900000000001</v>
      </c>
      <c r="BV119" s="1289">
        <v>19828.7</v>
      </c>
      <c r="BW119" s="1289">
        <v>19999.400000000001</v>
      </c>
      <c r="BX119" s="1289">
        <v>20363.900000000001</v>
      </c>
      <c r="BY119" s="1289">
        <v>20873.7</v>
      </c>
      <c r="BZ119" s="1289">
        <v>21517.1</v>
      </c>
      <c r="CA119" s="1289">
        <v>21990.3</v>
      </c>
      <c r="CB119" s="1289">
        <v>22204.2</v>
      </c>
      <c r="CC119" s="1289">
        <v>22252.3</v>
      </c>
      <c r="CD119" s="1289">
        <v>22271.9</v>
      </c>
      <c r="CE119" s="1289">
        <v>22413.5</v>
      </c>
      <c r="CF119" s="1289">
        <v>22670.400000000001</v>
      </c>
      <c r="CG119" s="1289">
        <v>22984.7</v>
      </c>
      <c r="CH119" s="1289">
        <v>23058.3</v>
      </c>
      <c r="CI119" s="1289">
        <v>22655.4</v>
      </c>
      <c r="CJ119" s="1289">
        <v>22611.200000000001</v>
      </c>
      <c r="CK119" s="1289">
        <v>22730.5</v>
      </c>
      <c r="CL119" s="1289">
        <v>22678.400000000001</v>
      </c>
      <c r="CM119" s="1289">
        <v>22620.2</v>
      </c>
      <c r="CN119" s="913"/>
    </row>
    <row r="120" spans="1:92" s="12" customFormat="1" thickBot="1">
      <c r="A120" s="228"/>
      <c r="B120" s="60"/>
      <c r="C120" s="685"/>
      <c r="D120" s="17"/>
      <c r="E120" s="579"/>
      <c r="F120" s="542"/>
      <c r="G120" s="524"/>
      <c r="H120" s="228"/>
      <c r="I120" s="82"/>
      <c r="J120" s="80"/>
      <c r="K120" s="66"/>
      <c r="L120" s="62"/>
      <c r="M120" s="60"/>
      <c r="N120" s="48"/>
      <c r="O120" s="64"/>
      <c r="P120" s="42"/>
      <c r="Q120" s="17"/>
      <c r="R120" s="5"/>
      <c r="S120" s="322"/>
      <c r="T120" s="287"/>
      <c r="U120" s="288"/>
      <c r="V120" s="312"/>
      <c r="W120" s="348"/>
      <c r="X120" s="254"/>
      <c r="Y120" s="254"/>
      <c r="Z120" s="790"/>
      <c r="AA120" s="313"/>
      <c r="AB120" s="313"/>
      <c r="AC120" s="313"/>
      <c r="AD120" s="313"/>
      <c r="AE120" s="313"/>
      <c r="AF120" s="313"/>
      <c r="AG120" s="313"/>
      <c r="AH120" s="313"/>
      <c r="AI120" s="313"/>
      <c r="AJ120" s="313"/>
      <c r="AK120" s="313"/>
      <c r="AL120" s="313"/>
      <c r="AM120" s="313"/>
      <c r="AN120" s="313"/>
      <c r="AO120" s="313"/>
      <c r="AP120" s="313"/>
      <c r="AQ120" s="313"/>
      <c r="AR120" s="313"/>
      <c r="AS120" s="313"/>
      <c r="AT120" s="313"/>
      <c r="AU120" s="313"/>
      <c r="AV120" s="313"/>
      <c r="AW120" s="313"/>
      <c r="AX120" s="313"/>
      <c r="AY120" s="313"/>
      <c r="AZ120" s="313"/>
      <c r="BA120" s="313"/>
      <c r="BB120" s="313"/>
      <c r="BC120" s="313"/>
      <c r="BD120" s="313"/>
      <c r="BE120" s="313"/>
      <c r="BF120" s="313"/>
      <c r="BG120" s="313"/>
      <c r="BH120" s="313"/>
      <c r="BI120" s="313"/>
      <c r="BJ120" s="313"/>
      <c r="BK120" s="313"/>
      <c r="BL120" s="313"/>
      <c r="BM120" s="313"/>
      <c r="BN120" s="313"/>
      <c r="BO120" s="313"/>
      <c r="BP120" s="313"/>
      <c r="BQ120" s="313"/>
      <c r="BR120" s="313"/>
      <c r="BS120" s="313"/>
      <c r="BT120" s="313"/>
      <c r="BU120" s="313"/>
      <c r="BV120" s="313"/>
      <c r="BW120" s="313"/>
      <c r="BX120" s="313"/>
      <c r="BY120" s="313"/>
      <c r="BZ120" s="313"/>
      <c r="CA120" s="313"/>
      <c r="CB120" s="313"/>
      <c r="CC120" s="313"/>
      <c r="CD120" s="313"/>
      <c r="CE120" s="313"/>
      <c r="CF120" s="313"/>
      <c r="CG120" s="313"/>
      <c r="CH120" s="313"/>
      <c r="CI120" s="313"/>
      <c r="CJ120" s="313"/>
      <c r="CK120" s="824"/>
      <c r="CL120" s="824"/>
      <c r="CM120" s="824"/>
      <c r="CN120" s="895"/>
    </row>
    <row r="121" spans="1:92" s="12" customFormat="1" ht="15">
      <c r="A121" s="228"/>
      <c r="B121" s="60"/>
      <c r="C121" s="685"/>
      <c r="D121" s="17"/>
      <c r="E121" s="579"/>
      <c r="F121" s="542"/>
      <c r="G121" s="524"/>
      <c r="H121" s="228"/>
      <c r="I121" s="82"/>
      <c r="J121" s="80"/>
      <c r="K121" s="66"/>
      <c r="L121" s="62"/>
      <c r="M121" s="60"/>
      <c r="N121" s="48"/>
      <c r="O121" s="64"/>
      <c r="P121" s="42"/>
      <c r="Q121" s="17"/>
      <c r="R121" s="5"/>
      <c r="S121" s="324"/>
      <c r="T121" s="298"/>
      <c r="U121" s="299"/>
      <c r="V121" s="314"/>
      <c r="W121" s="349"/>
      <c r="X121" s="271"/>
      <c r="Y121" s="271"/>
      <c r="Z121" s="791"/>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c r="CG121" s="315"/>
      <c r="CH121" s="315"/>
      <c r="CI121" s="315"/>
      <c r="CJ121" s="315"/>
      <c r="CK121" s="825"/>
      <c r="CL121" s="825"/>
      <c r="CM121" s="825"/>
      <c r="CN121" s="895"/>
    </row>
    <row r="122" spans="1:92" s="5" customFormat="1" ht="17">
      <c r="A122" s="228"/>
      <c r="B122" s="60"/>
      <c r="C122" s="685"/>
      <c r="D122" s="17"/>
      <c r="E122" s="579"/>
      <c r="F122" s="542"/>
      <c r="G122" s="524"/>
      <c r="H122" s="228"/>
      <c r="R122" s="5" t="s">
        <v>690</v>
      </c>
      <c r="S122" s="322"/>
      <c r="T122" s="12"/>
      <c r="U122" s="8"/>
      <c r="V122" s="169" t="s">
        <v>758</v>
      </c>
      <c r="W122" s="351"/>
      <c r="X122" s="10"/>
      <c r="Y122" s="10"/>
      <c r="Z122" s="789"/>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822"/>
      <c r="CL122" s="874"/>
      <c r="CM122" s="874"/>
      <c r="CN122" s="896"/>
    </row>
    <row r="123" spans="1:92" s="5" customFormat="1" ht="15">
      <c r="A123" s="228"/>
      <c r="B123" s="60"/>
      <c r="C123" s="685"/>
      <c r="D123" s="17"/>
      <c r="E123" s="579"/>
      <c r="F123" s="542"/>
      <c r="G123" s="524"/>
      <c r="H123" s="228"/>
      <c r="S123" s="322"/>
      <c r="T123" s="12"/>
      <c r="U123" s="8"/>
      <c r="V123" s="92"/>
      <c r="W123" s="351"/>
      <c r="X123" s="10"/>
      <c r="Y123" s="10"/>
      <c r="Z123" s="789"/>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822"/>
      <c r="CL123" s="874"/>
      <c r="CM123" s="874"/>
      <c r="CN123" s="896"/>
    </row>
    <row r="124" spans="1:92" s="5" customFormat="1" ht="15">
      <c r="A124" s="228"/>
      <c r="B124" s="60"/>
      <c r="C124" s="685"/>
      <c r="D124" s="17"/>
      <c r="E124" s="579"/>
      <c r="F124" s="542"/>
      <c r="G124" s="524"/>
      <c r="H124" s="228"/>
      <c r="R124" s="5" t="s">
        <v>690</v>
      </c>
      <c r="S124" s="322"/>
      <c r="T124" s="12"/>
      <c r="U124" s="8"/>
      <c r="V124" s="91" t="s">
        <v>511</v>
      </c>
      <c r="W124" s="351"/>
      <c r="X124" s="10"/>
      <c r="Y124" s="10"/>
      <c r="Z124" s="789"/>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822"/>
      <c r="CL124" s="874"/>
      <c r="CM124" s="874"/>
      <c r="CN124" s="896"/>
    </row>
    <row r="125" spans="1:92" s="5" customFormat="1" ht="15">
      <c r="A125" s="228"/>
      <c r="B125" s="60"/>
      <c r="C125" s="685"/>
      <c r="D125" s="17"/>
      <c r="E125" s="579"/>
      <c r="F125" s="542"/>
      <c r="G125" s="524"/>
      <c r="H125" s="228"/>
      <c r="R125" s="5" t="s">
        <v>690</v>
      </c>
      <c r="S125" s="322"/>
      <c r="T125" s="12"/>
      <c r="U125" s="8"/>
      <c r="V125" s="91" t="s">
        <v>540</v>
      </c>
      <c r="W125" s="351"/>
      <c r="X125" s="10"/>
      <c r="Y125" s="10"/>
      <c r="Z125" s="789"/>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822"/>
      <c r="CL125" s="874"/>
      <c r="CM125" s="874"/>
      <c r="CN125" s="896"/>
    </row>
    <row r="126" spans="1:92" s="5" customFormat="1" ht="15">
      <c r="A126" s="228"/>
      <c r="B126" s="60"/>
      <c r="C126" s="685"/>
      <c r="D126" s="17"/>
      <c r="E126" s="579"/>
      <c r="F126" s="542"/>
      <c r="G126" s="524"/>
      <c r="H126" s="228"/>
      <c r="R126" s="5" t="s">
        <v>690</v>
      </c>
      <c r="S126" s="322"/>
      <c r="T126" s="12"/>
      <c r="U126" s="8"/>
      <c r="V126" s="91" t="s">
        <v>779</v>
      </c>
      <c r="W126" s="351"/>
      <c r="X126" s="10"/>
      <c r="Y126" s="10"/>
      <c r="Z126" s="789"/>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822"/>
      <c r="CL126" s="874"/>
      <c r="CM126" s="874"/>
      <c r="CN126" s="896"/>
    </row>
    <row r="127" spans="1:92" s="543" customFormat="1" ht="15">
      <c r="A127" s="228"/>
      <c r="B127" s="60"/>
      <c r="C127" s="685"/>
      <c r="D127" s="17"/>
      <c r="E127" s="579"/>
      <c r="F127" s="542" t="s">
        <v>429</v>
      </c>
      <c r="V127" s="543" t="s">
        <v>301</v>
      </c>
      <c r="W127" s="544"/>
      <c r="X127" s="545"/>
      <c r="Y127" s="545"/>
      <c r="Z127" s="792"/>
      <c r="AA127" s="545"/>
      <c r="AB127" s="545"/>
      <c r="AC127" s="545"/>
      <c r="AD127" s="545"/>
      <c r="AE127" s="545"/>
      <c r="AF127" s="545"/>
      <c r="AG127" s="545"/>
      <c r="AH127" s="545"/>
      <c r="AI127" s="545"/>
      <c r="AJ127" s="545"/>
      <c r="AK127" s="545"/>
      <c r="AL127" s="545"/>
      <c r="AM127" s="545"/>
      <c r="AN127" s="545"/>
      <c r="AO127" s="545"/>
      <c r="AP127" s="545"/>
      <c r="AQ127" s="545"/>
      <c r="AR127" s="545"/>
      <c r="AS127" s="545"/>
      <c r="AT127" s="545"/>
      <c r="AU127" s="545"/>
      <c r="AV127" s="545"/>
      <c r="AW127" s="545"/>
      <c r="AX127" s="545"/>
      <c r="AY127" s="545"/>
      <c r="AZ127" s="545"/>
      <c r="BA127" s="545"/>
      <c r="BB127" s="545"/>
      <c r="BC127" s="545"/>
      <c r="BD127" s="545"/>
      <c r="BE127" s="545"/>
      <c r="BF127" s="545"/>
      <c r="BG127" s="545"/>
      <c r="BH127" s="545"/>
      <c r="BI127" s="545"/>
      <c r="BJ127" s="545"/>
      <c r="BK127" s="545"/>
      <c r="BL127" s="545"/>
      <c r="BM127" s="545"/>
      <c r="BN127" s="545"/>
      <c r="BO127" s="545"/>
      <c r="BP127" s="545"/>
      <c r="BQ127" s="545"/>
      <c r="BR127" s="545"/>
      <c r="BS127" s="545"/>
      <c r="BT127" s="545"/>
      <c r="BU127" s="545"/>
      <c r="BV127" s="545"/>
      <c r="BW127" s="545"/>
      <c r="BX127" s="545"/>
      <c r="BY127" s="545"/>
      <c r="BZ127" s="545"/>
      <c r="CA127" s="545"/>
      <c r="CB127" s="545"/>
      <c r="CC127" s="545"/>
      <c r="CD127" s="545"/>
      <c r="CE127" s="545"/>
      <c r="CF127" s="545"/>
      <c r="CG127" s="545"/>
      <c r="CH127" s="545"/>
      <c r="CI127" s="545"/>
      <c r="CJ127" s="545"/>
      <c r="CK127" s="833"/>
      <c r="CL127" s="875"/>
      <c r="CM127" s="875"/>
      <c r="CN127" s="897"/>
    </row>
    <row r="128" spans="1:92" s="543" customFormat="1" ht="15">
      <c r="A128" s="228"/>
      <c r="B128" s="60"/>
      <c r="C128" s="685"/>
      <c r="D128" s="17"/>
      <c r="E128" s="579"/>
      <c r="F128" s="542" t="s">
        <v>429</v>
      </c>
      <c r="V128" s="543" t="s">
        <v>443</v>
      </c>
      <c r="W128" s="544"/>
      <c r="X128" s="545"/>
      <c r="Y128" s="545"/>
      <c r="Z128" s="792"/>
      <c r="AA128" s="545"/>
      <c r="AB128" s="545"/>
      <c r="AC128" s="545"/>
      <c r="AD128" s="545"/>
      <c r="AE128" s="545"/>
      <c r="AF128" s="545"/>
      <c r="AG128" s="545"/>
      <c r="AH128" s="545"/>
      <c r="AI128" s="545"/>
      <c r="AJ128" s="545"/>
      <c r="AK128" s="545"/>
      <c r="AL128" s="545"/>
      <c r="AM128" s="545"/>
      <c r="AN128" s="545"/>
      <c r="AO128" s="545"/>
      <c r="AP128" s="545"/>
      <c r="AQ128" s="545"/>
      <c r="AR128" s="545"/>
      <c r="AS128" s="545"/>
      <c r="AT128" s="545"/>
      <c r="AU128" s="545"/>
      <c r="AV128" s="545"/>
      <c r="AW128" s="545"/>
      <c r="AX128" s="545"/>
      <c r="AY128" s="545"/>
      <c r="AZ128" s="545"/>
      <c r="BA128" s="545"/>
      <c r="BB128" s="545"/>
      <c r="BC128" s="545"/>
      <c r="BD128" s="545"/>
      <c r="BE128" s="545"/>
      <c r="BF128" s="545"/>
      <c r="BG128" s="545"/>
      <c r="BH128" s="545"/>
      <c r="BI128" s="545"/>
      <c r="BJ128" s="545"/>
      <c r="BK128" s="545"/>
      <c r="BL128" s="545"/>
      <c r="BM128" s="545"/>
      <c r="BN128" s="545"/>
      <c r="BO128" s="545"/>
      <c r="BP128" s="545"/>
      <c r="BQ128" s="545"/>
      <c r="BR128" s="545"/>
      <c r="BS128" s="545"/>
      <c r="BT128" s="545"/>
      <c r="BU128" s="545"/>
      <c r="BV128" s="545"/>
      <c r="BW128" s="545"/>
      <c r="BX128" s="545"/>
      <c r="BY128" s="545"/>
      <c r="BZ128" s="545"/>
      <c r="CA128" s="545"/>
      <c r="CB128" s="545"/>
      <c r="CC128" s="545"/>
      <c r="CD128" s="545"/>
      <c r="CE128" s="545"/>
      <c r="CF128" s="545"/>
      <c r="CG128" s="545"/>
      <c r="CH128" s="545"/>
      <c r="CI128" s="545"/>
      <c r="CJ128" s="545"/>
      <c r="CK128" s="833"/>
      <c r="CL128" s="875"/>
      <c r="CM128" s="875"/>
      <c r="CN128" s="897"/>
    </row>
    <row r="129" spans="1:92" s="543" customFormat="1" ht="15">
      <c r="A129" s="228"/>
      <c r="B129" s="60"/>
      <c r="C129" s="685"/>
      <c r="D129" s="17"/>
      <c r="E129" s="579"/>
      <c r="F129" s="542" t="s">
        <v>429</v>
      </c>
      <c r="V129" s="543" t="s">
        <v>574</v>
      </c>
      <c r="W129" s="544"/>
      <c r="X129" s="545"/>
      <c r="Y129" s="545"/>
      <c r="Z129" s="792"/>
      <c r="AA129" s="545"/>
      <c r="AB129" s="545"/>
      <c r="AC129" s="545"/>
      <c r="AD129" s="545"/>
      <c r="AE129" s="545"/>
      <c r="AF129" s="545"/>
      <c r="AG129" s="545"/>
      <c r="AH129" s="545"/>
      <c r="AI129" s="545"/>
      <c r="AJ129" s="545"/>
      <c r="AK129" s="545"/>
      <c r="AL129" s="545"/>
      <c r="AM129" s="545"/>
      <c r="AN129" s="545"/>
      <c r="AO129" s="545"/>
      <c r="AP129" s="545"/>
      <c r="AQ129" s="545"/>
      <c r="AR129" s="545"/>
      <c r="AS129" s="545"/>
      <c r="AT129" s="545"/>
      <c r="AU129" s="545"/>
      <c r="AV129" s="545"/>
      <c r="AW129" s="545"/>
      <c r="AX129" s="545"/>
      <c r="AY129" s="545"/>
      <c r="AZ129" s="545"/>
      <c r="BA129" s="545"/>
      <c r="BB129" s="545"/>
      <c r="BC129" s="545"/>
      <c r="BD129" s="545"/>
      <c r="BE129" s="545"/>
      <c r="BF129" s="545"/>
      <c r="BG129" s="545"/>
      <c r="BH129" s="545"/>
      <c r="BI129" s="545"/>
      <c r="BJ129" s="545"/>
      <c r="BK129" s="545"/>
      <c r="BL129" s="545"/>
      <c r="BM129" s="545"/>
      <c r="BN129" s="545"/>
      <c r="BO129" s="545"/>
      <c r="BP129" s="545"/>
      <c r="BQ129" s="545"/>
      <c r="BR129" s="545"/>
      <c r="BS129" s="545"/>
      <c r="BT129" s="545"/>
      <c r="BU129" s="545"/>
      <c r="BV129" s="545"/>
      <c r="BW129" s="545"/>
      <c r="BX129" s="545"/>
      <c r="BY129" s="545"/>
      <c r="BZ129" s="545"/>
      <c r="CA129" s="545"/>
      <c r="CB129" s="545"/>
      <c r="CC129" s="545"/>
      <c r="CD129" s="545"/>
      <c r="CE129" s="545"/>
      <c r="CF129" s="545"/>
      <c r="CG129" s="545"/>
      <c r="CH129" s="545"/>
      <c r="CI129" s="545"/>
      <c r="CJ129" s="545"/>
      <c r="CK129" s="833"/>
      <c r="CL129" s="875"/>
      <c r="CM129" s="875"/>
      <c r="CN129" s="897"/>
    </row>
    <row r="130" spans="1:92" s="543" customFormat="1" ht="15">
      <c r="A130" s="228"/>
      <c r="B130" s="60"/>
      <c r="C130" s="685"/>
      <c r="D130" s="17"/>
      <c r="E130" s="579"/>
      <c r="F130" s="542" t="s">
        <v>429</v>
      </c>
      <c r="V130" s="543" t="s">
        <v>359</v>
      </c>
      <c r="W130" s="544"/>
      <c r="X130" s="545"/>
      <c r="Y130" s="545"/>
      <c r="Z130" s="792"/>
      <c r="AA130" s="545"/>
      <c r="AB130" s="545"/>
      <c r="AC130" s="545"/>
      <c r="AD130" s="545"/>
      <c r="AE130" s="545"/>
      <c r="AF130" s="545"/>
      <c r="AG130" s="545"/>
      <c r="AH130" s="545"/>
      <c r="AI130" s="545"/>
      <c r="AJ130" s="545"/>
      <c r="AK130" s="545"/>
      <c r="AL130" s="545"/>
      <c r="AM130" s="545"/>
      <c r="AN130" s="545"/>
      <c r="AO130" s="545"/>
      <c r="AP130" s="545"/>
      <c r="AQ130" s="545"/>
      <c r="AR130" s="545"/>
      <c r="AS130" s="545"/>
      <c r="AT130" s="545"/>
      <c r="AU130" s="545"/>
      <c r="AV130" s="545"/>
      <c r="AW130" s="545"/>
      <c r="AX130" s="545"/>
      <c r="AY130" s="545"/>
      <c r="AZ130" s="545"/>
      <c r="BA130" s="545"/>
      <c r="BB130" s="545"/>
      <c r="BC130" s="545"/>
      <c r="BD130" s="545"/>
      <c r="BE130" s="545"/>
      <c r="BF130" s="545"/>
      <c r="BG130" s="545"/>
      <c r="BH130" s="545"/>
      <c r="BI130" s="545"/>
      <c r="BJ130" s="545"/>
      <c r="BK130" s="545"/>
      <c r="BL130" s="545"/>
      <c r="BM130" s="545"/>
      <c r="BN130" s="545"/>
      <c r="BO130" s="545"/>
      <c r="BP130" s="545"/>
      <c r="BQ130" s="545"/>
      <c r="BR130" s="545"/>
      <c r="BS130" s="545"/>
      <c r="BT130" s="545"/>
      <c r="BU130" s="545"/>
      <c r="BV130" s="545"/>
      <c r="BW130" s="545"/>
      <c r="BX130" s="545"/>
      <c r="BY130" s="545"/>
      <c r="BZ130" s="545"/>
      <c r="CA130" s="545"/>
      <c r="CB130" s="545"/>
      <c r="CC130" s="545"/>
      <c r="CD130" s="545"/>
      <c r="CE130" s="545"/>
      <c r="CF130" s="545"/>
      <c r="CG130" s="545"/>
      <c r="CH130" s="545"/>
      <c r="CI130" s="545"/>
      <c r="CJ130" s="545"/>
      <c r="CK130" s="833"/>
      <c r="CL130" s="875"/>
      <c r="CM130" s="875"/>
      <c r="CN130" s="897"/>
    </row>
    <row r="131" spans="1:92" s="5" customFormat="1" ht="15">
      <c r="A131" s="228"/>
      <c r="B131" s="60"/>
      <c r="C131" s="685"/>
      <c r="D131" s="17"/>
      <c r="E131" s="579"/>
      <c r="F131" s="542"/>
      <c r="G131" s="524"/>
      <c r="H131" s="228"/>
      <c r="S131" s="322"/>
      <c r="T131" s="12"/>
      <c r="U131" s="8"/>
      <c r="V131" s="91"/>
      <c r="W131" s="351"/>
      <c r="X131" s="10"/>
      <c r="Y131" s="10"/>
      <c r="Z131" s="789"/>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822"/>
      <c r="CL131" s="874"/>
      <c r="CM131" s="874"/>
      <c r="CN131" s="896"/>
    </row>
    <row r="132" spans="1:92" s="5" customFormat="1" ht="15">
      <c r="A132" s="228"/>
      <c r="B132" s="60"/>
      <c r="C132" s="685"/>
      <c r="D132" s="17"/>
      <c r="E132" s="579"/>
      <c r="F132" s="542"/>
      <c r="G132" s="524"/>
      <c r="H132" s="228"/>
      <c r="S132" s="322"/>
      <c r="T132" s="12"/>
      <c r="U132" s="8"/>
      <c r="V132" s="91"/>
      <c r="W132" s="351"/>
      <c r="X132" s="10"/>
      <c r="Y132" s="10"/>
      <c r="Z132" s="789"/>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822"/>
      <c r="CL132" s="874"/>
      <c r="CM132" s="874"/>
      <c r="CN132" s="896"/>
    </row>
    <row r="133" spans="1:92" s="5" customFormat="1" ht="15">
      <c r="A133" s="228"/>
      <c r="B133" s="60"/>
      <c r="C133" s="685"/>
      <c r="D133" s="17"/>
      <c r="E133" s="579"/>
      <c r="F133" s="542"/>
      <c r="G133" s="524"/>
      <c r="H133" s="228"/>
      <c r="S133" s="322"/>
      <c r="T133" s="12"/>
      <c r="U133" s="8"/>
      <c r="V133" s="91"/>
      <c r="W133" s="351"/>
      <c r="X133" s="10"/>
      <c r="Y133" s="10"/>
      <c r="Z133" s="789"/>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822"/>
      <c r="CL133" s="874"/>
      <c r="CM133" s="874"/>
      <c r="CN133" s="896"/>
    </row>
    <row r="134" spans="1:92" s="5" customFormat="1" ht="15">
      <c r="A134" s="228"/>
      <c r="B134" s="60"/>
      <c r="C134" s="685"/>
      <c r="D134" s="17"/>
      <c r="E134" s="579"/>
      <c r="F134" s="542"/>
      <c r="G134" s="524"/>
      <c r="H134" s="228"/>
      <c r="I134" s="82"/>
      <c r="J134" s="80"/>
      <c r="K134" s="66"/>
      <c r="L134" s="62"/>
      <c r="M134" s="60"/>
      <c r="N134" s="48"/>
      <c r="O134" s="64"/>
      <c r="P134" s="42"/>
      <c r="Q134" s="17"/>
      <c r="R134" s="5" t="s">
        <v>690</v>
      </c>
      <c r="S134" s="322"/>
      <c r="T134" s="12"/>
      <c r="U134" s="8"/>
      <c r="V134" s="25" t="s">
        <v>428</v>
      </c>
      <c r="W134" s="344" t="s">
        <v>512</v>
      </c>
      <c r="X134" s="2" t="s">
        <v>623</v>
      </c>
      <c r="Y134" s="2"/>
      <c r="Z134" s="789">
        <v>1978</v>
      </c>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v>44.4</v>
      </c>
      <c r="BE134" s="10">
        <v>49.8</v>
      </c>
      <c r="BF134" s="10">
        <v>55.1</v>
      </c>
      <c r="BG134" s="10">
        <v>67.3</v>
      </c>
      <c r="BH134" s="10">
        <v>94.7</v>
      </c>
      <c r="BI134" s="10">
        <v>111.3</v>
      </c>
      <c r="BJ134" s="10">
        <v>133.5</v>
      </c>
      <c r="BK134" s="10">
        <v>151.6</v>
      </c>
      <c r="BL134" s="10">
        <v>170.4</v>
      </c>
      <c r="BM134" s="10">
        <v>191.7</v>
      </c>
      <c r="BN134" s="10">
        <v>211.8</v>
      </c>
      <c r="BO134" s="10">
        <v>238.2</v>
      </c>
      <c r="BP134" s="10">
        <v>263.10000000000002</v>
      </c>
      <c r="BQ134" s="10">
        <v>277.2</v>
      </c>
      <c r="BR134" s="10">
        <v>320.3</v>
      </c>
      <c r="BS134" s="10">
        <v>379.7</v>
      </c>
      <c r="BT134" s="10">
        <v>435.4</v>
      </c>
      <c r="BU134" s="10">
        <v>485.6</v>
      </c>
      <c r="BV134" s="10">
        <v>528.5</v>
      </c>
      <c r="BW134" s="10">
        <v>564.5</v>
      </c>
      <c r="BX134" s="10">
        <v>610.79999999999995</v>
      </c>
      <c r="BY134" s="10">
        <v>636.70000000000005</v>
      </c>
      <c r="BZ134" s="10">
        <v>657.7</v>
      </c>
      <c r="CA134" s="10">
        <v>685.5</v>
      </c>
      <c r="CB134" s="10">
        <v>746</v>
      </c>
      <c r="CC134" s="10">
        <v>810</v>
      </c>
      <c r="CD134" s="10">
        <v>851.2</v>
      </c>
      <c r="CE134" s="10">
        <v>898.6</v>
      </c>
      <c r="CF134" s="10">
        <v>896.2</v>
      </c>
      <c r="CG134" s="10">
        <v>932.8</v>
      </c>
      <c r="CH134" s="10">
        <v>1040.9000000000001</v>
      </c>
      <c r="CI134" s="832">
        <v>1168.4000000000001</v>
      </c>
      <c r="CJ134" s="832">
        <v>1244.8</v>
      </c>
      <c r="CK134" s="832">
        <v>1335.3</v>
      </c>
      <c r="CL134" s="832">
        <v>1439.9</v>
      </c>
      <c r="CM134" s="874"/>
      <c r="CN134" s="896"/>
    </row>
    <row r="135" spans="1:92" s="5" customFormat="1" ht="15">
      <c r="A135" s="228" t="s">
        <v>982</v>
      </c>
      <c r="B135" s="60"/>
      <c r="C135" s="685"/>
      <c r="D135" s="17"/>
      <c r="E135" s="579"/>
      <c r="F135" s="542"/>
      <c r="G135" s="524"/>
      <c r="H135" s="228"/>
      <c r="I135" s="82"/>
      <c r="J135" s="80"/>
      <c r="K135" s="66"/>
      <c r="L135" s="62"/>
      <c r="M135" s="60"/>
      <c r="N135" s="48"/>
      <c r="O135" s="64"/>
      <c r="P135" s="42"/>
      <c r="Q135" s="17"/>
      <c r="S135" s="322"/>
      <c r="T135" s="12"/>
      <c r="U135" s="8"/>
      <c r="V135" s="783" t="s">
        <v>997</v>
      </c>
      <c r="W135" s="363" t="s">
        <v>998</v>
      </c>
      <c r="X135" s="2"/>
      <c r="Y135" s="2"/>
      <c r="Z135" s="789">
        <v>1993</v>
      </c>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232">
        <v>1553</v>
      </c>
      <c r="BT135" s="232">
        <v>1559</v>
      </c>
      <c r="BU135" s="232">
        <v>1774</v>
      </c>
      <c r="BV135" s="232">
        <v>2022</v>
      </c>
      <c r="BW135" s="10"/>
      <c r="BX135" s="10"/>
      <c r="BY135" s="10"/>
      <c r="BZ135" s="10"/>
      <c r="CA135" s="10"/>
      <c r="CB135" s="10"/>
      <c r="CC135" s="10"/>
      <c r="CD135" s="10"/>
      <c r="CE135" s="10"/>
      <c r="CF135" s="10"/>
      <c r="CG135" s="10"/>
      <c r="CH135" s="10"/>
      <c r="CI135" s="10"/>
      <c r="CJ135" s="10"/>
      <c r="CK135" s="822"/>
      <c r="CL135" s="874"/>
      <c r="CM135" s="874"/>
      <c r="CN135" s="896"/>
    </row>
    <row r="136" spans="1:92" s="5" customFormat="1" ht="15">
      <c r="A136" s="228" t="s">
        <v>982</v>
      </c>
      <c r="B136" s="60"/>
      <c r="C136" s="685"/>
      <c r="D136" s="17"/>
      <c r="E136" s="579"/>
      <c r="F136" s="542"/>
      <c r="G136" s="524"/>
      <c r="H136" s="228"/>
      <c r="I136" s="82"/>
      <c r="J136" s="80"/>
      <c r="K136" s="66"/>
      <c r="L136" s="62"/>
      <c r="M136" s="60"/>
      <c r="N136" s="48"/>
      <c r="O136" s="64"/>
      <c r="P136" s="42"/>
      <c r="Q136" s="17"/>
      <c r="S136" s="322"/>
      <c r="T136" s="12"/>
      <c r="U136" s="8"/>
      <c r="V136" s="783" t="s">
        <v>766</v>
      </c>
      <c r="W136" s="363" t="s">
        <v>998</v>
      </c>
      <c r="X136" s="2"/>
      <c r="Y136" s="2"/>
      <c r="Z136" s="789">
        <v>1993</v>
      </c>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232">
        <v>592</v>
      </c>
      <c r="BT136" s="232">
        <v>682</v>
      </c>
      <c r="BU136" s="232">
        <v>760</v>
      </c>
      <c r="BV136" s="232">
        <v>819</v>
      </c>
      <c r="BW136" s="10"/>
      <c r="BX136" s="10"/>
      <c r="BY136" s="10"/>
      <c r="BZ136" s="10"/>
      <c r="CA136" s="10"/>
      <c r="CB136" s="10"/>
      <c r="CC136" s="10"/>
      <c r="CD136" s="10"/>
      <c r="CE136" s="10"/>
      <c r="CF136" s="10"/>
      <c r="CG136" s="10"/>
      <c r="CH136" s="10"/>
      <c r="CI136" s="10"/>
      <c r="CJ136" s="10"/>
      <c r="CK136" s="822"/>
      <c r="CL136" s="874"/>
      <c r="CM136" s="874"/>
      <c r="CN136" s="896"/>
    </row>
    <row r="137" spans="1:92" s="5" customFormat="1" ht="15">
      <c r="A137" s="228" t="s">
        <v>982</v>
      </c>
      <c r="B137" s="60"/>
      <c r="C137" s="685"/>
      <c r="D137" s="17"/>
      <c r="E137" s="579"/>
      <c r="F137" s="542"/>
      <c r="G137" s="524"/>
      <c r="H137" s="228"/>
      <c r="I137" s="82"/>
      <c r="J137" s="80"/>
      <c r="K137" s="66"/>
      <c r="L137" s="62"/>
      <c r="M137" s="60"/>
      <c r="N137" s="48"/>
      <c r="O137" s="64"/>
      <c r="P137" s="42"/>
      <c r="Q137" s="17"/>
      <c r="S137" s="322"/>
      <c r="T137" s="12"/>
      <c r="U137" s="8"/>
      <c r="V137" s="783" t="s">
        <v>1033</v>
      </c>
      <c r="W137" s="363" t="s">
        <v>998</v>
      </c>
      <c r="X137" s="2"/>
      <c r="Y137" s="2"/>
      <c r="Z137" s="789">
        <v>1993</v>
      </c>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232">
        <v>189</v>
      </c>
      <c r="BT137" s="232">
        <v>239</v>
      </c>
      <c r="BU137" s="232">
        <v>292</v>
      </c>
      <c r="BV137" s="232">
        <v>271</v>
      </c>
      <c r="BW137" s="10"/>
      <c r="BX137" s="10"/>
      <c r="BY137" s="10"/>
      <c r="BZ137" s="10"/>
      <c r="CA137" s="10"/>
      <c r="CB137" s="10"/>
      <c r="CC137" s="10"/>
      <c r="CD137" s="10"/>
      <c r="CE137" s="10"/>
      <c r="CF137" s="10"/>
      <c r="CG137" s="10"/>
      <c r="CH137" s="10"/>
      <c r="CI137" s="10"/>
      <c r="CJ137" s="10"/>
      <c r="CK137" s="822"/>
      <c r="CL137" s="874"/>
      <c r="CM137" s="874"/>
      <c r="CN137" s="896"/>
    </row>
    <row r="138" spans="1:92" s="5" customFormat="1" ht="15">
      <c r="A138" s="228" t="s">
        <v>982</v>
      </c>
      <c r="B138" s="60"/>
      <c r="C138" s="685"/>
      <c r="D138" s="17"/>
      <c r="E138" s="579"/>
      <c r="F138" s="542"/>
      <c r="G138" s="524"/>
      <c r="H138" s="228"/>
      <c r="I138" s="82"/>
      <c r="J138" s="80"/>
      <c r="K138" s="66"/>
      <c r="L138" s="62"/>
      <c r="M138" s="60"/>
      <c r="N138" s="48"/>
      <c r="O138" s="64"/>
      <c r="P138" s="42"/>
      <c r="Q138" s="17"/>
      <c r="S138" s="322"/>
      <c r="T138" s="12"/>
      <c r="U138" s="8"/>
      <c r="V138" s="783" t="s">
        <v>802</v>
      </c>
      <c r="W138" s="363" t="s">
        <v>1034</v>
      </c>
      <c r="X138" s="2"/>
      <c r="Y138" s="2"/>
      <c r="Z138" s="789">
        <v>1993</v>
      </c>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232">
        <v>328</v>
      </c>
      <c r="BT138" s="232">
        <v>424</v>
      </c>
      <c r="BU138" s="232">
        <v>425</v>
      </c>
      <c r="BV138" s="232">
        <v>413</v>
      </c>
      <c r="BW138" s="10"/>
      <c r="BX138" s="10"/>
      <c r="BY138" s="10"/>
      <c r="BZ138" s="10"/>
      <c r="CA138" s="10"/>
      <c r="CB138" s="10"/>
      <c r="CC138" s="10"/>
      <c r="CD138" s="10"/>
      <c r="CE138" s="10"/>
      <c r="CF138" s="10"/>
      <c r="CG138" s="10"/>
      <c r="CH138" s="10"/>
      <c r="CI138" s="10"/>
      <c r="CJ138" s="10"/>
      <c r="CK138" s="822"/>
      <c r="CL138" s="874"/>
      <c r="CM138" s="874"/>
      <c r="CN138" s="896"/>
    </row>
    <row r="139" spans="1:92" s="599" customFormat="1" ht="15">
      <c r="F139" s="702"/>
      <c r="V139" s="703" t="s">
        <v>1080</v>
      </c>
      <c r="W139" s="344" t="s">
        <v>512</v>
      </c>
      <c r="X139" s="607"/>
      <c r="Y139" s="607"/>
      <c r="Z139" s="796"/>
      <c r="AA139" s="607"/>
      <c r="AB139" s="607"/>
      <c r="AC139" s="607"/>
      <c r="AD139" s="607"/>
      <c r="AE139" s="607"/>
      <c r="AF139" s="607"/>
      <c r="AG139" s="607"/>
      <c r="AH139" s="607"/>
      <c r="AI139" s="607"/>
      <c r="AJ139" s="607"/>
      <c r="AK139" s="607"/>
      <c r="AL139" s="607"/>
      <c r="AM139" s="607"/>
      <c r="AN139" s="607"/>
      <c r="AO139" s="607"/>
      <c r="AP139" s="607"/>
      <c r="AQ139" s="607"/>
      <c r="AR139" s="607"/>
      <c r="AS139" s="607"/>
      <c r="AT139" s="607"/>
      <c r="AU139" s="607"/>
      <c r="AV139" s="607"/>
      <c r="AW139" s="607"/>
      <c r="AX139" s="607"/>
      <c r="AY139" s="607"/>
      <c r="AZ139" s="607"/>
      <c r="BA139" s="607"/>
      <c r="BB139" s="607"/>
      <c r="BC139" s="607"/>
      <c r="BD139" s="607"/>
      <c r="BE139" s="607"/>
      <c r="BF139" s="607"/>
      <c r="BG139" s="607"/>
      <c r="BH139" s="607"/>
      <c r="BI139" s="607"/>
      <c r="BJ139" s="607"/>
      <c r="BK139" s="607"/>
      <c r="BL139" s="607"/>
      <c r="BM139" s="607"/>
      <c r="BN139" s="607"/>
      <c r="BO139" s="607"/>
      <c r="BP139" s="607"/>
      <c r="BQ139" s="607"/>
      <c r="BR139" s="607"/>
      <c r="BS139" s="784">
        <f>BS134-(BS135+BS136+BS137+BS138)/$W$821</f>
        <v>-26.11928388598642</v>
      </c>
      <c r="BT139" s="784">
        <f>BT134-(BT135+BT136+BT137+BT138)/$W$821</f>
        <v>-7.3119460574397976</v>
      </c>
      <c r="BU139" s="784">
        <f>BU134-(BU135+BU136+BU137+BU138)/$W$821</f>
        <v>-10.01175503882115</v>
      </c>
      <c r="BV139" s="784">
        <f>(BV135+BV136+BV137+BV138)/$W$821-(BV140+BV141+BV142+BV144)</f>
        <v>-2.6172142381284402</v>
      </c>
      <c r="BW139" s="607"/>
      <c r="BX139" s="607"/>
      <c r="BY139" s="607"/>
      <c r="BZ139" s="607"/>
      <c r="CA139" s="607"/>
      <c r="CB139" s="607"/>
      <c r="CC139" s="607"/>
      <c r="CD139" s="607"/>
      <c r="CE139" s="607"/>
      <c r="CF139" s="607"/>
      <c r="CG139" s="607"/>
      <c r="CH139" s="607"/>
      <c r="CI139" s="607"/>
      <c r="CJ139" s="607"/>
      <c r="CK139" s="834"/>
      <c r="CL139" s="770"/>
      <c r="CM139" s="770"/>
      <c r="CN139" s="898"/>
    </row>
    <row r="140" spans="1:92" s="5" customFormat="1" ht="15">
      <c r="A140" s="228"/>
      <c r="B140" s="60" t="s">
        <v>982</v>
      </c>
      <c r="C140" s="685"/>
      <c r="D140" s="17"/>
      <c r="E140" s="579"/>
      <c r="F140" s="542"/>
      <c r="G140" s="524"/>
      <c r="H140" s="228"/>
      <c r="I140" s="82"/>
      <c r="J140" s="80"/>
      <c r="K140" s="66"/>
      <c r="L140" s="62"/>
      <c r="M140" s="60"/>
      <c r="N140" s="48"/>
      <c r="O140" s="64"/>
      <c r="P140" s="42"/>
      <c r="Q140" s="17"/>
      <c r="S140" s="322"/>
      <c r="T140" s="12"/>
      <c r="U140" s="8"/>
      <c r="V140" s="778" t="s">
        <v>1019</v>
      </c>
      <c r="W140" s="358" t="s">
        <v>512</v>
      </c>
      <c r="X140" s="2"/>
      <c r="Y140" s="2"/>
      <c r="Z140" s="789">
        <v>1996</v>
      </c>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785">
        <f t="shared" ref="BS140:BU142" si="61">BS135/$W$821</f>
        <v>236.75332376969831</v>
      </c>
      <c r="BT140" s="785">
        <f t="shared" si="61"/>
        <v>237.66801787312278</v>
      </c>
      <c r="BU140" s="785">
        <f t="shared" si="61"/>
        <v>270.44455657916603</v>
      </c>
      <c r="BV140" s="68">
        <v>308</v>
      </c>
      <c r="BW140" s="68">
        <v>331</v>
      </c>
      <c r="BX140" s="68">
        <v>363</v>
      </c>
      <c r="BY140" s="68">
        <v>395</v>
      </c>
      <c r="BZ140" s="68">
        <v>419</v>
      </c>
      <c r="CA140" s="68">
        <v>443</v>
      </c>
      <c r="CB140" s="68">
        <v>478</v>
      </c>
      <c r="CC140" s="68">
        <v>512</v>
      </c>
      <c r="CD140" s="68">
        <v>552</v>
      </c>
      <c r="CE140" s="68">
        <v>593</v>
      </c>
      <c r="CF140" s="68">
        <v>610</v>
      </c>
      <c r="CG140" s="68">
        <v>641</v>
      </c>
      <c r="CH140" s="68">
        <v>681</v>
      </c>
      <c r="CI140" s="68">
        <v>719</v>
      </c>
      <c r="CJ140" s="68">
        <v>816</v>
      </c>
      <c r="CK140" s="68">
        <v>888</v>
      </c>
      <c r="CL140" s="68">
        <v>950</v>
      </c>
      <c r="CM140" s="874"/>
      <c r="CN140" s="896"/>
    </row>
    <row r="141" spans="1:92" s="5" customFormat="1" ht="15">
      <c r="A141" s="228"/>
      <c r="B141" s="60" t="s">
        <v>982</v>
      </c>
      <c r="C141" s="685"/>
      <c r="D141" s="17"/>
      <c r="E141" s="579"/>
      <c r="F141" s="542"/>
      <c r="G141" s="524"/>
      <c r="H141" s="228"/>
      <c r="I141" s="82"/>
      <c r="J141" s="80"/>
      <c r="K141" s="66"/>
      <c r="L141" s="62"/>
      <c r="M141" s="60"/>
      <c r="N141" s="48"/>
      <c r="O141" s="64"/>
      <c r="P141" s="42"/>
      <c r="Q141" s="17"/>
      <c r="S141" s="322"/>
      <c r="T141" s="12"/>
      <c r="U141" s="8"/>
      <c r="V141" s="778" t="s">
        <v>728</v>
      </c>
      <c r="W141" s="358" t="s">
        <v>512</v>
      </c>
      <c r="X141" s="2"/>
      <c r="Y141" s="2"/>
      <c r="Z141" s="789">
        <v>1996</v>
      </c>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785">
        <f t="shared" si="61"/>
        <v>90.249818204546941</v>
      </c>
      <c r="BT141" s="785">
        <f t="shared" si="61"/>
        <v>103.97022975591388</v>
      </c>
      <c r="BU141" s="785">
        <f t="shared" si="61"/>
        <v>115.8612531004319</v>
      </c>
      <c r="BV141" s="68">
        <v>125</v>
      </c>
      <c r="BW141" s="68">
        <v>143</v>
      </c>
      <c r="BX141" s="68">
        <v>150</v>
      </c>
      <c r="BY141" s="68">
        <v>154</v>
      </c>
      <c r="BZ141" s="68">
        <v>154</v>
      </c>
      <c r="CA141" s="68">
        <v>158</v>
      </c>
      <c r="CB141" s="68">
        <v>151</v>
      </c>
      <c r="CC141" s="68">
        <v>167</v>
      </c>
      <c r="CD141" s="68">
        <v>184</v>
      </c>
      <c r="CE141" s="68">
        <v>189</v>
      </c>
      <c r="CF141" s="68">
        <v>200</v>
      </c>
      <c r="CG141" s="68">
        <v>202</v>
      </c>
      <c r="CH141" s="68">
        <v>198</v>
      </c>
      <c r="CI141" s="68">
        <v>215</v>
      </c>
      <c r="CJ141" s="68">
        <v>226</v>
      </c>
      <c r="CK141" s="68">
        <v>247</v>
      </c>
      <c r="CL141" s="68">
        <v>270</v>
      </c>
      <c r="CM141" s="874"/>
      <c r="CN141" s="896"/>
    </row>
    <row r="142" spans="1:92" s="5" customFormat="1" ht="15">
      <c r="A142" s="228"/>
      <c r="B142" s="60" t="s">
        <v>982</v>
      </c>
      <c r="C142" s="685"/>
      <c r="D142" s="17"/>
      <c r="E142" s="579"/>
      <c r="F142" s="542"/>
      <c r="G142" s="524"/>
      <c r="H142" s="228"/>
      <c r="I142" s="82"/>
      <c r="J142" s="80"/>
      <c r="K142" s="66"/>
      <c r="L142" s="62"/>
      <c r="M142" s="60"/>
      <c r="N142" s="48"/>
      <c r="O142" s="64"/>
      <c r="P142" s="42"/>
      <c r="Q142" s="17"/>
      <c r="S142" s="322"/>
      <c r="T142" s="12"/>
      <c r="U142" s="8"/>
      <c r="V142" s="778" t="s">
        <v>742</v>
      </c>
      <c r="W142" s="358" t="s">
        <v>512</v>
      </c>
      <c r="X142" s="2"/>
      <c r="Y142" s="2"/>
      <c r="Z142" s="789">
        <v>1996</v>
      </c>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785">
        <f t="shared" si="61"/>
        <v>28.812864257870562</v>
      </c>
      <c r="BT142" s="785">
        <f t="shared" si="61"/>
        <v>36.435315119741084</v>
      </c>
      <c r="BU142" s="785">
        <f t="shared" si="61"/>
        <v>44.515113033323829</v>
      </c>
      <c r="BV142" s="68">
        <v>41</v>
      </c>
      <c r="BW142" s="68">
        <v>41</v>
      </c>
      <c r="BX142" s="68">
        <v>47</v>
      </c>
      <c r="BY142" s="68">
        <v>34</v>
      </c>
      <c r="BZ142" s="68">
        <v>43</v>
      </c>
      <c r="CA142" s="68">
        <v>52</v>
      </c>
      <c r="CB142" s="68">
        <v>88</v>
      </c>
      <c r="CC142" s="68">
        <v>109</v>
      </c>
      <c r="CD142" s="68">
        <v>97</v>
      </c>
      <c r="CE142" s="68">
        <v>95</v>
      </c>
      <c r="CF142" s="68">
        <v>66</v>
      </c>
      <c r="CG142" s="68">
        <v>78</v>
      </c>
      <c r="CH142" s="68">
        <v>138</v>
      </c>
      <c r="CI142" s="68">
        <v>214</v>
      </c>
      <c r="CJ142" s="68">
        <v>187</v>
      </c>
      <c r="CK142" s="68">
        <v>178</v>
      </c>
      <c r="CL142" s="68">
        <v>167</v>
      </c>
      <c r="CM142" s="874"/>
      <c r="CN142" s="896"/>
    </row>
    <row r="143" spans="1:92" s="1174" customFormat="1" ht="15">
      <c r="F143" s="1175"/>
      <c r="V143" s="1176" t="s">
        <v>65</v>
      </c>
      <c r="W143" s="1177" t="s">
        <v>117</v>
      </c>
      <c r="X143" s="1177"/>
      <c r="Y143" s="1177"/>
      <c r="Z143" s="1177"/>
      <c r="AA143" s="1177"/>
      <c r="AB143" s="1177"/>
      <c r="AC143" s="1177"/>
      <c r="AD143" s="1177"/>
      <c r="AE143" s="1177"/>
      <c r="AF143" s="1177"/>
      <c r="AG143" s="1177"/>
      <c r="AH143" s="1177"/>
      <c r="AI143" s="1177"/>
      <c r="AJ143" s="1177"/>
      <c r="AK143" s="1177"/>
      <c r="AL143" s="1177"/>
      <c r="AM143" s="1177"/>
      <c r="AN143" s="1177"/>
      <c r="AO143" s="1177"/>
      <c r="AP143" s="1177"/>
      <c r="AQ143" s="1177"/>
      <c r="AR143" s="1177"/>
      <c r="AS143" s="1177"/>
      <c r="AT143" s="1177"/>
      <c r="AU143" s="1177"/>
      <c r="AV143" s="1177"/>
      <c r="AW143" s="1177"/>
      <c r="AX143" s="1177"/>
      <c r="AY143" s="1177"/>
      <c r="AZ143" s="1177"/>
      <c r="BA143" s="1177"/>
      <c r="BB143" s="1177"/>
      <c r="BC143" s="1177"/>
      <c r="BD143" s="1177"/>
      <c r="BE143" s="1177"/>
      <c r="BF143" s="1177"/>
      <c r="BG143" s="1177"/>
      <c r="BH143" s="1177"/>
      <c r="BI143" s="1177"/>
      <c r="BJ143" s="1177"/>
      <c r="BK143" s="1177"/>
      <c r="BL143" s="1177"/>
      <c r="BM143" s="1177"/>
      <c r="BN143" s="1177"/>
      <c r="BO143" s="1177"/>
      <c r="BP143" s="1177"/>
      <c r="BQ143" s="1177"/>
      <c r="BR143" s="1177"/>
      <c r="BS143" s="1177">
        <f t="shared" ref="BS143:CJ143" si="62">BS140+BS141+BS142</f>
        <v>355.8160062321158</v>
      </c>
      <c r="BT143" s="1177">
        <f t="shared" si="62"/>
        <v>378.0735627487777</v>
      </c>
      <c r="BU143" s="1177">
        <f t="shared" si="62"/>
        <v>430.82092271292174</v>
      </c>
      <c r="BV143" s="1177">
        <f t="shared" si="62"/>
        <v>474</v>
      </c>
      <c r="BW143" s="1177">
        <f t="shared" si="62"/>
        <v>515</v>
      </c>
      <c r="BX143" s="1177">
        <f t="shared" si="62"/>
        <v>560</v>
      </c>
      <c r="BY143" s="1177">
        <f t="shared" si="62"/>
        <v>583</v>
      </c>
      <c r="BZ143" s="1177">
        <f t="shared" si="62"/>
        <v>616</v>
      </c>
      <c r="CA143" s="1177">
        <f t="shared" si="62"/>
        <v>653</v>
      </c>
      <c r="CB143" s="1177">
        <f t="shared" si="62"/>
        <v>717</v>
      </c>
      <c r="CC143" s="1177">
        <f t="shared" si="62"/>
        <v>788</v>
      </c>
      <c r="CD143" s="1177">
        <f t="shared" si="62"/>
        <v>833</v>
      </c>
      <c r="CE143" s="1177">
        <f t="shared" si="62"/>
        <v>877</v>
      </c>
      <c r="CF143" s="1177">
        <f t="shared" si="62"/>
        <v>876</v>
      </c>
      <c r="CG143" s="1177">
        <f t="shared" si="62"/>
        <v>921</v>
      </c>
      <c r="CH143" s="1177">
        <f t="shared" si="62"/>
        <v>1017</v>
      </c>
      <c r="CI143" s="1177">
        <f t="shared" si="62"/>
        <v>1148</v>
      </c>
      <c r="CJ143" s="1177">
        <f t="shared" si="62"/>
        <v>1229</v>
      </c>
      <c r="CK143" s="1177">
        <f>CK140+CK141+CK142</f>
        <v>1313</v>
      </c>
      <c r="CL143" s="1177">
        <f>CL140+CL141+CL142</f>
        <v>1387</v>
      </c>
      <c r="CM143" s="1178"/>
      <c r="CN143" s="1179"/>
    </row>
    <row r="144" spans="1:92" s="5" customFormat="1" ht="15">
      <c r="A144" s="228"/>
      <c r="B144" s="60" t="s">
        <v>982</v>
      </c>
      <c r="C144" s="685"/>
      <c r="D144" s="17"/>
      <c r="E144" s="579"/>
      <c r="F144" s="542"/>
      <c r="G144" s="524"/>
      <c r="H144" s="228"/>
      <c r="I144" s="82"/>
      <c r="J144" s="80"/>
      <c r="K144" s="66"/>
      <c r="L144" s="62"/>
      <c r="M144" s="60"/>
      <c r="N144" s="48"/>
      <c r="O144" s="64"/>
      <c r="P144" s="42"/>
      <c r="Q144" s="17"/>
      <c r="S144" s="322"/>
      <c r="T144" s="12"/>
      <c r="U144" s="8"/>
      <c r="V144" s="778" t="s">
        <v>1045</v>
      </c>
      <c r="W144" s="358" t="s">
        <v>512</v>
      </c>
      <c r="X144" s="2"/>
      <c r="Y144" s="2"/>
      <c r="Z144" s="789">
        <v>1996</v>
      </c>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785">
        <f>BS138/$W$821</f>
        <v>50.003277653870605</v>
      </c>
      <c r="BT144" s="785">
        <f>BT138/$W$821</f>
        <v>64.638383308662</v>
      </c>
      <c r="BU144" s="785">
        <f>BU138/$W$821</f>
        <v>64.790832325899416</v>
      </c>
      <c r="BV144" s="68">
        <v>66</v>
      </c>
      <c r="BW144" s="68">
        <v>63</v>
      </c>
      <c r="BX144" s="68">
        <v>53</v>
      </c>
      <c r="BY144" s="68">
        <v>71</v>
      </c>
      <c r="BZ144" s="68">
        <v>63</v>
      </c>
      <c r="CA144" s="857">
        <v>70.540999999999997</v>
      </c>
      <c r="CB144" s="857">
        <v>56.171999999999997</v>
      </c>
      <c r="CC144" s="857"/>
      <c r="CD144" s="857">
        <v>13.5</v>
      </c>
      <c r="CE144" s="857"/>
      <c r="CF144" s="857"/>
      <c r="CG144" s="857"/>
      <c r="CH144" s="858">
        <v>0.26100000000000001</v>
      </c>
      <c r="CI144" s="858">
        <v>0.251</v>
      </c>
      <c r="CJ144" s="858">
        <v>0.248</v>
      </c>
      <c r="CK144" s="859">
        <v>0.24</v>
      </c>
      <c r="CL144" s="859">
        <v>0.23699999999999999</v>
      </c>
      <c r="CM144" s="859">
        <v>0</v>
      </c>
      <c r="CN144" s="896"/>
    </row>
    <row r="145" spans="1:93" s="599" customFormat="1" ht="15">
      <c r="F145" s="702"/>
      <c r="V145" s="703" t="s">
        <v>1092</v>
      </c>
      <c r="W145" s="605"/>
      <c r="X145" s="607"/>
      <c r="Y145" s="607"/>
      <c r="Z145" s="796"/>
      <c r="AA145" s="607"/>
      <c r="AB145" s="607"/>
      <c r="AC145" s="607"/>
      <c r="AD145" s="607"/>
      <c r="AE145" s="607"/>
      <c r="AF145" s="607"/>
      <c r="AG145" s="607"/>
      <c r="AH145" s="607"/>
      <c r="AI145" s="607"/>
      <c r="AJ145" s="607"/>
      <c r="AK145" s="607"/>
      <c r="AL145" s="607"/>
      <c r="AM145" s="607"/>
      <c r="AN145" s="607"/>
      <c r="AO145" s="607"/>
      <c r="AP145" s="607"/>
      <c r="AQ145" s="607"/>
      <c r="AR145" s="607"/>
      <c r="AS145" s="607"/>
      <c r="AT145" s="607"/>
      <c r="AU145" s="607"/>
      <c r="AV145" s="607"/>
      <c r="AW145" s="607"/>
      <c r="AX145" s="607"/>
      <c r="AY145" s="607"/>
      <c r="AZ145" s="607"/>
      <c r="BA145" s="607"/>
      <c r="BB145" s="607"/>
      <c r="BC145" s="607"/>
      <c r="BD145" s="607"/>
      <c r="BE145" s="607"/>
      <c r="BF145" s="607"/>
      <c r="BG145" s="607"/>
      <c r="BH145" s="607"/>
      <c r="BI145" s="607"/>
      <c r="BJ145" s="607"/>
      <c r="BK145" s="607"/>
      <c r="BL145" s="607"/>
      <c r="BM145" s="607"/>
      <c r="BN145" s="607"/>
      <c r="BO145" s="607"/>
      <c r="BP145" s="607"/>
      <c r="BQ145" s="607"/>
      <c r="BR145" s="607"/>
      <c r="BS145" s="784"/>
      <c r="BT145" s="784"/>
      <c r="BU145" s="784"/>
      <c r="BV145" s="607"/>
      <c r="BW145" s="607"/>
      <c r="BX145" s="607"/>
      <c r="BY145" s="607"/>
      <c r="BZ145" s="607"/>
      <c r="CA145" s="788" t="s">
        <v>1077</v>
      </c>
      <c r="CB145" s="607"/>
      <c r="CC145" s="607"/>
      <c r="CD145" s="607"/>
      <c r="CE145" s="607"/>
      <c r="CF145" s="607"/>
      <c r="CG145" s="607"/>
      <c r="CH145" s="787"/>
      <c r="CI145" s="787"/>
      <c r="CJ145" s="787"/>
      <c r="CK145" s="835"/>
      <c r="CL145" s="876"/>
      <c r="CM145" s="876"/>
      <c r="CN145" s="898"/>
    </row>
    <row r="146" spans="1:93" s="599" customFormat="1" ht="15">
      <c r="A146" s="598"/>
      <c r="F146" s="702"/>
      <c r="V146" s="703" t="s">
        <v>844</v>
      </c>
      <c r="W146" s="605" t="s">
        <v>512</v>
      </c>
      <c r="X146" s="607"/>
      <c r="Y146" s="607"/>
      <c r="Z146" s="789">
        <v>1993</v>
      </c>
      <c r="AA146" s="607"/>
      <c r="AB146" s="607"/>
      <c r="AC146" s="607"/>
      <c r="AD146" s="607"/>
      <c r="AE146" s="607"/>
      <c r="AF146" s="607"/>
      <c r="AG146" s="607"/>
      <c r="AH146" s="607"/>
      <c r="AI146" s="607"/>
      <c r="AJ146" s="607"/>
      <c r="AK146" s="607"/>
      <c r="AL146" s="607"/>
      <c r="AM146" s="607"/>
      <c r="AN146" s="607"/>
      <c r="AO146" s="607"/>
      <c r="AP146" s="607"/>
      <c r="AQ146" s="607"/>
      <c r="AR146" s="607"/>
      <c r="AS146" s="607"/>
      <c r="AT146" s="607"/>
      <c r="AU146" s="607"/>
      <c r="AV146" s="607"/>
      <c r="AW146" s="607"/>
      <c r="AX146" s="607"/>
      <c r="AY146" s="607"/>
      <c r="AZ146" s="607"/>
      <c r="BA146" s="607"/>
      <c r="BB146" s="607"/>
      <c r="BC146" s="607"/>
      <c r="BD146" s="607"/>
      <c r="BE146" s="607"/>
      <c r="BF146" s="607"/>
      <c r="BG146" s="607"/>
      <c r="BH146" s="607"/>
      <c r="BI146" s="607"/>
      <c r="BJ146" s="607"/>
      <c r="BK146" s="607"/>
      <c r="BL146" s="607"/>
      <c r="BM146" s="607"/>
      <c r="BN146" s="607"/>
      <c r="BO146" s="607"/>
      <c r="BP146" s="607"/>
      <c r="BQ146" s="607"/>
      <c r="BR146" s="607"/>
      <c r="BS146" s="786">
        <f t="shared" ref="BS146:BY146" si="63">BS134-(BS140+BS141+BS142+BS144)</f>
        <v>-26.11928388598642</v>
      </c>
      <c r="BT146" s="786">
        <f t="shared" si="63"/>
        <v>-7.3119460574397408</v>
      </c>
      <c r="BU146" s="786">
        <f t="shared" si="63"/>
        <v>-10.01175503882115</v>
      </c>
      <c r="BV146" s="607">
        <f t="shared" si="63"/>
        <v>-11.5</v>
      </c>
      <c r="BW146" s="607">
        <f t="shared" si="63"/>
        <v>-13.5</v>
      </c>
      <c r="BX146" s="607">
        <f t="shared" si="63"/>
        <v>-2.2000000000000455</v>
      </c>
      <c r="BY146" s="607">
        <f t="shared" si="63"/>
        <v>-17.299999999999955</v>
      </c>
      <c r="BZ146" s="607">
        <f>BZ134-(BZ140+BZ141+BZ142+BZ144)</f>
        <v>-21.299999999999955</v>
      </c>
      <c r="CA146" s="607">
        <f>CA134-(CA140+CA141+CA142+CA144)</f>
        <v>-38.04099999999994</v>
      </c>
      <c r="CB146" s="607">
        <f>CB134-(CB140+CB141+CB142+CB144)</f>
        <v>-27.172000000000025</v>
      </c>
      <c r="CC146" s="607"/>
      <c r="CD146" s="607">
        <f>CD134-(CD140+CD141+CD142+CD144)</f>
        <v>4.7000000000000455</v>
      </c>
      <c r="CE146" s="607"/>
      <c r="CF146" s="607"/>
      <c r="CG146" s="607"/>
      <c r="CH146" s="1173">
        <f>CH134-(CH140+CH141+CH142+CH144)</f>
        <v>23.639000000000124</v>
      </c>
      <c r="CI146" s="607">
        <f>CI134-(CI140+CI141+CI142+CI144)</f>
        <v>20.149000000000115</v>
      </c>
      <c r="CJ146" s="607">
        <f>CJ134-(CJ140+CJ141+CJ142+CJ144)</f>
        <v>15.551999999999907</v>
      </c>
      <c r="CK146" s="607">
        <f>CK134-(CK140+CK141+CK142+CK144)</f>
        <v>22.059999999999945</v>
      </c>
      <c r="CL146" s="607">
        <f>CL134-(CL140+CL141+CL142+CL144)</f>
        <v>52.663000000000011</v>
      </c>
      <c r="CM146" s="770"/>
      <c r="CN146" s="898"/>
    </row>
    <row r="147" spans="1:93" s="599" customFormat="1" ht="15">
      <c r="A147" s="598"/>
      <c r="F147" s="702"/>
      <c r="V147" s="703"/>
      <c r="W147" s="605"/>
      <c r="X147" s="607"/>
      <c r="Y147" s="607"/>
      <c r="Z147" s="796"/>
      <c r="AA147" s="607"/>
      <c r="AB147" s="607"/>
      <c r="AC147" s="607"/>
      <c r="AD147" s="607"/>
      <c r="AE147" s="607"/>
      <c r="AF147" s="607"/>
      <c r="AG147" s="607"/>
      <c r="AH147" s="607"/>
      <c r="AI147" s="607"/>
      <c r="AJ147" s="607"/>
      <c r="AK147" s="607"/>
      <c r="AL147" s="607"/>
      <c r="AM147" s="607"/>
      <c r="AN147" s="607"/>
      <c r="AO147" s="607"/>
      <c r="AP147" s="607"/>
      <c r="AQ147" s="607"/>
      <c r="AR147" s="607"/>
      <c r="AS147" s="607"/>
      <c r="AT147" s="607"/>
      <c r="AU147" s="607"/>
      <c r="AV147" s="607"/>
      <c r="AW147" s="607"/>
      <c r="AX147" s="607"/>
      <c r="AY147" s="607"/>
      <c r="AZ147" s="607"/>
      <c r="BA147" s="607"/>
      <c r="BB147" s="607"/>
      <c r="BC147" s="607"/>
      <c r="BD147" s="607"/>
      <c r="BE147" s="607"/>
      <c r="BF147" s="607"/>
      <c r="BG147" s="607"/>
      <c r="BH147" s="607"/>
      <c r="BI147" s="607"/>
      <c r="BJ147" s="607"/>
      <c r="BK147" s="607"/>
      <c r="BL147" s="607"/>
      <c r="BM147" s="607"/>
      <c r="BN147" s="607"/>
      <c r="BO147" s="607"/>
      <c r="BP147" s="607"/>
      <c r="BQ147" s="607"/>
      <c r="BR147" s="607"/>
      <c r="BS147" s="607"/>
      <c r="BT147" s="607"/>
      <c r="BU147" s="607"/>
      <c r="BV147" s="607"/>
      <c r="BW147" s="607"/>
      <c r="BX147" s="607"/>
      <c r="BY147" s="607"/>
      <c r="BZ147" s="607"/>
      <c r="CA147" s="607"/>
      <c r="CB147" s="607"/>
      <c r="CC147" s="607"/>
      <c r="CD147" s="607"/>
      <c r="CE147" s="607"/>
      <c r="CF147" s="607"/>
      <c r="CG147" s="607"/>
      <c r="CH147" s="607"/>
      <c r="CI147" s="607"/>
      <c r="CJ147" s="607"/>
      <c r="CK147" s="834"/>
      <c r="CL147" s="770"/>
      <c r="CM147" s="770"/>
      <c r="CN147" s="898"/>
    </row>
    <row r="148" spans="1:93" s="5" customFormat="1" ht="15">
      <c r="A148" s="228"/>
      <c r="B148" s="60"/>
      <c r="C148" s="685" t="s">
        <v>887</v>
      </c>
      <c r="D148" s="17"/>
      <c r="E148" s="579"/>
      <c r="F148" s="542"/>
      <c r="G148" s="524"/>
      <c r="H148" s="228"/>
      <c r="I148" s="82"/>
      <c r="J148" s="80"/>
      <c r="K148" s="66"/>
      <c r="L148" s="62"/>
      <c r="M148" s="60"/>
      <c r="N148" s="48"/>
      <c r="O148" s="64"/>
      <c r="P148" s="42"/>
      <c r="Q148" s="17"/>
      <c r="S148" s="322"/>
      <c r="T148" s="12"/>
      <c r="U148" s="8"/>
      <c r="V148" s="685" t="s">
        <v>995</v>
      </c>
      <c r="W148" s="701"/>
      <c r="X148" s="2"/>
      <c r="Y148" s="2"/>
      <c r="Z148" s="789"/>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K148" s="822"/>
      <c r="CL148" s="874"/>
      <c r="CM148" s="874"/>
      <c r="CN148" s="896"/>
    </row>
    <row r="149" spans="1:93" s="726" customFormat="1" ht="15">
      <c r="A149" s="717"/>
      <c r="B149" s="722"/>
      <c r="C149" s="712" t="s">
        <v>887</v>
      </c>
      <c r="D149" s="713"/>
      <c r="E149" s="714"/>
      <c r="F149" s="715"/>
      <c r="G149" s="716"/>
      <c r="H149" s="717"/>
      <c r="I149" s="718"/>
      <c r="J149" s="719"/>
      <c r="K149" s="720"/>
      <c r="L149" s="721"/>
      <c r="M149" s="722"/>
      <c r="N149" s="723"/>
      <c r="O149" s="724"/>
      <c r="P149" s="725"/>
      <c r="Q149" s="713"/>
      <c r="S149" s="727"/>
      <c r="T149" s="728"/>
      <c r="U149" s="729"/>
      <c r="V149" s="730" t="s">
        <v>996</v>
      </c>
      <c r="W149" s="731" t="s">
        <v>1047</v>
      </c>
      <c r="X149" s="732" t="s">
        <v>1048</v>
      </c>
      <c r="Y149" s="732"/>
      <c r="Z149" s="789">
        <v>1995</v>
      </c>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42">
        <v>270529</v>
      </c>
      <c r="BV149" s="742">
        <v>308191</v>
      </c>
      <c r="BW149" s="742">
        <v>330779</v>
      </c>
      <c r="BX149" s="742">
        <v>363444</v>
      </c>
      <c r="BY149" s="734">
        <v>395087</v>
      </c>
      <c r="BZ149" s="734">
        <v>419119</v>
      </c>
      <c r="CA149" s="734">
        <v>442471</v>
      </c>
      <c r="CB149" s="734">
        <v>477787</v>
      </c>
      <c r="CC149" s="734">
        <v>511530</v>
      </c>
      <c r="CD149" s="734">
        <v>551955</v>
      </c>
      <c r="CE149" s="734">
        <v>593197</v>
      </c>
      <c r="CF149" s="734">
        <v>609915</v>
      </c>
      <c r="CG149" s="734">
        <v>640700</v>
      </c>
      <c r="CH149" s="734">
        <v>680561</v>
      </c>
      <c r="CI149" s="734">
        <v>718847</v>
      </c>
      <c r="CJ149" s="734">
        <v>815753</v>
      </c>
      <c r="CK149" s="742">
        <v>887885</v>
      </c>
      <c r="CL149" s="742">
        <v>949739</v>
      </c>
      <c r="CM149" s="877"/>
      <c r="CN149" s="899"/>
    </row>
    <row r="150" spans="1:93" s="726" customFormat="1" ht="15">
      <c r="A150" s="717"/>
      <c r="B150" s="722"/>
      <c r="C150" s="712" t="s">
        <v>982</v>
      </c>
      <c r="D150" s="713"/>
      <c r="E150" s="714"/>
      <c r="F150" s="715"/>
      <c r="G150" s="716"/>
      <c r="H150" s="717"/>
      <c r="I150" s="718"/>
      <c r="J150" s="719"/>
      <c r="K150" s="720"/>
      <c r="L150" s="721"/>
      <c r="M150" s="722"/>
      <c r="N150" s="723"/>
      <c r="O150" s="724"/>
      <c r="P150" s="725"/>
      <c r="Q150" s="713"/>
      <c r="S150" s="727"/>
      <c r="T150" s="728"/>
      <c r="U150" s="729"/>
      <c r="V150" s="730" t="s">
        <v>1046</v>
      </c>
      <c r="W150" s="731" t="s">
        <v>1047</v>
      </c>
      <c r="X150" s="732" t="s">
        <v>1049</v>
      </c>
      <c r="Y150" s="732"/>
      <c r="Z150" s="789">
        <v>1995</v>
      </c>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42">
        <v>115926</v>
      </c>
      <c r="BV150" s="742">
        <v>124894</v>
      </c>
      <c r="BW150" s="742">
        <v>142807</v>
      </c>
      <c r="BX150" s="742">
        <v>149524</v>
      </c>
      <c r="BY150" s="734">
        <v>154270</v>
      </c>
      <c r="BZ150" s="734">
        <v>154126</v>
      </c>
      <c r="CA150" s="734">
        <v>158374</v>
      </c>
      <c r="CB150" s="734">
        <v>151227</v>
      </c>
      <c r="CC150" s="734">
        <v>167514</v>
      </c>
      <c r="CD150" s="734">
        <v>183832</v>
      </c>
      <c r="CE150" s="734">
        <v>188830</v>
      </c>
      <c r="CF150" s="734">
        <v>200429</v>
      </c>
      <c r="CG150" s="734">
        <v>201568</v>
      </c>
      <c r="CH150" s="734">
        <v>197803</v>
      </c>
      <c r="CI150" s="734">
        <v>215018</v>
      </c>
      <c r="CJ150" s="734">
        <v>226080</v>
      </c>
      <c r="CK150" s="742">
        <v>247298</v>
      </c>
      <c r="CL150" s="742">
        <v>269815</v>
      </c>
      <c r="CM150" s="877"/>
      <c r="CN150" s="899"/>
    </row>
    <row r="151" spans="1:93" s="726" customFormat="1" ht="15">
      <c r="A151" s="717"/>
      <c r="B151" s="722"/>
      <c r="C151" s="712" t="s">
        <v>887</v>
      </c>
      <c r="D151" s="713"/>
      <c r="E151" s="714"/>
      <c r="F151" s="715"/>
      <c r="G151" s="716"/>
      <c r="H151" s="717"/>
      <c r="I151" s="718"/>
      <c r="J151" s="719"/>
      <c r="K151" s="720"/>
      <c r="L151" s="721"/>
      <c r="M151" s="722"/>
      <c r="N151" s="723"/>
      <c r="O151" s="724"/>
      <c r="P151" s="725"/>
      <c r="Q151" s="713"/>
      <c r="S151" s="727"/>
      <c r="T151" s="728"/>
      <c r="U151" s="729"/>
      <c r="V151" s="730" t="s">
        <v>830</v>
      </c>
      <c r="W151" s="731" t="s">
        <v>1047</v>
      </c>
      <c r="X151" s="732" t="s">
        <v>1010</v>
      </c>
      <c r="Y151" s="732"/>
      <c r="Z151" s="789">
        <v>1995</v>
      </c>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42">
        <v>44916</v>
      </c>
      <c r="BV151" s="742">
        <v>41261</v>
      </c>
      <c r="BW151" s="742">
        <v>41234</v>
      </c>
      <c r="BX151" s="742">
        <v>47194</v>
      </c>
      <c r="BY151" s="734">
        <v>33688</v>
      </c>
      <c r="BZ151" s="734">
        <v>43014</v>
      </c>
      <c r="CA151" s="734">
        <v>52440</v>
      </c>
      <c r="CB151" s="734">
        <v>88177</v>
      </c>
      <c r="CC151" s="734">
        <v>108697</v>
      </c>
      <c r="CD151" s="734">
        <v>97072</v>
      </c>
      <c r="CE151" s="734">
        <v>95323</v>
      </c>
      <c r="CF151" s="734">
        <v>66247</v>
      </c>
      <c r="CG151" s="734">
        <v>78456</v>
      </c>
      <c r="CH151" s="734">
        <v>138281</v>
      </c>
      <c r="CI151" s="734">
        <v>214120</v>
      </c>
      <c r="CJ151" s="734">
        <v>187138</v>
      </c>
      <c r="CK151" s="742">
        <v>177796</v>
      </c>
      <c r="CL151" s="742">
        <v>166600</v>
      </c>
      <c r="CM151" s="877"/>
      <c r="CN151" s="899"/>
    </row>
    <row r="152" spans="1:93" s="599" customFormat="1" ht="15">
      <c r="A152" s="598"/>
      <c r="B152" s="774"/>
      <c r="F152" s="702"/>
      <c r="V152" s="703" t="s">
        <v>901</v>
      </c>
      <c r="W152" s="605" t="s">
        <v>512</v>
      </c>
      <c r="X152" s="607"/>
      <c r="Y152" s="607"/>
      <c r="Z152" s="796"/>
      <c r="AA152" s="607"/>
      <c r="AB152" s="607"/>
      <c r="AC152" s="607"/>
      <c r="AD152" s="607"/>
      <c r="AE152" s="607"/>
      <c r="AF152" s="607"/>
      <c r="AG152" s="607"/>
      <c r="AH152" s="607"/>
      <c r="AI152" s="607"/>
      <c r="AJ152" s="607"/>
      <c r="AK152" s="607"/>
      <c r="AL152" s="607"/>
      <c r="AM152" s="607"/>
      <c r="AN152" s="607"/>
      <c r="AO152" s="607"/>
      <c r="AP152" s="607"/>
      <c r="AQ152" s="607"/>
      <c r="AR152" s="607"/>
      <c r="AS152" s="607"/>
      <c r="AT152" s="607"/>
      <c r="AU152" s="607"/>
      <c r="AV152" s="607"/>
      <c r="AW152" s="607"/>
      <c r="AX152" s="607"/>
      <c r="AY152" s="607"/>
      <c r="AZ152" s="607"/>
      <c r="BA152" s="607"/>
      <c r="BB152" s="607"/>
      <c r="BC152" s="607"/>
      <c r="BD152" s="607"/>
      <c r="BE152" s="607"/>
      <c r="BF152" s="607"/>
      <c r="BG152" s="607"/>
      <c r="BH152" s="607"/>
      <c r="BI152" s="607"/>
      <c r="BJ152" s="607"/>
      <c r="BK152" s="607"/>
      <c r="BL152" s="607"/>
      <c r="BM152" s="607"/>
      <c r="BN152" s="607"/>
      <c r="BO152" s="607"/>
      <c r="BP152" s="607"/>
      <c r="BQ152" s="607"/>
      <c r="BR152" s="607"/>
      <c r="BS152" s="607"/>
      <c r="BT152" s="607"/>
      <c r="BU152" s="607">
        <f>BU134-(BU149+BU150+BU151)/1000</f>
        <v>54.229000000000042</v>
      </c>
      <c r="BV152" s="607">
        <f>BV134-(BV149+BV150+BV151)/1000</f>
        <v>54.153999999999996</v>
      </c>
      <c r="BW152" s="607">
        <f>BW134-(BW149+BW150+BW151)/1000</f>
        <v>49.67999999999995</v>
      </c>
      <c r="BX152" s="607">
        <f>BX134-(BX149+BX150+BX151)/1000</f>
        <v>50.63799999999992</v>
      </c>
      <c r="BY152" s="607">
        <f t="shared" ref="BY152:CL152" si="64">BY134-(BY149+BY150+BY151)/1000</f>
        <v>53.655000000000086</v>
      </c>
      <c r="BZ152" s="607">
        <f t="shared" si="64"/>
        <v>41.441000000000031</v>
      </c>
      <c r="CA152" s="607">
        <f t="shared" si="64"/>
        <v>32.215000000000032</v>
      </c>
      <c r="CB152" s="607">
        <f t="shared" si="64"/>
        <v>28.808999999999969</v>
      </c>
      <c r="CC152" s="607">
        <f t="shared" si="64"/>
        <v>22.259000000000015</v>
      </c>
      <c r="CD152" s="607">
        <f t="shared" si="64"/>
        <v>18.341000000000008</v>
      </c>
      <c r="CE152" s="607">
        <f t="shared" si="64"/>
        <v>21.25</v>
      </c>
      <c r="CF152" s="607">
        <f t="shared" si="64"/>
        <v>19.609000000000037</v>
      </c>
      <c r="CG152" s="607">
        <f t="shared" si="64"/>
        <v>12.075999999999908</v>
      </c>
      <c r="CH152" s="607">
        <f t="shared" si="64"/>
        <v>24.255000000000109</v>
      </c>
      <c r="CI152" s="607">
        <f t="shared" si="64"/>
        <v>20.415000000000191</v>
      </c>
      <c r="CJ152" s="607">
        <f t="shared" si="64"/>
        <v>15.828999999999951</v>
      </c>
      <c r="CK152" s="607">
        <f t="shared" si="64"/>
        <v>22.320999999999913</v>
      </c>
      <c r="CL152" s="607">
        <f t="shared" si="64"/>
        <v>53.746000000000095</v>
      </c>
      <c r="CM152" s="770"/>
      <c r="CN152" s="900">
        <f>AVERAGE(BY152:CJ152)</f>
        <v>25.846166666666694</v>
      </c>
    </row>
    <row r="153" spans="1:93" s="685" customFormat="1" ht="15">
      <c r="C153" s="741" t="s">
        <v>887</v>
      </c>
      <c r="F153" s="852"/>
      <c r="V153" s="853" t="s">
        <v>647</v>
      </c>
      <c r="W153" s="701" t="s">
        <v>502</v>
      </c>
      <c r="X153" s="854"/>
      <c r="Y153" s="854"/>
      <c r="Z153" s="855"/>
      <c r="AA153" s="854"/>
      <c r="AB153" s="854"/>
      <c r="AC153" s="854"/>
      <c r="AD153" s="854"/>
      <c r="AE153" s="854"/>
      <c r="AF153" s="854"/>
      <c r="AG153" s="854"/>
      <c r="AH153" s="854"/>
      <c r="AI153" s="854"/>
      <c r="AJ153" s="854"/>
      <c r="AK153" s="854"/>
      <c r="AL153" s="854"/>
      <c r="AM153" s="854"/>
      <c r="AN153" s="854"/>
      <c r="AO153" s="854"/>
      <c r="AP153" s="854"/>
      <c r="AQ153" s="854"/>
      <c r="AR153" s="854"/>
      <c r="AS153" s="854"/>
      <c r="AT153" s="854"/>
      <c r="AU153" s="854"/>
      <c r="AV153" s="854"/>
      <c r="AW153" s="854"/>
      <c r="AX153" s="854"/>
      <c r="AY153" s="854"/>
      <c r="AZ153" s="854"/>
      <c r="BA153" s="854"/>
      <c r="BB153" s="854"/>
      <c r="BC153" s="854"/>
      <c r="BD153" s="854"/>
      <c r="BE153" s="854"/>
      <c r="BF153" s="854"/>
      <c r="BG153" s="854"/>
      <c r="BH153" s="854"/>
      <c r="BI153" s="854"/>
      <c r="BJ153" s="854"/>
      <c r="BK153" s="854"/>
      <c r="BL153" s="854"/>
      <c r="BM153" s="854"/>
      <c r="BN153" s="854"/>
      <c r="BO153" s="854"/>
      <c r="BP153" s="854"/>
      <c r="BQ153" s="854"/>
      <c r="BR153" s="854"/>
      <c r="BS153" s="854"/>
      <c r="BT153" s="854"/>
      <c r="BU153" s="854">
        <v>6</v>
      </c>
      <c r="BV153" s="854">
        <v>6</v>
      </c>
      <c r="BW153" s="854">
        <v>6</v>
      </c>
      <c r="BX153" s="854">
        <v>6</v>
      </c>
      <c r="BY153" s="854">
        <v>6</v>
      </c>
      <c r="BZ153" s="854">
        <v>6</v>
      </c>
      <c r="CA153" s="854">
        <v>6</v>
      </c>
      <c r="CB153" s="854">
        <v>5</v>
      </c>
      <c r="CC153" s="854">
        <v>5</v>
      </c>
      <c r="CD153" s="854">
        <v>6</v>
      </c>
      <c r="CE153" s="854">
        <v>6</v>
      </c>
      <c r="CF153" s="854">
        <v>7</v>
      </c>
      <c r="CG153" s="854">
        <v>7</v>
      </c>
      <c r="CH153" s="854">
        <v>6</v>
      </c>
      <c r="CI153" s="854">
        <v>6</v>
      </c>
      <c r="CJ153" s="854">
        <v>7</v>
      </c>
      <c r="CK153" s="854">
        <v>7</v>
      </c>
      <c r="CL153" s="878">
        <v>7</v>
      </c>
      <c r="CM153" s="878"/>
      <c r="CN153" s="901"/>
    </row>
    <row r="154" spans="1:93" s="685" customFormat="1" ht="15">
      <c r="C154" s="741" t="s">
        <v>887</v>
      </c>
      <c r="F154" s="852"/>
      <c r="V154" s="853" t="s">
        <v>285</v>
      </c>
      <c r="W154" s="701" t="s">
        <v>503</v>
      </c>
      <c r="X154" s="854"/>
      <c r="Y154" s="854"/>
      <c r="Z154" s="855"/>
      <c r="AA154" s="854"/>
      <c r="AB154" s="854"/>
      <c r="AC154" s="854"/>
      <c r="AD154" s="854"/>
      <c r="AE154" s="854"/>
      <c r="AF154" s="854"/>
      <c r="AG154" s="854"/>
      <c r="AH154" s="854"/>
      <c r="AI154" s="854"/>
      <c r="AJ154" s="854"/>
      <c r="AK154" s="854"/>
      <c r="AL154" s="854"/>
      <c r="AM154" s="854"/>
      <c r="AN154" s="854"/>
      <c r="AO154" s="854"/>
      <c r="AP154" s="854"/>
      <c r="AQ154" s="854"/>
      <c r="AR154" s="854"/>
      <c r="AS154" s="854"/>
      <c r="AT154" s="854"/>
      <c r="AU154" s="854"/>
      <c r="AV154" s="854"/>
      <c r="AW154" s="854"/>
      <c r="AX154" s="854"/>
      <c r="AY154" s="854"/>
      <c r="AZ154" s="854"/>
      <c r="BA154" s="854"/>
      <c r="BB154" s="854"/>
      <c r="BC154" s="854"/>
      <c r="BD154" s="854"/>
      <c r="BE154" s="854"/>
      <c r="BF154" s="854"/>
      <c r="BG154" s="854"/>
      <c r="BH154" s="854"/>
      <c r="BI154" s="854"/>
      <c r="BJ154" s="854"/>
      <c r="BK154" s="854"/>
      <c r="BL154" s="854"/>
      <c r="BM154" s="854"/>
      <c r="BN154" s="854"/>
      <c r="BO154" s="854"/>
      <c r="BP154" s="854"/>
      <c r="BQ154" s="854"/>
      <c r="BR154" s="854"/>
      <c r="BS154" s="854"/>
      <c r="BT154" s="854"/>
      <c r="BU154" s="854">
        <v>95</v>
      </c>
      <c r="BV154" s="854">
        <v>47</v>
      </c>
      <c r="BW154" s="854">
        <v>57</v>
      </c>
      <c r="BX154" s="854">
        <v>93</v>
      </c>
      <c r="BY154" s="854">
        <v>100</v>
      </c>
      <c r="BZ154" s="854">
        <v>65</v>
      </c>
      <c r="CA154" s="854">
        <v>47</v>
      </c>
      <c r="CB154" s="854">
        <v>343</v>
      </c>
      <c r="CC154" s="854">
        <v>297</v>
      </c>
      <c r="CD154" s="854">
        <v>79</v>
      </c>
      <c r="CE154" s="854">
        <v>267</v>
      </c>
      <c r="CF154" s="854">
        <v>45</v>
      </c>
      <c r="CG154" s="854">
        <v>51</v>
      </c>
      <c r="CH154" s="854">
        <v>292</v>
      </c>
      <c r="CI154" s="854">
        <v>246</v>
      </c>
      <c r="CJ154" s="854">
        <v>68</v>
      </c>
      <c r="CK154" s="854">
        <v>57</v>
      </c>
      <c r="CL154" s="878">
        <v>37</v>
      </c>
      <c r="CM154" s="878"/>
      <c r="CN154" s="901"/>
    </row>
    <row r="155" spans="1:93" s="4" customFormat="1" ht="15">
      <c r="A155" s="228"/>
      <c r="B155" s="60"/>
      <c r="F155" s="395"/>
      <c r="V155" s="23" t="s">
        <v>646</v>
      </c>
      <c r="W155" s="344" t="s">
        <v>527</v>
      </c>
      <c r="X155" s="2"/>
      <c r="Y155" s="2"/>
      <c r="Z155" s="789"/>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856">
        <f t="shared" ref="BU155:CA155" si="65">BU153+BU154/365</f>
        <v>6.2602739726027394</v>
      </c>
      <c r="BV155" s="856">
        <f t="shared" si="65"/>
        <v>6.1287671232876715</v>
      </c>
      <c r="BW155" s="856">
        <f t="shared" si="65"/>
        <v>6.1561643835616442</v>
      </c>
      <c r="BX155" s="856">
        <f t="shared" si="65"/>
        <v>6.2547945205479456</v>
      </c>
      <c r="BY155" s="856">
        <f t="shared" si="65"/>
        <v>6.2739726027397262</v>
      </c>
      <c r="BZ155" s="856">
        <f t="shared" si="65"/>
        <v>6.1780821917808222</v>
      </c>
      <c r="CA155" s="856">
        <f t="shared" si="65"/>
        <v>6.1287671232876715</v>
      </c>
      <c r="CB155" s="856">
        <f t="shared" ref="CB155:CL155" si="66">CB153+CB154/365</f>
        <v>5.9397260273972599</v>
      </c>
      <c r="CC155" s="856">
        <f t="shared" si="66"/>
        <v>5.8136986301369866</v>
      </c>
      <c r="CD155" s="856">
        <f t="shared" si="66"/>
        <v>6.2164383561643834</v>
      </c>
      <c r="CE155" s="856">
        <f t="shared" si="66"/>
        <v>6.7315068493150685</v>
      </c>
      <c r="CF155" s="856">
        <f t="shared" si="66"/>
        <v>7.1232876712328768</v>
      </c>
      <c r="CG155" s="856">
        <f t="shared" si="66"/>
        <v>7.13972602739726</v>
      </c>
      <c r="CH155" s="856">
        <f t="shared" si="66"/>
        <v>6.8</v>
      </c>
      <c r="CI155" s="856">
        <f t="shared" si="66"/>
        <v>6.6739726027397257</v>
      </c>
      <c r="CJ155" s="856">
        <f t="shared" si="66"/>
        <v>7.1863013698630134</v>
      </c>
      <c r="CK155" s="856">
        <f t="shared" si="66"/>
        <v>7.1561643835616442</v>
      </c>
      <c r="CL155" s="856">
        <f t="shared" si="66"/>
        <v>7.1013698630136988</v>
      </c>
      <c r="CM155" s="394"/>
      <c r="CN155" s="902"/>
    </row>
    <row r="156" spans="1:93" s="5" customFormat="1" ht="15">
      <c r="A156" s="228"/>
      <c r="B156" s="60"/>
      <c r="C156" s="685"/>
      <c r="D156" s="17"/>
      <c r="E156" s="579"/>
      <c r="F156" s="542"/>
      <c r="G156" s="524"/>
      <c r="H156" s="228"/>
      <c r="I156" s="82"/>
      <c r="J156" s="80"/>
      <c r="K156" s="66"/>
      <c r="L156" s="62"/>
      <c r="M156" s="60"/>
      <c r="N156" s="48"/>
      <c r="O156" s="64"/>
      <c r="P156" s="42"/>
      <c r="Q156" s="17"/>
      <c r="R156" s="5" t="s">
        <v>690</v>
      </c>
      <c r="S156" s="322"/>
      <c r="T156" s="12"/>
      <c r="U156" s="8"/>
      <c r="V156" s="25" t="s">
        <v>636</v>
      </c>
      <c r="W156" s="344" t="s">
        <v>512</v>
      </c>
      <c r="X156" s="2" t="s">
        <v>740</v>
      </c>
      <c r="Y156" s="2"/>
      <c r="Z156" s="789">
        <v>1978</v>
      </c>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v>1</v>
      </c>
      <c r="BE156" s="10">
        <v>1.1000000000000001</v>
      </c>
      <c r="BF156" s="10">
        <v>1.2</v>
      </c>
      <c r="BG156" s="10">
        <v>1.3</v>
      </c>
      <c r="BH156" s="10">
        <v>2</v>
      </c>
      <c r="BI156" s="10">
        <v>2.5</v>
      </c>
      <c r="BJ156" s="10">
        <v>2.7</v>
      </c>
      <c r="BK156" s="10">
        <v>2.8</v>
      </c>
      <c r="BL156" s="10">
        <v>4.0999999999999996</v>
      </c>
      <c r="BM156" s="10">
        <v>4.8</v>
      </c>
      <c r="BN156" s="10">
        <v>1.6</v>
      </c>
      <c r="BO156" s="10">
        <v>1.8</v>
      </c>
      <c r="BP156" s="10">
        <v>2.2000000000000002</v>
      </c>
      <c r="BQ156" s="10">
        <v>2.2999999999999998</v>
      </c>
      <c r="BR156" s="10">
        <v>2.4</v>
      </c>
      <c r="BS156" s="10">
        <v>5.2</v>
      </c>
      <c r="BT156" s="10">
        <v>5.2</v>
      </c>
      <c r="BU156" s="10">
        <v>33.4</v>
      </c>
      <c r="BV156" s="10">
        <v>30.3</v>
      </c>
      <c r="BW156" s="10">
        <v>26.7</v>
      </c>
      <c r="BX156" s="10">
        <v>23.8</v>
      </c>
      <c r="BY156" s="10">
        <v>19.600000000000001</v>
      </c>
      <c r="BZ156" s="10">
        <v>19.2</v>
      </c>
      <c r="CA156" s="10">
        <v>17.8</v>
      </c>
      <c r="CB156" s="10">
        <v>15.4</v>
      </c>
      <c r="CC156" s="10">
        <v>23.7</v>
      </c>
      <c r="CD156" s="10">
        <v>21.9</v>
      </c>
      <c r="CE156" s="10">
        <v>20.9</v>
      </c>
      <c r="CF156" s="10">
        <v>15.3</v>
      </c>
      <c r="CG156" s="10">
        <v>22.8</v>
      </c>
      <c r="CH156" s="10">
        <v>11.6</v>
      </c>
      <c r="CI156" s="832">
        <v>18.7</v>
      </c>
      <c r="CJ156" s="832">
        <v>14.1</v>
      </c>
      <c r="CK156" s="832">
        <v>10.4</v>
      </c>
      <c r="CL156" s="832">
        <v>9.9</v>
      </c>
      <c r="CM156" s="874"/>
      <c r="CN156" s="896"/>
    </row>
    <row r="157" spans="1:93" s="5" customFormat="1" ht="15">
      <c r="A157" s="228"/>
      <c r="B157" s="60"/>
      <c r="C157" s="685"/>
      <c r="D157" s="17"/>
      <c r="E157" s="579"/>
      <c r="F157" s="542"/>
      <c r="G157" s="524"/>
      <c r="H157" s="228"/>
      <c r="I157" s="82"/>
      <c r="J157" s="80"/>
      <c r="K157" s="66"/>
      <c r="L157" s="62"/>
      <c r="M157" s="60"/>
      <c r="N157" s="48"/>
      <c r="O157" s="64"/>
      <c r="P157" s="42"/>
      <c r="Q157" s="17"/>
      <c r="S157" s="322"/>
      <c r="T157" s="12"/>
      <c r="U157" s="8"/>
      <c r="V157" s="18" t="s">
        <v>806</v>
      </c>
      <c r="W157" s="344" t="s">
        <v>512</v>
      </c>
      <c r="X157" s="2" t="s">
        <v>517</v>
      </c>
      <c r="Y157" s="2"/>
      <c r="Z157" s="789">
        <v>1978</v>
      </c>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2">
        <f t="shared" ref="BD157:CL157" si="67">BD134+BD156</f>
        <v>45.4</v>
      </c>
      <c r="BE157" s="2">
        <f t="shared" si="67"/>
        <v>50.9</v>
      </c>
      <c r="BF157" s="2">
        <f t="shared" si="67"/>
        <v>56.300000000000004</v>
      </c>
      <c r="BG157" s="2">
        <f t="shared" si="67"/>
        <v>68.599999999999994</v>
      </c>
      <c r="BH157" s="2">
        <f t="shared" si="67"/>
        <v>96.7</v>
      </c>
      <c r="BI157" s="2">
        <f t="shared" si="67"/>
        <v>113.8</v>
      </c>
      <c r="BJ157" s="2">
        <f t="shared" si="67"/>
        <v>136.19999999999999</v>
      </c>
      <c r="BK157" s="2">
        <f t="shared" si="67"/>
        <v>154.4</v>
      </c>
      <c r="BL157" s="2">
        <f t="shared" si="67"/>
        <v>174.5</v>
      </c>
      <c r="BM157" s="2">
        <f t="shared" si="67"/>
        <v>196.5</v>
      </c>
      <c r="BN157" s="2">
        <f t="shared" si="67"/>
        <v>213.4</v>
      </c>
      <c r="BO157" s="2">
        <f t="shared" si="67"/>
        <v>240</v>
      </c>
      <c r="BP157" s="2">
        <f t="shared" si="67"/>
        <v>265.3</v>
      </c>
      <c r="BQ157" s="2">
        <f t="shared" si="67"/>
        <v>279.5</v>
      </c>
      <c r="BR157" s="2">
        <f t="shared" si="67"/>
        <v>322.7</v>
      </c>
      <c r="BS157" s="2">
        <f t="shared" si="67"/>
        <v>384.9</v>
      </c>
      <c r="BT157" s="2">
        <f t="shared" si="67"/>
        <v>440.59999999999997</v>
      </c>
      <c r="BU157" s="2">
        <f t="shared" si="67"/>
        <v>519</v>
      </c>
      <c r="BV157" s="2">
        <f t="shared" si="67"/>
        <v>558.79999999999995</v>
      </c>
      <c r="BW157" s="2">
        <f t="shared" si="67"/>
        <v>591.20000000000005</v>
      </c>
      <c r="BX157" s="2">
        <f t="shared" si="67"/>
        <v>634.59999999999991</v>
      </c>
      <c r="BY157" s="2">
        <f t="shared" si="67"/>
        <v>656.30000000000007</v>
      </c>
      <c r="BZ157" s="2">
        <f t="shared" si="67"/>
        <v>676.90000000000009</v>
      </c>
      <c r="CA157" s="2">
        <f t="shared" si="67"/>
        <v>703.3</v>
      </c>
      <c r="CB157" s="2">
        <f t="shared" si="67"/>
        <v>761.4</v>
      </c>
      <c r="CC157" s="2">
        <f t="shared" si="67"/>
        <v>833.7</v>
      </c>
      <c r="CD157" s="2">
        <f t="shared" si="67"/>
        <v>873.1</v>
      </c>
      <c r="CE157" s="2">
        <f t="shared" si="67"/>
        <v>919.5</v>
      </c>
      <c r="CF157" s="2">
        <f t="shared" si="67"/>
        <v>911.5</v>
      </c>
      <c r="CG157" s="2">
        <f t="shared" si="67"/>
        <v>955.59999999999991</v>
      </c>
      <c r="CH157" s="2">
        <f t="shared" si="67"/>
        <v>1052.5</v>
      </c>
      <c r="CI157" s="2">
        <f t="shared" si="67"/>
        <v>1187.1000000000001</v>
      </c>
      <c r="CJ157" s="2">
        <f t="shared" si="67"/>
        <v>1258.8999999999999</v>
      </c>
      <c r="CK157" s="822">
        <f t="shared" si="67"/>
        <v>1345.7</v>
      </c>
      <c r="CL157" s="822">
        <f t="shared" si="67"/>
        <v>1449.8000000000002</v>
      </c>
      <c r="CM157" s="874"/>
      <c r="CN157" s="896"/>
    </row>
    <row r="158" spans="1:93" s="5" customFormat="1" ht="15">
      <c r="A158" s="228"/>
      <c r="B158" s="60"/>
      <c r="C158" s="685"/>
      <c r="D158" s="17"/>
      <c r="E158" s="579"/>
      <c r="F158" s="542"/>
      <c r="G158" s="524"/>
      <c r="H158" s="228"/>
      <c r="I158" s="82"/>
      <c r="J158" s="80"/>
      <c r="K158" s="66"/>
      <c r="L158" s="62"/>
      <c r="M158" s="60"/>
      <c r="N158" s="48"/>
      <c r="O158" s="64"/>
      <c r="P158" s="42"/>
      <c r="Q158" s="17"/>
      <c r="R158" s="5" t="s">
        <v>690</v>
      </c>
      <c r="S158" s="322"/>
      <c r="T158" s="12"/>
      <c r="U158" s="8"/>
      <c r="V158" s="25" t="s">
        <v>637</v>
      </c>
      <c r="W158" s="344" t="s">
        <v>512</v>
      </c>
      <c r="X158" s="2" t="s">
        <v>850</v>
      </c>
      <c r="Y158" s="2"/>
      <c r="Z158" s="789">
        <v>1978</v>
      </c>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v>23.9</v>
      </c>
      <c r="BE158" s="10">
        <v>27.6</v>
      </c>
      <c r="BF158" s="10">
        <v>30.9</v>
      </c>
      <c r="BG158" s="10">
        <v>35.799999999999997</v>
      </c>
      <c r="BH158" s="10">
        <v>42.5</v>
      </c>
      <c r="BI158" s="10">
        <v>49.1</v>
      </c>
      <c r="BJ158" s="10">
        <v>55.8</v>
      </c>
      <c r="BK158" s="10">
        <v>63.8</v>
      </c>
      <c r="BL158" s="10">
        <v>68.7</v>
      </c>
      <c r="BM158" s="10">
        <v>78.2</v>
      </c>
      <c r="BN158" s="10">
        <v>81.599999999999994</v>
      </c>
      <c r="BO158" s="10">
        <v>85.1</v>
      </c>
      <c r="BP158" s="10">
        <v>90</v>
      </c>
      <c r="BQ158" s="10">
        <v>95</v>
      </c>
      <c r="BR158" s="10">
        <v>99.5</v>
      </c>
      <c r="BS158" s="10">
        <v>104.3</v>
      </c>
      <c r="BT158" s="10">
        <v>108.2</v>
      </c>
      <c r="BU158" s="10">
        <v>110.6</v>
      </c>
      <c r="BV158" s="10">
        <v>112.4</v>
      </c>
      <c r="BW158" s="10">
        <v>105.3</v>
      </c>
      <c r="BX158" s="10">
        <v>105.7</v>
      </c>
      <c r="BY158" s="10">
        <v>105.1</v>
      </c>
      <c r="BZ158" s="10">
        <v>105.2</v>
      </c>
      <c r="CA158" s="10">
        <v>105.4</v>
      </c>
      <c r="CB158" s="10">
        <v>104.1</v>
      </c>
      <c r="CC158" s="10">
        <v>107.8</v>
      </c>
      <c r="CD158" s="10">
        <v>111.5</v>
      </c>
      <c r="CE158" s="10">
        <v>117.9</v>
      </c>
      <c r="CF158" s="10">
        <v>125.6</v>
      </c>
      <c r="CG158" s="10">
        <v>135.5</v>
      </c>
      <c r="CH158" s="10">
        <v>146.30000000000001</v>
      </c>
      <c r="CI158" s="832">
        <v>155.19999999999999</v>
      </c>
      <c r="CJ158" s="832">
        <v>161.1</v>
      </c>
      <c r="CK158" s="832">
        <v>166.6</v>
      </c>
      <c r="CL158" s="832">
        <v>173.7</v>
      </c>
      <c r="CM158" s="874"/>
      <c r="CN158" s="1341">
        <f>CL134+CL158</f>
        <v>1613.6000000000001</v>
      </c>
    </row>
    <row r="159" spans="1:93" s="5" customFormat="1" ht="15">
      <c r="A159" s="228"/>
      <c r="B159" s="60"/>
      <c r="C159" s="685"/>
      <c r="D159" s="17"/>
      <c r="E159" s="579"/>
      <c r="F159" s="542"/>
      <c r="G159" s="524"/>
      <c r="H159" s="228"/>
      <c r="I159" s="82"/>
      <c r="J159" s="80"/>
      <c r="K159" s="66"/>
      <c r="L159" s="62"/>
      <c r="M159" s="60"/>
      <c r="N159" s="48"/>
      <c r="O159" s="64"/>
      <c r="P159" s="42"/>
      <c r="Q159" s="17"/>
      <c r="R159" s="5" t="s">
        <v>690</v>
      </c>
      <c r="S159" s="322"/>
      <c r="T159" s="12"/>
      <c r="U159" s="8"/>
      <c r="V159" s="25" t="s">
        <v>624</v>
      </c>
      <c r="W159" s="344" t="s">
        <v>512</v>
      </c>
      <c r="X159" s="2" t="s">
        <v>813</v>
      </c>
      <c r="Y159" s="2"/>
      <c r="Z159" s="789">
        <v>1978</v>
      </c>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v>3.5</v>
      </c>
      <c r="BE159" s="10">
        <v>4.4000000000000004</v>
      </c>
      <c r="BF159" s="10">
        <v>5</v>
      </c>
      <c r="BG159" s="10">
        <v>5.6</v>
      </c>
      <c r="BH159" s="10">
        <v>6.3</v>
      </c>
      <c r="BI159" s="10">
        <v>7.1</v>
      </c>
      <c r="BJ159" s="10">
        <v>9.5</v>
      </c>
      <c r="BK159" s="10">
        <v>9.6</v>
      </c>
      <c r="BL159" s="10">
        <v>6</v>
      </c>
      <c r="BM159" s="10">
        <v>6.5</v>
      </c>
      <c r="BN159" s="10">
        <v>7.8</v>
      </c>
      <c r="BO159" s="10">
        <v>8.1999999999999993</v>
      </c>
      <c r="BP159" s="10">
        <v>8.3000000000000007</v>
      </c>
      <c r="BQ159" s="10">
        <v>10.7</v>
      </c>
      <c r="BR159" s="10">
        <v>17.899999999999999</v>
      </c>
      <c r="BS159" s="10">
        <v>26.3</v>
      </c>
      <c r="BT159" s="10">
        <v>21.2</v>
      </c>
      <c r="BU159" s="10">
        <v>33.9</v>
      </c>
      <c r="BV159" s="10">
        <v>41.4</v>
      </c>
      <c r="BW159" s="10">
        <v>56</v>
      </c>
      <c r="BX159" s="10">
        <v>47</v>
      </c>
      <c r="BY159" s="10">
        <v>44.6</v>
      </c>
      <c r="BZ159" s="10">
        <v>45.3</v>
      </c>
      <c r="CA159" s="10">
        <v>44.5</v>
      </c>
      <c r="CB159" s="10">
        <v>46.6</v>
      </c>
      <c r="CC159" s="10">
        <v>63.3</v>
      </c>
      <c r="CD159" s="10">
        <v>94.8</v>
      </c>
      <c r="CE159" s="10">
        <v>110.2</v>
      </c>
      <c r="CF159" s="10">
        <v>115</v>
      </c>
      <c r="CG159" s="10">
        <v>120.3</v>
      </c>
      <c r="CH159" s="10">
        <v>119.9</v>
      </c>
      <c r="CI159" s="832">
        <v>151.19999999999999</v>
      </c>
      <c r="CJ159" s="832">
        <v>175</v>
      </c>
      <c r="CK159" s="832">
        <v>204.6</v>
      </c>
      <c r="CL159" s="832">
        <v>210.3</v>
      </c>
      <c r="CM159" s="874"/>
      <c r="CN159" s="896"/>
    </row>
    <row r="160" spans="1:93" s="5" customFormat="1" ht="15">
      <c r="A160" s="228"/>
      <c r="B160" s="60"/>
      <c r="C160" s="685"/>
      <c r="D160" s="17"/>
      <c r="E160" s="579"/>
      <c r="F160" s="542"/>
      <c r="G160" s="524"/>
      <c r="H160" s="228"/>
      <c r="I160" s="82"/>
      <c r="J160" s="80"/>
      <c r="K160" s="66"/>
      <c r="L160" s="62"/>
      <c r="M160" s="60"/>
      <c r="N160" s="48"/>
      <c r="O160" s="64"/>
      <c r="P160" s="42"/>
      <c r="Q160" s="17"/>
      <c r="R160" s="5" t="s">
        <v>690</v>
      </c>
      <c r="S160" s="322"/>
      <c r="T160" s="12"/>
      <c r="U160" s="8"/>
      <c r="V160" s="25" t="s">
        <v>668</v>
      </c>
      <c r="W160" s="344" t="s">
        <v>512</v>
      </c>
      <c r="X160" s="2" t="s">
        <v>627</v>
      </c>
      <c r="Y160" s="2" t="s">
        <v>543</v>
      </c>
      <c r="Z160" s="789">
        <v>1978</v>
      </c>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v>72.8</v>
      </c>
      <c r="BE160" s="10">
        <v>82.8</v>
      </c>
      <c r="BF160" s="10">
        <v>92.2</v>
      </c>
      <c r="BG160" s="10">
        <v>110.1</v>
      </c>
      <c r="BH160" s="10">
        <v>145.5</v>
      </c>
      <c r="BI160" s="10">
        <v>170</v>
      </c>
      <c r="BJ160" s="10">
        <v>201.4</v>
      </c>
      <c r="BK160" s="10">
        <v>227.7</v>
      </c>
      <c r="BL160" s="10">
        <v>249.3</v>
      </c>
      <c r="BM160" s="10">
        <v>281.2</v>
      </c>
      <c r="BN160" s="10">
        <v>302.8</v>
      </c>
      <c r="BO160" s="10">
        <v>333.3</v>
      </c>
      <c r="BP160" s="10">
        <v>363.6</v>
      </c>
      <c r="BQ160" s="10">
        <v>385.1</v>
      </c>
      <c r="BR160" s="10">
        <v>440.1</v>
      </c>
      <c r="BS160" s="10">
        <v>515.4</v>
      </c>
      <c r="BT160" s="10">
        <v>570</v>
      </c>
      <c r="BU160" s="10">
        <v>663.5</v>
      </c>
      <c r="BV160" s="10">
        <v>712.7</v>
      </c>
      <c r="BW160" s="10">
        <v>752.5</v>
      </c>
      <c r="BX160" s="10">
        <v>787.4</v>
      </c>
      <c r="BY160" s="10">
        <v>805.9</v>
      </c>
      <c r="BZ160" s="10">
        <v>827.3</v>
      </c>
      <c r="CA160" s="10">
        <v>853.3</v>
      </c>
      <c r="CB160" s="10">
        <v>912</v>
      </c>
      <c r="CC160" s="10">
        <v>1004.9</v>
      </c>
      <c r="CD160" s="10">
        <v>1079.5</v>
      </c>
      <c r="CE160" s="10">
        <v>1147.5999999999999</v>
      </c>
      <c r="CF160" s="10">
        <v>1152.2</v>
      </c>
      <c r="CG160" s="10">
        <v>1211.5999999999999</v>
      </c>
      <c r="CH160" s="10">
        <v>1318.6</v>
      </c>
      <c r="CI160" s="832">
        <v>1493.4</v>
      </c>
      <c r="CJ160" s="832">
        <v>1595</v>
      </c>
      <c r="CK160" s="832">
        <v>1716.9</v>
      </c>
      <c r="CL160" s="832">
        <v>1833.8</v>
      </c>
      <c r="CM160" s="879"/>
      <c r="CN160" s="888" t="s">
        <v>144</v>
      </c>
      <c r="CO160" s="375">
        <f>CL160/BE160</f>
        <v>22.147342995169083</v>
      </c>
    </row>
    <row r="161" spans="1:96" s="4" customFormat="1" ht="15">
      <c r="A161" s="228"/>
      <c r="B161" s="60"/>
      <c r="C161" s="685"/>
      <c r="D161" s="17"/>
      <c r="E161" s="579"/>
      <c r="F161" s="542"/>
      <c r="G161" s="524"/>
      <c r="H161" s="228"/>
      <c r="I161" s="82"/>
      <c r="J161" s="80"/>
      <c r="K161" s="66"/>
      <c r="L161" s="62"/>
      <c r="M161" s="60"/>
      <c r="N161" s="48"/>
      <c r="O161" s="64"/>
      <c r="P161" s="42"/>
      <c r="Q161" s="17"/>
      <c r="R161" s="5"/>
      <c r="S161" s="322"/>
      <c r="T161" s="12"/>
      <c r="U161" s="8"/>
      <c r="V161" s="23" t="s">
        <v>491</v>
      </c>
      <c r="W161" s="344" t="s">
        <v>512</v>
      </c>
      <c r="X161" s="2" t="s">
        <v>628</v>
      </c>
      <c r="Y161" s="2"/>
      <c r="Z161" s="789">
        <v>1978</v>
      </c>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f>BE160-BD160</f>
        <v>10</v>
      </c>
      <c r="BF161" s="2">
        <f t="shared" ref="BF161:CI161" si="68">BF160-BE160</f>
        <v>9.4000000000000057</v>
      </c>
      <c r="BG161" s="2">
        <f t="shared" si="68"/>
        <v>17.899999999999991</v>
      </c>
      <c r="BH161" s="2">
        <f t="shared" si="68"/>
        <v>35.400000000000006</v>
      </c>
      <c r="BI161" s="2">
        <f t="shared" si="68"/>
        <v>24.5</v>
      </c>
      <c r="BJ161" s="2">
        <f t="shared" si="68"/>
        <v>31.400000000000006</v>
      </c>
      <c r="BK161" s="2">
        <f t="shared" si="68"/>
        <v>26.299999999999983</v>
      </c>
      <c r="BL161" s="2">
        <f t="shared" si="68"/>
        <v>21.600000000000023</v>
      </c>
      <c r="BM161" s="2">
        <f t="shared" si="68"/>
        <v>31.899999999999977</v>
      </c>
      <c r="BN161" s="2">
        <f t="shared" si="68"/>
        <v>21.600000000000023</v>
      </c>
      <c r="BO161" s="2">
        <f t="shared" si="68"/>
        <v>30.5</v>
      </c>
      <c r="BP161" s="2">
        <f t="shared" si="68"/>
        <v>30.300000000000011</v>
      </c>
      <c r="BQ161" s="2">
        <f t="shared" si="68"/>
        <v>21.5</v>
      </c>
      <c r="BR161" s="2">
        <f t="shared" si="68"/>
        <v>55</v>
      </c>
      <c r="BS161" s="2">
        <f t="shared" si="68"/>
        <v>75.299999999999955</v>
      </c>
      <c r="BT161" s="2">
        <f t="shared" si="68"/>
        <v>54.600000000000023</v>
      </c>
      <c r="BU161" s="2">
        <f t="shared" si="68"/>
        <v>93.5</v>
      </c>
      <c r="BV161" s="2">
        <f t="shared" si="68"/>
        <v>49.200000000000045</v>
      </c>
      <c r="BW161" s="2">
        <f t="shared" si="68"/>
        <v>39.799999999999955</v>
      </c>
      <c r="BX161" s="2">
        <f t="shared" si="68"/>
        <v>34.899999999999977</v>
      </c>
      <c r="BY161" s="2">
        <f t="shared" si="68"/>
        <v>18.5</v>
      </c>
      <c r="BZ161" s="2">
        <f t="shared" si="68"/>
        <v>21.399999999999977</v>
      </c>
      <c r="CA161" s="2">
        <f t="shared" si="68"/>
        <v>26</v>
      </c>
      <c r="CB161" s="2">
        <f t="shared" si="68"/>
        <v>58.700000000000045</v>
      </c>
      <c r="CC161" s="2">
        <f t="shared" si="68"/>
        <v>92.899999999999977</v>
      </c>
      <c r="CD161" s="2">
        <f t="shared" si="68"/>
        <v>74.600000000000023</v>
      </c>
      <c r="CE161" s="2">
        <f t="shared" si="68"/>
        <v>68.099999999999909</v>
      </c>
      <c r="CF161" s="2">
        <f t="shared" si="68"/>
        <v>4.6000000000001364</v>
      </c>
      <c r="CG161" s="2">
        <f t="shared" si="68"/>
        <v>59.399999999999864</v>
      </c>
      <c r="CH161" s="2">
        <f t="shared" si="68"/>
        <v>107</v>
      </c>
      <c r="CI161" s="2">
        <f t="shared" si="68"/>
        <v>174.80000000000018</v>
      </c>
      <c r="CJ161" s="2">
        <f>CJ160-CI160</f>
        <v>101.59999999999991</v>
      </c>
      <c r="CK161" s="822">
        <f>CK160-CJ160</f>
        <v>121.90000000000009</v>
      </c>
      <c r="CL161" s="822">
        <f>CL160-CK160</f>
        <v>116.89999999999986</v>
      </c>
      <c r="CM161" s="394"/>
      <c r="CN161" s="888"/>
    </row>
    <row r="162" spans="1:96" s="197" customFormat="1" ht="15">
      <c r="A162" s="229"/>
      <c r="B162" s="187"/>
      <c r="C162" s="687"/>
      <c r="D162" s="191"/>
      <c r="E162" s="581"/>
      <c r="F162" s="547"/>
      <c r="G162" s="526"/>
      <c r="H162" s="229"/>
      <c r="I162" s="183"/>
      <c r="J162" s="184"/>
      <c r="K162" s="185"/>
      <c r="L162" s="186"/>
      <c r="M162" s="187"/>
      <c r="N162" s="188"/>
      <c r="O162" s="189"/>
      <c r="P162" s="190"/>
      <c r="Q162" s="191"/>
      <c r="R162" s="194"/>
      <c r="S162" s="325"/>
      <c r="T162" s="192"/>
      <c r="U162" s="193"/>
      <c r="V162" s="195"/>
      <c r="W162" s="344" t="s">
        <v>512</v>
      </c>
      <c r="X162" s="196" t="s">
        <v>602</v>
      </c>
      <c r="Y162" s="196"/>
      <c r="Z162" s="789"/>
      <c r="AA162" s="196"/>
      <c r="AB162" s="196"/>
      <c r="AC162" s="196"/>
      <c r="AD162" s="196"/>
      <c r="AE162" s="196"/>
      <c r="AF162" s="196"/>
      <c r="AG162" s="196"/>
      <c r="AH162" s="196"/>
      <c r="AI162" s="196"/>
      <c r="AJ162" s="196"/>
      <c r="AK162" s="196"/>
      <c r="AL162" s="196"/>
      <c r="AM162" s="196"/>
      <c r="AN162" s="196"/>
      <c r="AO162" s="196"/>
      <c r="AP162" s="196"/>
      <c r="AQ162" s="196"/>
      <c r="AR162" s="196"/>
      <c r="AS162" s="196"/>
      <c r="AT162" s="196"/>
      <c r="AU162" s="196"/>
      <c r="AV162" s="196"/>
      <c r="AW162" s="196"/>
      <c r="AX162" s="196"/>
      <c r="AY162" s="196"/>
      <c r="AZ162" s="196"/>
      <c r="BA162" s="196"/>
      <c r="BB162" s="196"/>
      <c r="BC162" s="196"/>
      <c r="BD162" s="196"/>
      <c r="BE162" s="196"/>
      <c r="BF162" s="196"/>
      <c r="BG162" s="198">
        <f>BG161</f>
        <v>17.899999999999991</v>
      </c>
      <c r="BH162" s="199">
        <f>BG162+BH161</f>
        <v>53.3</v>
      </c>
      <c r="BI162" s="199">
        <f>BH162+BI161</f>
        <v>77.8</v>
      </c>
      <c r="BJ162" s="199">
        <f>BI162+BJ161</f>
        <v>109.2</v>
      </c>
      <c r="BK162" s="200">
        <f>BJ162+BK161</f>
        <v>135.5</v>
      </c>
      <c r="BL162" s="196">
        <f>BL161</f>
        <v>21.600000000000023</v>
      </c>
      <c r="BM162" s="196">
        <f>BL162+BM161</f>
        <v>53.5</v>
      </c>
      <c r="BN162" s="198">
        <f>BN161</f>
        <v>21.600000000000023</v>
      </c>
      <c r="BO162" s="199">
        <f>BN162+BO161</f>
        <v>52.100000000000023</v>
      </c>
      <c r="BP162" s="199">
        <f>BO162+BP161</f>
        <v>82.400000000000034</v>
      </c>
      <c r="BQ162" s="199">
        <f>BP162+BQ161</f>
        <v>103.90000000000003</v>
      </c>
      <c r="BR162" s="200">
        <f>BQ162+BR161</f>
        <v>158.90000000000003</v>
      </c>
      <c r="BS162" s="198">
        <f>BS161</f>
        <v>75.299999999999955</v>
      </c>
      <c r="BT162" s="199">
        <f>BS162+BT161</f>
        <v>129.89999999999998</v>
      </c>
      <c r="BU162" s="199">
        <f>BT162+BU161</f>
        <v>223.39999999999998</v>
      </c>
      <c r="BV162" s="200">
        <f>BU162+BV161</f>
        <v>272.60000000000002</v>
      </c>
      <c r="BW162" s="198">
        <f>BW161</f>
        <v>39.799999999999955</v>
      </c>
      <c r="BX162" s="199">
        <f>BW162+BX161</f>
        <v>74.699999999999932</v>
      </c>
      <c r="BY162" s="199">
        <f>BX162+BY161</f>
        <v>93.199999999999932</v>
      </c>
      <c r="BZ162" s="199">
        <f>BY162+BZ161</f>
        <v>114.59999999999991</v>
      </c>
      <c r="CA162" s="200">
        <f>BZ162+CA161</f>
        <v>140.59999999999991</v>
      </c>
      <c r="CB162" s="198">
        <f>CB161</f>
        <v>58.700000000000045</v>
      </c>
      <c r="CC162" s="199">
        <f>CB162+CC161</f>
        <v>151.60000000000002</v>
      </c>
      <c r="CD162" s="199">
        <f>CC162+CD161</f>
        <v>226.20000000000005</v>
      </c>
      <c r="CE162" s="199">
        <f>CD162+CE161</f>
        <v>294.29999999999995</v>
      </c>
      <c r="CF162" s="200">
        <f>CE162+CF161</f>
        <v>298.90000000000009</v>
      </c>
      <c r="CG162" s="198">
        <f>CG161</f>
        <v>59.399999999999864</v>
      </c>
      <c r="CH162" s="199">
        <f>CG162+CH161</f>
        <v>166.39999999999986</v>
      </c>
      <c r="CI162" s="199">
        <f>CH162+CI161</f>
        <v>341.20000000000005</v>
      </c>
      <c r="CJ162" s="199">
        <f>CI162+CJ161</f>
        <v>442.79999999999995</v>
      </c>
      <c r="CK162" s="932">
        <f>CJ162+CK161</f>
        <v>564.70000000000005</v>
      </c>
      <c r="CL162" s="932">
        <f>CK162+CL161</f>
        <v>681.59999999999991</v>
      </c>
      <c r="CM162" s="199"/>
      <c r="CN162" s="902"/>
    </row>
    <row r="163" spans="1:96" s="4" customFormat="1" ht="15">
      <c r="A163" s="228"/>
      <c r="B163" s="60"/>
      <c r="C163" s="685"/>
      <c r="D163" s="17"/>
      <c r="E163" s="579"/>
      <c r="F163" s="542"/>
      <c r="G163" s="524"/>
      <c r="H163" s="228"/>
      <c r="I163" s="82"/>
      <c r="J163" s="80"/>
      <c r="K163" s="66"/>
      <c r="L163" s="62"/>
      <c r="M163" s="60"/>
      <c r="N163" s="48"/>
      <c r="O163" s="64"/>
      <c r="P163" s="42"/>
      <c r="Q163" s="17"/>
      <c r="R163" s="5"/>
      <c r="S163" s="322"/>
      <c r="T163" s="12"/>
      <c r="U163" s="8"/>
      <c r="V163" s="23"/>
      <c r="W163" s="344"/>
      <c r="X163" s="24"/>
      <c r="Y163" s="24"/>
      <c r="Z163" s="789"/>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5"/>
      <c r="BG163" s="135"/>
      <c r="BH163" s="135"/>
      <c r="BI163" s="135"/>
      <c r="BJ163" s="135"/>
      <c r="BK163" s="135"/>
      <c r="BL163" s="135"/>
      <c r="BM163" s="135"/>
      <c r="BN163" s="135"/>
      <c r="BO163" s="135"/>
      <c r="BP163" s="135"/>
      <c r="BQ163" s="135"/>
      <c r="BR163" s="135"/>
      <c r="BS163" s="135"/>
      <c r="BT163" s="135"/>
      <c r="BU163" s="135"/>
      <c r="BV163" s="135"/>
      <c r="BW163" s="135"/>
      <c r="BX163" s="135"/>
      <c r="BY163" s="135"/>
      <c r="BZ163" s="135"/>
      <c r="CA163" s="135"/>
      <c r="CB163" s="135"/>
      <c r="CC163" s="135"/>
      <c r="CD163" s="135"/>
      <c r="CE163" s="135"/>
      <c r="CF163" s="135"/>
      <c r="CG163" s="135"/>
      <c r="CH163" s="135"/>
      <c r="CI163" s="135"/>
      <c r="CJ163" s="135"/>
      <c r="CK163" s="822"/>
      <c r="CL163" s="822"/>
      <c r="CM163" s="394"/>
      <c r="CN163" s="888" t="s">
        <v>715</v>
      </c>
      <c r="CO163" s="4" t="s">
        <v>849</v>
      </c>
      <c r="CP163" s="4" t="s">
        <v>605</v>
      </c>
      <c r="CQ163" s="4" t="s">
        <v>820</v>
      </c>
      <c r="CR163" s="4" t="s">
        <v>821</v>
      </c>
    </row>
    <row r="164" spans="1:96" s="4" customFormat="1" ht="15">
      <c r="A164" s="228"/>
      <c r="B164" s="60"/>
      <c r="C164" s="685"/>
      <c r="D164" s="17"/>
      <c r="E164" s="579"/>
      <c r="F164" s="542"/>
      <c r="G164" s="524"/>
      <c r="H164" s="228"/>
      <c r="I164" s="82"/>
      <c r="J164" s="80"/>
      <c r="K164" s="66"/>
      <c r="L164" s="62"/>
      <c r="M164" s="60"/>
      <c r="N164" s="48"/>
      <c r="O164" s="64"/>
      <c r="P164" s="42"/>
      <c r="Q164" s="17"/>
      <c r="R164" s="5"/>
      <c r="S164" s="322"/>
      <c r="T164" s="12"/>
      <c r="U164" s="8"/>
      <c r="V164" s="23" t="str">
        <f>V134</f>
        <v>Etat (S13111)</v>
      </c>
      <c r="W164" s="344" t="s">
        <v>726</v>
      </c>
      <c r="X164" s="2" t="s">
        <v>623</v>
      </c>
      <c r="Y164" s="24"/>
      <c r="Z164" s="789">
        <v>1978</v>
      </c>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135"/>
      <c r="BB164" s="135"/>
      <c r="BC164" s="135"/>
      <c r="BD164" s="135">
        <f t="shared" ref="BD164:CK164" si="69">100*BD134/BD$160</f>
        <v>60.989010989010993</v>
      </c>
      <c r="BE164" s="135">
        <f t="shared" si="69"/>
        <v>60.144927536231883</v>
      </c>
      <c r="BF164" s="135">
        <f t="shared" si="69"/>
        <v>59.761388286334054</v>
      </c>
      <c r="BG164" s="135">
        <f t="shared" si="69"/>
        <v>61.126248864668483</v>
      </c>
      <c r="BH164" s="135">
        <f t="shared" si="69"/>
        <v>65.085910652920958</v>
      </c>
      <c r="BI164" s="135">
        <f t="shared" si="69"/>
        <v>65.470588235294116</v>
      </c>
      <c r="BJ164" s="135">
        <f t="shared" si="69"/>
        <v>66.285998013902685</v>
      </c>
      <c r="BK164" s="135">
        <f t="shared" si="69"/>
        <v>66.578831796223099</v>
      </c>
      <c r="BL164" s="135">
        <f t="shared" si="69"/>
        <v>68.351383874849574</v>
      </c>
      <c r="BM164" s="135">
        <f t="shared" si="69"/>
        <v>68.172119487908958</v>
      </c>
      <c r="BN164" s="135">
        <f t="shared" si="69"/>
        <v>69.947159841479518</v>
      </c>
      <c r="BO164" s="135">
        <f t="shared" si="69"/>
        <v>71.467146714671458</v>
      </c>
      <c r="BP164" s="135">
        <f t="shared" si="69"/>
        <v>72.359735973597367</v>
      </c>
      <c r="BQ164" s="135">
        <f t="shared" si="69"/>
        <v>71.981303557517521</v>
      </c>
      <c r="BR164" s="135">
        <f t="shared" si="69"/>
        <v>72.778913883208361</v>
      </c>
      <c r="BS164" s="135">
        <f t="shared" si="69"/>
        <v>73.670935195964304</v>
      </c>
      <c r="BT164" s="135">
        <f t="shared" si="69"/>
        <v>76.385964912280699</v>
      </c>
      <c r="BU164" s="135">
        <f t="shared" si="69"/>
        <v>73.187641296156741</v>
      </c>
      <c r="BV164" s="135">
        <f t="shared" si="69"/>
        <v>74.154623263645291</v>
      </c>
      <c r="BW164" s="135">
        <f t="shared" si="69"/>
        <v>75.016611295681059</v>
      </c>
      <c r="BX164" s="135">
        <f t="shared" si="69"/>
        <v>77.571755143510273</v>
      </c>
      <c r="BY164" s="135">
        <f t="shared" si="69"/>
        <v>79.004839310088116</v>
      </c>
      <c r="BZ164" s="135">
        <f t="shared" si="69"/>
        <v>79.499576937024059</v>
      </c>
      <c r="CA164" s="135">
        <f t="shared" si="69"/>
        <v>80.335169342552447</v>
      </c>
      <c r="CB164" s="135">
        <f t="shared" si="69"/>
        <v>81.798245614035082</v>
      </c>
      <c r="CC164" s="135">
        <f t="shared" si="69"/>
        <v>80.605035326898204</v>
      </c>
      <c r="CD164" s="135">
        <f t="shared" si="69"/>
        <v>78.851320055581283</v>
      </c>
      <c r="CE164" s="135">
        <f t="shared" si="69"/>
        <v>78.302544440571637</v>
      </c>
      <c r="CF164" s="135">
        <f t="shared" si="69"/>
        <v>77.781635132789447</v>
      </c>
      <c r="CG164" s="135">
        <f t="shared" si="69"/>
        <v>76.989105315285585</v>
      </c>
      <c r="CH164" s="135">
        <f t="shared" si="69"/>
        <v>78.939784620051583</v>
      </c>
      <c r="CI164" s="135">
        <f t="shared" si="69"/>
        <v>78.237578679523239</v>
      </c>
      <c r="CJ164" s="135">
        <f t="shared" si="69"/>
        <v>78.043887147335425</v>
      </c>
      <c r="CK164" s="822">
        <f t="shared" si="69"/>
        <v>77.77389481041412</v>
      </c>
      <c r="CL164" s="822">
        <f t="shared" ref="CL164" si="70">100*CL134/CL$160</f>
        <v>78.520013087577709</v>
      </c>
      <c r="CM164" s="394"/>
      <c r="CN164" s="903">
        <f t="shared" ref="CN164:CN169" si="71">AVERAGE(BD164:CJ164)</f>
        <v>72.693240022327075</v>
      </c>
      <c r="CO164" s="135">
        <f t="shared" ref="CO164:CO169" si="72">AVERAGE(BD164:BZ164)</f>
        <v>69.956200654876952</v>
      </c>
      <c r="CP164" s="135">
        <f t="shared" ref="CP164:CP169" si="73">AVERAGE(CA164:CJ164)</f>
        <v>78.988430567462402</v>
      </c>
      <c r="CQ164" s="135">
        <f t="shared" ref="CQ164:CQ169" si="74">MIN(BD164:CJ164)</f>
        <v>59.761388286334054</v>
      </c>
      <c r="CR164" s="135">
        <f t="shared" ref="CR164:CR169" si="75">MAX(BD164:CJ164)</f>
        <v>81.798245614035082</v>
      </c>
    </row>
    <row r="165" spans="1:96" s="4" customFormat="1" ht="15">
      <c r="A165" s="228"/>
      <c r="B165" s="60"/>
      <c r="C165" s="685"/>
      <c r="D165" s="17"/>
      <c r="E165" s="579"/>
      <c r="F165" s="542"/>
      <c r="G165" s="524"/>
      <c r="H165" s="228"/>
      <c r="I165" s="82"/>
      <c r="J165" s="80"/>
      <c r="K165" s="66"/>
      <c r="L165" s="62"/>
      <c r="M165" s="60"/>
      <c r="N165" s="48"/>
      <c r="O165" s="64"/>
      <c r="P165" s="42"/>
      <c r="Q165" s="17"/>
      <c r="R165" s="5"/>
      <c r="S165" s="322"/>
      <c r="T165" s="12"/>
      <c r="U165" s="8"/>
      <c r="V165" s="23" t="str">
        <f>V156</f>
        <v>Organismes divers d'administration centrale (S13112)</v>
      </c>
      <c r="W165" s="344" t="s">
        <v>726</v>
      </c>
      <c r="X165" s="2" t="s">
        <v>740</v>
      </c>
      <c r="Y165" s="24"/>
      <c r="Z165" s="789">
        <v>1978</v>
      </c>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f t="shared" ref="BD165:CJ165" si="76">100*BD156/BD$160</f>
        <v>1.3736263736263736</v>
      </c>
      <c r="BE165" s="135">
        <f t="shared" si="76"/>
        <v>1.3285024154589373</v>
      </c>
      <c r="BF165" s="135">
        <f t="shared" si="76"/>
        <v>1.3015184381778742</v>
      </c>
      <c r="BG165" s="135">
        <f t="shared" si="76"/>
        <v>1.1807447774750228</v>
      </c>
      <c r="BH165" s="135">
        <f t="shared" si="76"/>
        <v>1.3745704467353952</v>
      </c>
      <c r="BI165" s="135">
        <f t="shared" si="76"/>
        <v>1.4705882352941178</v>
      </c>
      <c r="BJ165" s="135">
        <f t="shared" si="76"/>
        <v>1.3406156901688182</v>
      </c>
      <c r="BK165" s="135">
        <f t="shared" si="76"/>
        <v>1.2296881862099254</v>
      </c>
      <c r="BL165" s="135">
        <f t="shared" si="76"/>
        <v>1.6446048937023663</v>
      </c>
      <c r="BM165" s="135">
        <f t="shared" si="76"/>
        <v>1.7069701280227596</v>
      </c>
      <c r="BN165" s="135">
        <f t="shared" si="76"/>
        <v>0.52840158520475555</v>
      </c>
      <c r="BO165" s="135">
        <f t="shared" si="76"/>
        <v>0.54005400540054005</v>
      </c>
      <c r="BP165" s="135">
        <f t="shared" si="76"/>
        <v>0.60506050605060513</v>
      </c>
      <c r="BQ165" s="135">
        <f t="shared" si="76"/>
        <v>0.59724746819008034</v>
      </c>
      <c r="BR165" s="135">
        <f t="shared" si="76"/>
        <v>0.54533060668029987</v>
      </c>
      <c r="BS165" s="135">
        <f t="shared" si="76"/>
        <v>1.0089251067132325</v>
      </c>
      <c r="BT165" s="135">
        <f t="shared" si="76"/>
        <v>0.91228070175438591</v>
      </c>
      <c r="BU165" s="135">
        <f t="shared" si="76"/>
        <v>5.0339110776186891</v>
      </c>
      <c r="BV165" s="135">
        <f t="shared" si="76"/>
        <v>4.2514381927879894</v>
      </c>
      <c r="BW165" s="135">
        <f t="shared" si="76"/>
        <v>3.5481727574750832</v>
      </c>
      <c r="BX165" s="135">
        <f t="shared" si="76"/>
        <v>3.0226060452120906</v>
      </c>
      <c r="BY165" s="135">
        <f t="shared" si="76"/>
        <v>2.4320635314555159</v>
      </c>
      <c r="BZ165" s="135">
        <f t="shared" si="76"/>
        <v>2.3208026109029376</v>
      </c>
      <c r="CA165" s="135">
        <f t="shared" si="76"/>
        <v>2.0860189851166062</v>
      </c>
      <c r="CB165" s="135">
        <f t="shared" si="76"/>
        <v>1.6885964912280702</v>
      </c>
      <c r="CC165" s="135">
        <f t="shared" si="76"/>
        <v>2.3584436262314661</v>
      </c>
      <c r="CD165" s="135">
        <f t="shared" si="76"/>
        <v>2.0287169986104678</v>
      </c>
      <c r="CE165" s="135">
        <f t="shared" si="76"/>
        <v>1.8211920529801326</v>
      </c>
      <c r="CF165" s="135">
        <f t="shared" si="76"/>
        <v>1.3278944627668807</v>
      </c>
      <c r="CG165" s="135">
        <f t="shared" si="76"/>
        <v>1.8818091779465171</v>
      </c>
      <c r="CH165" s="135">
        <f t="shared" si="76"/>
        <v>0.87972091612316095</v>
      </c>
      <c r="CI165" s="135">
        <f t="shared" si="76"/>
        <v>1.2521762421320477</v>
      </c>
      <c r="CJ165" s="135">
        <f t="shared" si="76"/>
        <v>0.88401253918495293</v>
      </c>
      <c r="CK165" s="822">
        <f>100*CK156/CK$160</f>
        <v>0.60574290873085213</v>
      </c>
      <c r="CL165" s="822">
        <f>100*CL156/CL$160</f>
        <v>0.53986258043407132</v>
      </c>
      <c r="CM165" s="394"/>
      <c r="CN165" s="903">
        <f t="shared" si="71"/>
        <v>1.6820092506860027</v>
      </c>
      <c r="CO165" s="135">
        <f t="shared" si="72"/>
        <v>1.708596686100774</v>
      </c>
      <c r="CP165" s="135">
        <f t="shared" si="73"/>
        <v>1.6208581492320302</v>
      </c>
      <c r="CQ165" s="135">
        <f t="shared" si="74"/>
        <v>0.52840158520475555</v>
      </c>
      <c r="CR165" s="135">
        <f t="shared" si="75"/>
        <v>5.0339110776186891</v>
      </c>
    </row>
    <row r="166" spans="1:96" s="167" customFormat="1" ht="15">
      <c r="A166" s="229"/>
      <c r="B166" s="187"/>
      <c r="C166" s="687"/>
      <c r="D166" s="191"/>
      <c r="E166" s="581"/>
      <c r="F166" s="547"/>
      <c r="G166" s="526"/>
      <c r="H166" s="229"/>
      <c r="I166" s="156"/>
      <c r="J166" s="157"/>
      <c r="K166" s="158"/>
      <c r="L166" s="159"/>
      <c r="M166" s="160"/>
      <c r="N166" s="161"/>
      <c r="O166" s="162"/>
      <c r="P166" s="163"/>
      <c r="Q166" s="164"/>
      <c r="R166" s="194"/>
      <c r="S166" s="325"/>
      <c r="T166" s="192"/>
      <c r="U166" s="193"/>
      <c r="V166" s="165" t="s">
        <v>806</v>
      </c>
      <c r="W166" s="344" t="s">
        <v>726</v>
      </c>
      <c r="X166" s="166" t="s">
        <v>517</v>
      </c>
      <c r="Y166" s="166"/>
      <c r="Z166" s="789">
        <v>1978</v>
      </c>
      <c r="BD166" s="168">
        <f t="shared" ref="BD166:CJ166" si="77">BD164+BD165</f>
        <v>62.362637362637365</v>
      </c>
      <c r="BE166" s="168">
        <f t="shared" si="77"/>
        <v>61.473429951690818</v>
      </c>
      <c r="BF166" s="168">
        <f t="shared" si="77"/>
        <v>61.062906724511926</v>
      </c>
      <c r="BG166" s="168">
        <f t="shared" si="77"/>
        <v>62.306993642143503</v>
      </c>
      <c r="BH166" s="168">
        <f t="shared" si="77"/>
        <v>66.460481099656349</v>
      </c>
      <c r="BI166" s="168">
        <f t="shared" si="77"/>
        <v>66.941176470588232</v>
      </c>
      <c r="BJ166" s="168">
        <f t="shared" si="77"/>
        <v>67.626613704071502</v>
      </c>
      <c r="BK166" s="168">
        <f t="shared" si="77"/>
        <v>67.808519982433026</v>
      </c>
      <c r="BL166" s="168">
        <f t="shared" si="77"/>
        <v>69.995988768551939</v>
      </c>
      <c r="BM166" s="168">
        <f t="shared" si="77"/>
        <v>69.879089615931719</v>
      </c>
      <c r="BN166" s="168">
        <f t="shared" si="77"/>
        <v>70.47556142668428</v>
      </c>
      <c r="BO166" s="168">
        <f t="shared" si="77"/>
        <v>72.007200720071992</v>
      </c>
      <c r="BP166" s="168">
        <f t="shared" si="77"/>
        <v>72.964796479647973</v>
      </c>
      <c r="BQ166" s="168">
        <f t="shared" si="77"/>
        <v>72.578551025707597</v>
      </c>
      <c r="BR166" s="168">
        <f t="shared" si="77"/>
        <v>73.324244489888656</v>
      </c>
      <c r="BS166" s="168">
        <f t="shared" si="77"/>
        <v>74.67986030267754</v>
      </c>
      <c r="BT166" s="168">
        <f t="shared" si="77"/>
        <v>77.298245614035082</v>
      </c>
      <c r="BU166" s="168">
        <f t="shared" si="77"/>
        <v>78.221552373775424</v>
      </c>
      <c r="BV166" s="168">
        <f t="shared" si="77"/>
        <v>78.406061456433278</v>
      </c>
      <c r="BW166" s="168">
        <f t="shared" si="77"/>
        <v>78.564784053156146</v>
      </c>
      <c r="BX166" s="168">
        <f t="shared" si="77"/>
        <v>80.59436118872236</v>
      </c>
      <c r="BY166" s="168">
        <f t="shared" si="77"/>
        <v>81.436902841543628</v>
      </c>
      <c r="BZ166" s="168">
        <f t="shared" si="77"/>
        <v>81.82037954792699</v>
      </c>
      <c r="CA166" s="168">
        <f t="shared" si="77"/>
        <v>82.421188327669057</v>
      </c>
      <c r="CB166" s="168">
        <f t="shared" si="77"/>
        <v>83.48684210526315</v>
      </c>
      <c r="CC166" s="168">
        <f t="shared" si="77"/>
        <v>82.963478953129666</v>
      </c>
      <c r="CD166" s="168">
        <f t="shared" si="77"/>
        <v>80.880037054191746</v>
      </c>
      <c r="CE166" s="168">
        <f t="shared" si="77"/>
        <v>80.123736493551775</v>
      </c>
      <c r="CF166" s="168">
        <f t="shared" si="77"/>
        <v>79.109529595556324</v>
      </c>
      <c r="CG166" s="168">
        <f t="shared" si="77"/>
        <v>78.870914493232107</v>
      </c>
      <c r="CH166" s="168">
        <f t="shared" si="77"/>
        <v>79.819505536174745</v>
      </c>
      <c r="CI166" s="168">
        <f t="shared" si="77"/>
        <v>79.48975492165529</v>
      </c>
      <c r="CJ166" s="168">
        <f t="shared" si="77"/>
        <v>78.927899686520377</v>
      </c>
      <c r="CK166" s="822">
        <f>CK164+CK165</f>
        <v>78.379637719144966</v>
      </c>
      <c r="CL166" s="822">
        <f>CL164+CL165</f>
        <v>79.059875668011784</v>
      </c>
      <c r="CM166" s="199"/>
      <c r="CN166" s="903">
        <f t="shared" si="71"/>
        <v>74.375249273013083</v>
      </c>
      <c r="CO166" s="135">
        <f t="shared" si="72"/>
        <v>71.664797340977699</v>
      </c>
      <c r="CP166" s="135">
        <f t="shared" si="73"/>
        <v>80.609288716694422</v>
      </c>
      <c r="CQ166" s="135">
        <f t="shared" si="74"/>
        <v>61.062906724511926</v>
      </c>
      <c r="CR166" s="135">
        <f t="shared" si="75"/>
        <v>83.48684210526315</v>
      </c>
    </row>
    <row r="167" spans="1:96" s="4" customFormat="1" ht="15">
      <c r="A167" s="228"/>
      <c r="B167" s="60"/>
      <c r="C167" s="685"/>
      <c r="D167" s="17"/>
      <c r="E167" s="579"/>
      <c r="F167" s="542"/>
      <c r="G167" s="524"/>
      <c r="H167" s="228"/>
      <c r="I167" s="82"/>
      <c r="J167" s="80"/>
      <c r="K167" s="66"/>
      <c r="L167" s="62"/>
      <c r="M167" s="60"/>
      <c r="N167" s="48"/>
      <c r="O167" s="64"/>
      <c r="P167" s="42"/>
      <c r="Q167" s="17"/>
      <c r="R167" s="5"/>
      <c r="S167" s="322"/>
      <c r="T167" s="12"/>
      <c r="U167" s="8"/>
      <c r="V167" s="23" t="str">
        <f>V158</f>
        <v>Administrations locales (S1313)</v>
      </c>
      <c r="W167" s="344" t="s">
        <v>726</v>
      </c>
      <c r="X167" s="2" t="s">
        <v>850</v>
      </c>
      <c r="Y167" s="24"/>
      <c r="Z167" s="789">
        <v>1978</v>
      </c>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f t="shared" ref="BD167:CJ167" si="78">100*BD158/BD$160</f>
        <v>32.829670329670328</v>
      </c>
      <c r="BE167" s="135">
        <f t="shared" si="78"/>
        <v>33.333333333333336</v>
      </c>
      <c r="BF167" s="135">
        <f t="shared" si="78"/>
        <v>33.514099783080262</v>
      </c>
      <c r="BG167" s="135">
        <f t="shared" si="78"/>
        <v>32.515894641235235</v>
      </c>
      <c r="BH167" s="135">
        <f t="shared" si="78"/>
        <v>29.209621993127147</v>
      </c>
      <c r="BI167" s="135">
        <f t="shared" si="78"/>
        <v>28.882352941176471</v>
      </c>
      <c r="BJ167" s="135">
        <f t="shared" si="78"/>
        <v>27.706057596822244</v>
      </c>
      <c r="BK167" s="135">
        <f t="shared" si="78"/>
        <v>28.019323671497585</v>
      </c>
      <c r="BL167" s="135">
        <f t="shared" si="78"/>
        <v>27.557160048134776</v>
      </c>
      <c r="BM167" s="135">
        <f t="shared" si="78"/>
        <v>27.809388335704128</v>
      </c>
      <c r="BN167" s="135">
        <f t="shared" si="78"/>
        <v>26.948480845442532</v>
      </c>
      <c r="BO167" s="135">
        <f t="shared" si="78"/>
        <v>25.532553255325531</v>
      </c>
      <c r="BP167" s="135">
        <f t="shared" si="78"/>
        <v>24.75247524752475</v>
      </c>
      <c r="BQ167" s="135">
        <f t="shared" si="78"/>
        <v>24.668917164372889</v>
      </c>
      <c r="BR167" s="135">
        <f t="shared" si="78"/>
        <v>22.608498068620769</v>
      </c>
      <c r="BS167" s="135">
        <f t="shared" si="78"/>
        <v>20.236709351959643</v>
      </c>
      <c r="BT167" s="135">
        <f t="shared" si="78"/>
        <v>18.982456140350877</v>
      </c>
      <c r="BU167" s="135">
        <f t="shared" si="78"/>
        <v>16.669178598342125</v>
      </c>
      <c r="BV167" s="135">
        <f t="shared" si="78"/>
        <v>15.771011645853795</v>
      </c>
      <c r="BW167" s="135">
        <f t="shared" si="78"/>
        <v>13.993355481727574</v>
      </c>
      <c r="BX167" s="135">
        <f t="shared" si="78"/>
        <v>13.423926847853696</v>
      </c>
      <c r="BY167" s="135">
        <f t="shared" si="78"/>
        <v>13.041320263059934</v>
      </c>
      <c r="BZ167" s="135">
        <f t="shared" si="78"/>
        <v>12.716064305572344</v>
      </c>
      <c r="CA167" s="135">
        <f t="shared" si="78"/>
        <v>12.352045001757881</v>
      </c>
      <c r="CB167" s="135">
        <f t="shared" si="78"/>
        <v>11.414473684210526</v>
      </c>
      <c r="CC167" s="135">
        <f t="shared" si="78"/>
        <v>10.727435565727934</v>
      </c>
      <c r="CD167" s="135">
        <f t="shared" si="78"/>
        <v>10.328855951829551</v>
      </c>
      <c r="CE167" s="135">
        <f t="shared" si="78"/>
        <v>10.273614499825724</v>
      </c>
      <c r="CF167" s="135">
        <f t="shared" si="78"/>
        <v>10.900885262975178</v>
      </c>
      <c r="CG167" s="135">
        <f t="shared" si="78"/>
        <v>11.183558930340046</v>
      </c>
      <c r="CH167" s="135">
        <f t="shared" si="78"/>
        <v>11.095100864553316</v>
      </c>
      <c r="CI167" s="135">
        <f t="shared" si="78"/>
        <v>10.392393196732288</v>
      </c>
      <c r="CJ167" s="135">
        <f t="shared" si="78"/>
        <v>10.100313479623825</v>
      </c>
      <c r="CK167" s="822">
        <f t="shared" ref="CK167:CL169" si="79">100*CK158/CK$160</f>
        <v>9.7035354417846111</v>
      </c>
      <c r="CL167" s="822">
        <f t="shared" si="79"/>
        <v>9.4721343657977979</v>
      </c>
      <c r="CM167" s="394"/>
      <c r="CN167" s="903">
        <f t="shared" si="71"/>
        <v>19.984561403859516</v>
      </c>
      <c r="CO167" s="135">
        <f t="shared" si="72"/>
        <v>23.944428256077732</v>
      </c>
      <c r="CP167" s="135">
        <f t="shared" si="73"/>
        <v>10.876867643757626</v>
      </c>
      <c r="CQ167" s="135">
        <f t="shared" si="74"/>
        <v>10.100313479623825</v>
      </c>
      <c r="CR167" s="135">
        <f t="shared" si="75"/>
        <v>33.514099783080262</v>
      </c>
    </row>
    <row r="168" spans="1:96" s="4" customFormat="1" ht="15">
      <c r="A168" s="228"/>
      <c r="B168" s="60"/>
      <c r="C168" s="685"/>
      <c r="D168" s="17"/>
      <c r="E168" s="579"/>
      <c r="F168" s="542"/>
      <c r="G168" s="524"/>
      <c r="H168" s="228"/>
      <c r="I168" s="82"/>
      <c r="J168" s="80"/>
      <c r="K168" s="66"/>
      <c r="L168" s="62"/>
      <c r="M168" s="60"/>
      <c r="N168" s="48"/>
      <c r="O168" s="64"/>
      <c r="P168" s="42"/>
      <c r="Q168" s="17"/>
      <c r="R168" s="5"/>
      <c r="S168" s="322"/>
      <c r="T168" s="12"/>
      <c r="U168" s="8"/>
      <c r="V168" s="23" t="str">
        <f>V159</f>
        <v>Administrations de sécurité sociale (S1314)</v>
      </c>
      <c r="W168" s="344" t="s">
        <v>726</v>
      </c>
      <c r="X168" s="2" t="s">
        <v>813</v>
      </c>
      <c r="Y168" s="24"/>
      <c r="Z168" s="789">
        <v>1978</v>
      </c>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135"/>
      <c r="BB168" s="135"/>
      <c r="BC168" s="135"/>
      <c r="BD168" s="135">
        <f t="shared" ref="BD168:CJ168" si="80">100*BD159/BD$160</f>
        <v>4.8076923076923075</v>
      </c>
      <c r="BE168" s="135">
        <f t="shared" si="80"/>
        <v>5.3140096618357493</v>
      </c>
      <c r="BF168" s="135">
        <f t="shared" si="80"/>
        <v>5.4229934924078087</v>
      </c>
      <c r="BG168" s="135">
        <f t="shared" si="80"/>
        <v>5.0862851952770214</v>
      </c>
      <c r="BH168" s="135">
        <f t="shared" si="80"/>
        <v>4.3298969072164946</v>
      </c>
      <c r="BI168" s="135">
        <f t="shared" si="80"/>
        <v>4.1764705882352944</v>
      </c>
      <c r="BJ168" s="135">
        <f t="shared" si="80"/>
        <v>4.716981132075472</v>
      </c>
      <c r="BK168" s="135">
        <f t="shared" si="80"/>
        <v>4.2160737812911728</v>
      </c>
      <c r="BL168" s="135">
        <f t="shared" si="80"/>
        <v>2.4067388688327314</v>
      </c>
      <c r="BM168" s="135">
        <f t="shared" si="80"/>
        <v>2.3115220483641536</v>
      </c>
      <c r="BN168" s="135">
        <f t="shared" si="80"/>
        <v>2.5759577278731833</v>
      </c>
      <c r="BO168" s="135">
        <f t="shared" si="80"/>
        <v>2.4602460246024598</v>
      </c>
      <c r="BP168" s="135">
        <f t="shared" si="80"/>
        <v>2.2827282728272831</v>
      </c>
      <c r="BQ168" s="135">
        <f t="shared" si="80"/>
        <v>2.7784990911451568</v>
      </c>
      <c r="BR168" s="135">
        <f t="shared" si="80"/>
        <v>4.06725744149057</v>
      </c>
      <c r="BS168" s="135">
        <f t="shared" si="80"/>
        <v>5.1028327512611567</v>
      </c>
      <c r="BT168" s="135">
        <f t="shared" si="80"/>
        <v>3.7192982456140351</v>
      </c>
      <c r="BU168" s="135">
        <f t="shared" si="80"/>
        <v>5.1092690278824415</v>
      </c>
      <c r="BV168" s="135">
        <f t="shared" si="80"/>
        <v>5.8088957485618069</v>
      </c>
      <c r="BW168" s="135">
        <f t="shared" si="80"/>
        <v>7.441860465116279</v>
      </c>
      <c r="BX168" s="135">
        <f t="shared" si="80"/>
        <v>5.9690119380238764</v>
      </c>
      <c r="BY168" s="135">
        <f t="shared" si="80"/>
        <v>5.5341853828018364</v>
      </c>
      <c r="BZ168" s="135">
        <f t="shared" si="80"/>
        <v>5.4756436600991183</v>
      </c>
      <c r="CA168" s="135">
        <f t="shared" si="80"/>
        <v>5.2150474627915155</v>
      </c>
      <c r="CB168" s="135">
        <f t="shared" si="80"/>
        <v>5.1096491228070171</v>
      </c>
      <c r="CC168" s="135">
        <f t="shared" si="80"/>
        <v>6.2991342422131558</v>
      </c>
      <c r="CD168" s="135">
        <f t="shared" si="80"/>
        <v>8.7818434460398329</v>
      </c>
      <c r="CE168" s="135">
        <f t="shared" si="80"/>
        <v>9.6026490066225172</v>
      </c>
      <c r="CF168" s="135">
        <f t="shared" si="80"/>
        <v>9.9809060926922406</v>
      </c>
      <c r="CG168" s="135">
        <f t="shared" si="80"/>
        <v>9.929019478375702</v>
      </c>
      <c r="CH168" s="135">
        <f t="shared" si="80"/>
        <v>9.0929774002730177</v>
      </c>
      <c r="CI168" s="135">
        <f t="shared" si="80"/>
        <v>10.124548011249496</v>
      </c>
      <c r="CJ168" s="135">
        <f t="shared" si="80"/>
        <v>10.9717868338558</v>
      </c>
      <c r="CK168" s="822">
        <f t="shared" si="79"/>
        <v>11.916826839070417</v>
      </c>
      <c r="CL168" s="822">
        <f t="shared" si="79"/>
        <v>11.467989966190425</v>
      </c>
      <c r="CM168" s="394"/>
      <c r="CN168" s="903">
        <f t="shared" si="71"/>
        <v>5.643088207801445</v>
      </c>
      <c r="CO168" s="135">
        <f t="shared" si="72"/>
        <v>4.3962760765446713</v>
      </c>
      <c r="CP168" s="135">
        <f t="shared" si="73"/>
        <v>8.5107561096920303</v>
      </c>
      <c r="CQ168" s="135">
        <f t="shared" si="74"/>
        <v>2.2827282728272831</v>
      </c>
      <c r="CR168" s="135">
        <f t="shared" si="75"/>
        <v>10.9717868338558</v>
      </c>
    </row>
    <row r="169" spans="1:96" s="4" customFormat="1" ht="15">
      <c r="A169" s="228"/>
      <c r="B169" s="60"/>
      <c r="C169" s="685"/>
      <c r="D169" s="17"/>
      <c r="E169" s="579"/>
      <c r="F169" s="542"/>
      <c r="G169" s="524"/>
      <c r="H169" s="228"/>
      <c r="I169" s="82"/>
      <c r="J169" s="80"/>
      <c r="K169" s="66"/>
      <c r="L169" s="62"/>
      <c r="M169" s="60"/>
      <c r="N169" s="48"/>
      <c r="O169" s="64"/>
      <c r="P169" s="42"/>
      <c r="Q169" s="17"/>
      <c r="R169" s="5"/>
      <c r="S169" s="322"/>
      <c r="T169" s="12"/>
      <c r="U169" s="8"/>
      <c r="V169" s="23" t="str">
        <f>V160</f>
        <v>Total administrations publiques (S13)</v>
      </c>
      <c r="W169" s="344" t="s">
        <v>726</v>
      </c>
      <c r="X169" s="2" t="s">
        <v>627</v>
      </c>
      <c r="Y169" s="24"/>
      <c r="Z169" s="789">
        <v>1978</v>
      </c>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f t="shared" ref="BD169:CJ169" si="81">100*BD160/BD$160</f>
        <v>100</v>
      </c>
      <c r="BE169" s="135">
        <f t="shared" si="81"/>
        <v>100</v>
      </c>
      <c r="BF169" s="135">
        <f t="shared" si="81"/>
        <v>100</v>
      </c>
      <c r="BG169" s="135">
        <f t="shared" si="81"/>
        <v>100</v>
      </c>
      <c r="BH169" s="135">
        <f t="shared" si="81"/>
        <v>100</v>
      </c>
      <c r="BI169" s="135">
        <f t="shared" si="81"/>
        <v>100</v>
      </c>
      <c r="BJ169" s="135">
        <f t="shared" si="81"/>
        <v>100</v>
      </c>
      <c r="BK169" s="135">
        <f t="shared" si="81"/>
        <v>100</v>
      </c>
      <c r="BL169" s="135">
        <f t="shared" si="81"/>
        <v>100</v>
      </c>
      <c r="BM169" s="135">
        <f t="shared" si="81"/>
        <v>100</v>
      </c>
      <c r="BN169" s="135">
        <f t="shared" si="81"/>
        <v>100</v>
      </c>
      <c r="BO169" s="135">
        <f t="shared" si="81"/>
        <v>100</v>
      </c>
      <c r="BP169" s="135">
        <f t="shared" si="81"/>
        <v>100</v>
      </c>
      <c r="BQ169" s="135">
        <f t="shared" si="81"/>
        <v>100</v>
      </c>
      <c r="BR169" s="135">
        <f t="shared" si="81"/>
        <v>100</v>
      </c>
      <c r="BS169" s="135">
        <f t="shared" si="81"/>
        <v>100</v>
      </c>
      <c r="BT169" s="135">
        <f t="shared" si="81"/>
        <v>100</v>
      </c>
      <c r="BU169" s="135">
        <f t="shared" si="81"/>
        <v>100</v>
      </c>
      <c r="BV169" s="135">
        <f t="shared" si="81"/>
        <v>100</v>
      </c>
      <c r="BW169" s="135">
        <f t="shared" si="81"/>
        <v>100</v>
      </c>
      <c r="BX169" s="135">
        <f t="shared" si="81"/>
        <v>100</v>
      </c>
      <c r="BY169" s="135">
        <f t="shared" si="81"/>
        <v>100</v>
      </c>
      <c r="BZ169" s="135">
        <f t="shared" si="81"/>
        <v>100</v>
      </c>
      <c r="CA169" s="135">
        <f t="shared" si="81"/>
        <v>100</v>
      </c>
      <c r="CB169" s="135">
        <f t="shared" si="81"/>
        <v>100</v>
      </c>
      <c r="CC169" s="135">
        <f t="shared" si="81"/>
        <v>100</v>
      </c>
      <c r="CD169" s="135">
        <f t="shared" si="81"/>
        <v>100</v>
      </c>
      <c r="CE169" s="135">
        <f t="shared" si="81"/>
        <v>100</v>
      </c>
      <c r="CF169" s="135">
        <f t="shared" si="81"/>
        <v>100</v>
      </c>
      <c r="CG169" s="135">
        <f t="shared" si="81"/>
        <v>100</v>
      </c>
      <c r="CH169" s="135">
        <f t="shared" si="81"/>
        <v>100</v>
      </c>
      <c r="CI169" s="135">
        <f t="shared" si="81"/>
        <v>100</v>
      </c>
      <c r="CJ169" s="135">
        <f t="shared" si="81"/>
        <v>100</v>
      </c>
      <c r="CK169" s="822">
        <f t="shared" si="79"/>
        <v>100</v>
      </c>
      <c r="CL169" s="822">
        <f t="shared" si="79"/>
        <v>100</v>
      </c>
      <c r="CM169" s="394"/>
      <c r="CN169" s="903">
        <f t="shared" si="71"/>
        <v>100</v>
      </c>
      <c r="CO169" s="135">
        <f t="shared" si="72"/>
        <v>100</v>
      </c>
      <c r="CP169" s="135">
        <f t="shared" si="73"/>
        <v>100</v>
      </c>
      <c r="CQ169" s="135">
        <f t="shared" si="74"/>
        <v>100</v>
      </c>
      <c r="CR169" s="135">
        <f t="shared" si="75"/>
        <v>100</v>
      </c>
    </row>
    <row r="170" spans="1:96" s="4" customFormat="1" ht="15">
      <c r="A170" s="228"/>
      <c r="B170" s="60"/>
      <c r="C170" s="685"/>
      <c r="D170" s="17"/>
      <c r="E170" s="579"/>
      <c r="F170" s="542"/>
      <c r="G170" s="524"/>
      <c r="H170" s="228"/>
      <c r="I170" s="82"/>
      <c r="J170" s="80"/>
      <c r="K170" s="66"/>
      <c r="L170" s="62"/>
      <c r="M170" s="60"/>
      <c r="N170" s="48"/>
      <c r="O170" s="64"/>
      <c r="P170" s="42"/>
      <c r="Q170" s="17"/>
      <c r="R170" s="5"/>
      <c r="S170" s="322"/>
      <c r="T170" s="12"/>
      <c r="U170" s="8"/>
      <c r="V170" s="23"/>
      <c r="W170" s="344"/>
      <c r="X170" s="2"/>
      <c r="Y170" s="2"/>
      <c r="Z170" s="789"/>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822"/>
      <c r="CL170" s="822"/>
      <c r="CM170" s="394"/>
      <c r="CN170" s="888"/>
    </row>
    <row r="171" spans="1:96" s="4" customFormat="1" ht="15">
      <c r="A171" s="228"/>
      <c r="B171" s="60"/>
      <c r="C171" s="685"/>
      <c r="D171" s="17"/>
      <c r="E171" s="579"/>
      <c r="F171" s="542"/>
      <c r="G171" s="524"/>
      <c r="H171" s="228"/>
      <c r="I171" s="82"/>
      <c r="J171" s="80"/>
      <c r="K171" s="66"/>
      <c r="L171" s="62"/>
      <c r="M171" s="60"/>
      <c r="N171" s="48"/>
      <c r="O171" s="64"/>
      <c r="P171" s="42"/>
      <c r="Q171" s="17"/>
      <c r="R171" s="5"/>
      <c r="S171" s="322"/>
      <c r="T171" s="12"/>
      <c r="U171" s="8"/>
      <c r="V171" s="23"/>
      <c r="W171" s="344"/>
      <c r="X171" s="2"/>
      <c r="Y171" s="2"/>
      <c r="Z171" s="789"/>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822"/>
      <c r="CL171" s="822"/>
      <c r="CM171" s="394"/>
      <c r="CN171" s="888"/>
    </row>
    <row r="172" spans="1:96" s="4" customFormat="1" ht="15">
      <c r="A172" s="228"/>
      <c r="B172" s="60"/>
      <c r="C172" s="685"/>
      <c r="D172" s="17"/>
      <c r="E172" s="579"/>
      <c r="F172" s="542"/>
      <c r="G172" s="524"/>
      <c r="H172" s="228"/>
      <c r="I172" s="82"/>
      <c r="J172" s="80"/>
      <c r="K172" s="66"/>
      <c r="L172" s="62"/>
      <c r="M172" s="60"/>
      <c r="N172" s="48"/>
      <c r="O172" s="64"/>
      <c r="P172" s="42"/>
      <c r="Q172" s="17"/>
      <c r="R172" s="5"/>
      <c r="S172" s="322"/>
      <c r="T172" s="12"/>
      <c r="U172" s="8"/>
      <c r="V172" s="23" t="str">
        <f>V134</f>
        <v>Etat (S13111)</v>
      </c>
      <c r="W172" s="344" t="str">
        <f t="shared" ref="W172:W179" si="82">W$73</f>
        <v>Md euros 2012</v>
      </c>
      <c r="X172" s="2" t="str">
        <f>X134</f>
        <v>État</v>
      </c>
      <c r="Y172" s="2"/>
      <c r="Z172" s="789">
        <v>1978</v>
      </c>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14">
        <f>BD134/BD$71*BD$73</f>
        <v>142.34403894556604</v>
      </c>
      <c r="BE172" s="14">
        <f t="shared" ref="BE172:CJ172" si="83">BE134/BE$71*BE$73</f>
        <v>144.80383607610898</v>
      </c>
      <c r="BF172" s="14">
        <f t="shared" si="83"/>
        <v>143.69067915426533</v>
      </c>
      <c r="BG172" s="14">
        <f t="shared" si="83"/>
        <v>157.177468075766</v>
      </c>
      <c r="BH172" s="14">
        <f t="shared" si="83"/>
        <v>197.29661741373073</v>
      </c>
      <c r="BI172" s="14">
        <f t="shared" si="83"/>
        <v>211.33192901328653</v>
      </c>
      <c r="BJ172" s="14">
        <f t="shared" si="83"/>
        <v>236.69322172817888</v>
      </c>
      <c r="BK172" s="14">
        <f t="shared" si="83"/>
        <v>254.98113558154236</v>
      </c>
      <c r="BL172" s="14">
        <f t="shared" si="83"/>
        <v>272.40954657326512</v>
      </c>
      <c r="BM172" s="14">
        <f t="shared" si="83"/>
        <v>298.8024260407517</v>
      </c>
      <c r="BN172" s="14">
        <f t="shared" si="83"/>
        <v>319.66489441064056</v>
      </c>
      <c r="BO172" s="14">
        <f t="shared" si="83"/>
        <v>347.69357835152289</v>
      </c>
      <c r="BP172" s="14">
        <f t="shared" si="83"/>
        <v>373.73897548343325</v>
      </c>
      <c r="BQ172" s="14">
        <f t="shared" si="83"/>
        <v>383.60069979154588</v>
      </c>
      <c r="BR172" s="14">
        <f t="shared" si="83"/>
        <v>434.85120453753808</v>
      </c>
      <c r="BS172" s="14">
        <f t="shared" si="83"/>
        <v>506.63714710571315</v>
      </c>
      <c r="BT172" s="14">
        <f t="shared" si="83"/>
        <v>574.49491118320009</v>
      </c>
      <c r="BU172" s="14">
        <f t="shared" si="83"/>
        <v>632.91483936029715</v>
      </c>
      <c r="BV172" s="14">
        <f t="shared" si="83"/>
        <v>678.91408220410915</v>
      </c>
      <c r="BW172" s="14">
        <f t="shared" si="83"/>
        <v>718.59600215949536</v>
      </c>
      <c r="BX172" s="14">
        <f t="shared" si="83"/>
        <v>769.57144848354926</v>
      </c>
      <c r="BY172" s="14">
        <f t="shared" si="83"/>
        <v>800.78916082100102</v>
      </c>
      <c r="BZ172" s="14">
        <f t="shared" si="83"/>
        <v>814.39252459970976</v>
      </c>
      <c r="CA172" s="14">
        <f t="shared" si="83"/>
        <v>832.05911384174124</v>
      </c>
      <c r="CB172" s="14">
        <f t="shared" si="83"/>
        <v>885.84374820710502</v>
      </c>
      <c r="CC172" s="14">
        <f t="shared" si="83"/>
        <v>943.00545862485205</v>
      </c>
      <c r="CD172" s="14">
        <f t="shared" si="83"/>
        <v>974.652478686564</v>
      </c>
      <c r="CE172" s="14">
        <f t="shared" si="83"/>
        <v>1009.6208326838919</v>
      </c>
      <c r="CF172" s="14">
        <f>CF134/CF$71*CF$73</f>
        <v>985.82028624341012</v>
      </c>
      <c r="CG172" s="14">
        <f t="shared" si="83"/>
        <v>1000.2020722203065</v>
      </c>
      <c r="CH172" s="14">
        <f t="shared" si="83"/>
        <v>1088.4440855972541</v>
      </c>
      <c r="CI172" s="14">
        <f>CI134/CI$71*CI$73</f>
        <v>1213.0815076233564</v>
      </c>
      <c r="CJ172" s="14">
        <f t="shared" si="83"/>
        <v>1280.1033304207908</v>
      </c>
      <c r="CK172" s="822">
        <f>CK134/CK$71*CK$73</f>
        <v>1355.7270351005598</v>
      </c>
      <c r="CL172" s="822">
        <f>CL134/CL$71*CL$73</f>
        <v>1439.9</v>
      </c>
      <c r="CM172" s="394"/>
      <c r="CN172" s="888"/>
    </row>
    <row r="173" spans="1:96" s="4" customFormat="1" ht="15">
      <c r="A173" s="228"/>
      <c r="B173" s="60"/>
      <c r="C173" s="685"/>
      <c r="D173" s="17"/>
      <c r="E173" s="579"/>
      <c r="F173" s="542"/>
      <c r="G173" s="524"/>
      <c r="H173" s="228"/>
      <c r="I173" s="82"/>
      <c r="J173" s="80"/>
      <c r="K173" s="66"/>
      <c r="L173" s="62"/>
      <c r="M173" s="60"/>
      <c r="N173" s="48"/>
      <c r="O173" s="64"/>
      <c r="P173" s="42"/>
      <c r="Q173" s="17"/>
      <c r="R173" s="5"/>
      <c r="S173" s="322"/>
      <c r="T173" s="12"/>
      <c r="U173" s="8"/>
      <c r="V173" s="23" t="str">
        <f>V156</f>
        <v>Organismes divers d'administration centrale (S13112)</v>
      </c>
      <c r="W173" s="344" t="str">
        <f t="shared" si="82"/>
        <v>Md euros 2012</v>
      </c>
      <c r="X173" s="2" t="str">
        <f>X156</f>
        <v>divers</v>
      </c>
      <c r="Y173" s="2"/>
      <c r="Z173" s="789">
        <v>1978</v>
      </c>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14">
        <f t="shared" ref="BD173:CJ173" si="84">BD156/BD$71*BD$73</f>
        <v>3.2059468230983348</v>
      </c>
      <c r="BE173" s="14">
        <f t="shared" si="84"/>
        <v>3.1984783069020066</v>
      </c>
      <c r="BF173" s="14">
        <f t="shared" si="84"/>
        <v>3.129379582307048</v>
      </c>
      <c r="BG173" s="14">
        <f t="shared" si="84"/>
        <v>3.0361175111217804</v>
      </c>
      <c r="BH173" s="14">
        <f t="shared" si="84"/>
        <v>4.1667712230988538</v>
      </c>
      <c r="BI173" s="14">
        <f t="shared" si="84"/>
        <v>4.7468986750513604</v>
      </c>
      <c r="BJ173" s="14">
        <f t="shared" si="84"/>
        <v>4.7870539225923823</v>
      </c>
      <c r="BK173" s="14">
        <f t="shared" si="84"/>
        <v>4.7094141136432626</v>
      </c>
      <c r="BL173" s="14">
        <f t="shared" si="84"/>
        <v>6.5544550525257437</v>
      </c>
      <c r="BM173" s="14">
        <f t="shared" si="84"/>
        <v>7.4817508867793858</v>
      </c>
      <c r="BN173" s="14">
        <f t="shared" si="84"/>
        <v>2.4148433949812316</v>
      </c>
      <c r="BO173" s="14">
        <f t="shared" si="84"/>
        <v>2.6274073930845563</v>
      </c>
      <c r="BP173" s="14">
        <f t="shared" si="84"/>
        <v>3.1251453670222467</v>
      </c>
      <c r="BQ173" s="14">
        <f t="shared" si="84"/>
        <v>3.1828340891794928</v>
      </c>
      <c r="BR173" s="14">
        <f t="shared" si="84"/>
        <v>3.2583293502656616</v>
      </c>
      <c r="BS173" s="14">
        <f t="shared" si="84"/>
        <v>6.9384070712396868</v>
      </c>
      <c r="BT173" s="14">
        <f t="shared" si="84"/>
        <v>6.8612162107318353</v>
      </c>
      <c r="BU173" s="14">
        <f t="shared" si="84"/>
        <v>43.532445705588806</v>
      </c>
      <c r="BV173" s="14">
        <f t="shared" si="84"/>
        <v>38.923550975940415</v>
      </c>
      <c r="BW173" s="14">
        <f t="shared" si="84"/>
        <v>33.988508870962839</v>
      </c>
      <c r="BX173" s="14">
        <f t="shared" si="84"/>
        <v>29.986575759509616</v>
      </c>
      <c r="BY173" s="14">
        <f t="shared" si="84"/>
        <v>24.651276193013381</v>
      </c>
      <c r="BZ173" s="14">
        <f t="shared" si="84"/>
        <v>23.774268621429872</v>
      </c>
      <c r="CA173" s="14">
        <f t="shared" si="84"/>
        <v>21.605619586262574</v>
      </c>
      <c r="CB173" s="14">
        <f t="shared" si="84"/>
        <v>18.286854855749887</v>
      </c>
      <c r="CC173" s="14">
        <f t="shared" si="84"/>
        <v>27.591641196801231</v>
      </c>
      <c r="CD173" s="14">
        <f t="shared" si="84"/>
        <v>25.076232710568316</v>
      </c>
      <c r="CE173" s="14">
        <f t="shared" si="84"/>
        <v>23.482167152340679</v>
      </c>
      <c r="CF173" s="14">
        <f t="shared" si="84"/>
        <v>16.830004886771007</v>
      </c>
      <c r="CG173" s="14">
        <f t="shared" si="84"/>
        <v>24.447477751525504</v>
      </c>
      <c r="CH173" s="14">
        <f t="shared" si="84"/>
        <v>12.129840900113503</v>
      </c>
      <c r="CI173" s="14">
        <f t="shared" si="84"/>
        <v>19.415118275040022</v>
      </c>
      <c r="CJ173" s="14">
        <f t="shared" si="84"/>
        <v>14.499885089117251</v>
      </c>
      <c r="CK173" s="822">
        <f>CK156/CK$71*CK$73</f>
        <v>10.559096206879222</v>
      </c>
      <c r="CL173" s="822">
        <f>CL156/CL$71*CL$73</f>
        <v>9.9</v>
      </c>
      <c r="CM173" s="394"/>
      <c r="CN173" s="888"/>
    </row>
    <row r="174" spans="1:96" s="167" customFormat="1" ht="15">
      <c r="A174" s="229"/>
      <c r="B174" s="187"/>
      <c r="C174" s="687"/>
      <c r="D174" s="191"/>
      <c r="E174" s="581"/>
      <c r="F174" s="547"/>
      <c r="G174" s="526"/>
      <c r="H174" s="229"/>
      <c r="I174" s="156"/>
      <c r="J174" s="157"/>
      <c r="K174" s="158"/>
      <c r="L174" s="159"/>
      <c r="M174" s="160"/>
      <c r="N174" s="161"/>
      <c r="O174" s="162"/>
      <c r="P174" s="163"/>
      <c r="Q174" s="164"/>
      <c r="R174" s="194"/>
      <c r="S174" s="325"/>
      <c r="T174" s="192"/>
      <c r="U174" s="193"/>
      <c r="V174" s="165" t="s">
        <v>806</v>
      </c>
      <c r="W174" s="344" t="str">
        <f t="shared" si="82"/>
        <v>Md euros 2012</v>
      </c>
      <c r="X174" s="166" t="s">
        <v>517</v>
      </c>
      <c r="Y174" s="166"/>
      <c r="Z174" s="789">
        <v>1978</v>
      </c>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f t="shared" ref="BD174:CJ174" si="85">BD172+BD173</f>
        <v>145.54998576866438</v>
      </c>
      <c r="BE174" s="166">
        <f t="shared" si="85"/>
        <v>148.002314383011</v>
      </c>
      <c r="BF174" s="166">
        <f t="shared" si="85"/>
        <v>146.82005873657238</v>
      </c>
      <c r="BG174" s="166">
        <f t="shared" si="85"/>
        <v>160.21358558688777</v>
      </c>
      <c r="BH174" s="166">
        <f t="shared" si="85"/>
        <v>201.46338863682959</v>
      </c>
      <c r="BI174" s="166">
        <f t="shared" si="85"/>
        <v>216.0788276883379</v>
      </c>
      <c r="BJ174" s="166">
        <f t="shared" si="85"/>
        <v>241.48027565077126</v>
      </c>
      <c r="BK174" s="166">
        <f t="shared" si="85"/>
        <v>259.69054969518561</v>
      </c>
      <c r="BL174" s="166">
        <f t="shared" si="85"/>
        <v>278.96400162579084</v>
      </c>
      <c r="BM174" s="166">
        <f t="shared" si="85"/>
        <v>306.28417692753106</v>
      </c>
      <c r="BN174" s="166">
        <f t="shared" si="85"/>
        <v>322.07973780562179</v>
      </c>
      <c r="BO174" s="166">
        <f t="shared" si="85"/>
        <v>350.32098574460747</v>
      </c>
      <c r="BP174" s="166">
        <f t="shared" si="85"/>
        <v>376.86412085045549</v>
      </c>
      <c r="BQ174" s="166">
        <f t="shared" si="85"/>
        <v>386.78353388072537</v>
      </c>
      <c r="BR174" s="166">
        <f t="shared" si="85"/>
        <v>438.10953388780376</v>
      </c>
      <c r="BS174" s="166">
        <f t="shared" si="85"/>
        <v>513.57555417695289</v>
      </c>
      <c r="BT174" s="166">
        <f t="shared" si="85"/>
        <v>581.35612739393196</v>
      </c>
      <c r="BU174" s="166">
        <f t="shared" si="85"/>
        <v>676.44728506588592</v>
      </c>
      <c r="BV174" s="166">
        <f t="shared" si="85"/>
        <v>717.83763318004958</v>
      </c>
      <c r="BW174" s="166">
        <f t="shared" si="85"/>
        <v>752.5845110304582</v>
      </c>
      <c r="BX174" s="166">
        <f t="shared" si="85"/>
        <v>799.55802424305887</v>
      </c>
      <c r="BY174" s="166">
        <f t="shared" si="85"/>
        <v>825.44043701401438</v>
      </c>
      <c r="BZ174" s="166">
        <f t="shared" si="85"/>
        <v>838.16679322113964</v>
      </c>
      <c r="CA174" s="166">
        <f t="shared" si="85"/>
        <v>853.66473342800384</v>
      </c>
      <c r="CB174" s="166">
        <f t="shared" si="85"/>
        <v>904.1306030628549</v>
      </c>
      <c r="CC174" s="166">
        <f t="shared" si="85"/>
        <v>970.59709982165327</v>
      </c>
      <c r="CD174" s="166">
        <f t="shared" si="85"/>
        <v>999.72871139713232</v>
      </c>
      <c r="CE174" s="166">
        <f t="shared" si="85"/>
        <v>1033.1029998362326</v>
      </c>
      <c r="CF174" s="166">
        <f t="shared" si="85"/>
        <v>1002.6502911301811</v>
      </c>
      <c r="CG174" s="166">
        <f t="shared" si="85"/>
        <v>1024.6495499718319</v>
      </c>
      <c r="CH174" s="166">
        <f t="shared" si="85"/>
        <v>1100.5739264973677</v>
      </c>
      <c r="CI174" s="166">
        <f t="shared" si="85"/>
        <v>1232.4966258983964</v>
      </c>
      <c r="CJ174" s="166">
        <f t="shared" si="85"/>
        <v>1294.6032155099081</v>
      </c>
      <c r="CK174" s="822">
        <f>CK172+CK173</f>
        <v>1366.2861313074391</v>
      </c>
      <c r="CL174" s="822">
        <f>CL172+CL173</f>
        <v>1449.8000000000002</v>
      </c>
      <c r="CM174" s="199"/>
      <c r="CN174" s="902"/>
    </row>
    <row r="175" spans="1:96" s="4" customFormat="1" ht="15">
      <c r="A175" s="228"/>
      <c r="B175" s="60"/>
      <c r="C175" s="685"/>
      <c r="D175" s="17"/>
      <c r="E175" s="579"/>
      <c r="F175" s="542"/>
      <c r="G175" s="524"/>
      <c r="H175" s="228"/>
      <c r="I175" s="82"/>
      <c r="J175" s="80"/>
      <c r="K175" s="66"/>
      <c r="L175" s="62"/>
      <c r="M175" s="60"/>
      <c r="N175" s="48"/>
      <c r="O175" s="64"/>
      <c r="P175" s="42"/>
      <c r="Q175" s="17"/>
      <c r="R175" s="5"/>
      <c r="S175" s="322"/>
      <c r="T175" s="12"/>
      <c r="U175" s="8"/>
      <c r="V175" s="23" t="str">
        <f>V158</f>
        <v>Administrations locales (S1313)</v>
      </c>
      <c r="W175" s="344" t="str">
        <f t="shared" si="82"/>
        <v>Md euros 2012</v>
      </c>
      <c r="X175" s="2" t="str">
        <f>X158</f>
        <v>Collectivités locales</v>
      </c>
      <c r="Y175" s="2"/>
      <c r="Z175" s="789">
        <v>1978</v>
      </c>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14">
        <f t="shared" ref="BD175:CJ175" si="86">BD158/BD$71*BD$73</f>
        <v>76.6221290720502</v>
      </c>
      <c r="BE175" s="14">
        <f t="shared" si="86"/>
        <v>80.252728427723071</v>
      </c>
      <c r="BF175" s="14">
        <f t="shared" si="86"/>
        <v>80.581524244406495</v>
      </c>
      <c r="BG175" s="14">
        <f t="shared" si="86"/>
        <v>83.610005306276719</v>
      </c>
      <c r="BH175" s="14">
        <f t="shared" si="86"/>
        <v>88.543888490850648</v>
      </c>
      <c r="BI175" s="14">
        <f t="shared" si="86"/>
        <v>93.229089978008716</v>
      </c>
      <c r="BJ175" s="14">
        <f t="shared" si="86"/>
        <v>98.932447733575884</v>
      </c>
      <c r="BK175" s="14">
        <f t="shared" si="86"/>
        <v>107.30736444658577</v>
      </c>
      <c r="BL175" s="14">
        <f t="shared" si="86"/>
        <v>109.8270883191509</v>
      </c>
      <c r="BM175" s="14">
        <f t="shared" si="86"/>
        <v>121.89019153044751</v>
      </c>
      <c r="BN175" s="14">
        <f t="shared" si="86"/>
        <v>123.15701314404279</v>
      </c>
      <c r="BO175" s="14">
        <f t="shared" si="86"/>
        <v>124.21798286194206</v>
      </c>
      <c r="BP175" s="14">
        <f t="shared" si="86"/>
        <v>127.84685592363736</v>
      </c>
      <c r="BQ175" s="14">
        <f t="shared" si="86"/>
        <v>131.46488629219647</v>
      </c>
      <c r="BR175" s="14">
        <f t="shared" si="86"/>
        <v>135.08490431309721</v>
      </c>
      <c r="BS175" s="14">
        <f t="shared" si="86"/>
        <v>139.16843414044217</v>
      </c>
      <c r="BT175" s="14">
        <f t="shared" si="86"/>
        <v>142.76607576945858</v>
      </c>
      <c r="BU175" s="14">
        <f t="shared" si="86"/>
        <v>144.15235015084195</v>
      </c>
      <c r="BV175" s="14">
        <f t="shared" si="86"/>
        <v>144.38967424738294</v>
      </c>
      <c r="BW175" s="14">
        <f t="shared" si="86"/>
        <v>134.04456869334786</v>
      </c>
      <c r="BX175" s="14">
        <f t="shared" si="86"/>
        <v>133.17567469664564</v>
      </c>
      <c r="BY175" s="14">
        <f t="shared" si="86"/>
        <v>132.18617999416867</v>
      </c>
      <c r="BZ175" s="14">
        <f t="shared" si="86"/>
        <v>130.26318015491785</v>
      </c>
      <c r="CA175" s="14">
        <f t="shared" si="86"/>
        <v>127.9343991231503</v>
      </c>
      <c r="CB175" s="14">
        <f t="shared" si="86"/>
        <v>123.61438899243916</v>
      </c>
      <c r="CC175" s="14">
        <f t="shared" si="86"/>
        <v>125.50122029599885</v>
      </c>
      <c r="CD175" s="14">
        <f t="shared" si="86"/>
        <v>127.67123046704874</v>
      </c>
      <c r="CE175" s="14">
        <f t="shared" si="86"/>
        <v>132.46638790722329</v>
      </c>
      <c r="CF175" s="14">
        <f t="shared" si="86"/>
        <v>138.16004011623781</v>
      </c>
      <c r="CG175" s="14">
        <f t="shared" si="86"/>
        <v>145.29093137419764</v>
      </c>
      <c r="CH175" s="14">
        <f t="shared" si="86"/>
        <v>152.98238997298327</v>
      </c>
      <c r="CI175" s="14">
        <f t="shared" si="86"/>
        <v>161.13509926664233</v>
      </c>
      <c r="CJ175" s="14">
        <f t="shared" si="86"/>
        <v>165.66889984799923</v>
      </c>
      <c r="CK175" s="822">
        <f>CK158/CK$71*CK$73</f>
        <v>169.14859885250749</v>
      </c>
      <c r="CL175" s="822">
        <f>CL158/CL$71*CL$73</f>
        <v>173.7</v>
      </c>
      <c r="CM175" s="394"/>
      <c r="CN175" s="888"/>
    </row>
    <row r="176" spans="1:96" s="4" customFormat="1" ht="15">
      <c r="A176" s="228"/>
      <c r="B176" s="60"/>
      <c r="C176" s="685"/>
      <c r="D176" s="17"/>
      <c r="E176" s="579"/>
      <c r="F176" s="542"/>
      <c r="G176" s="524"/>
      <c r="H176" s="228"/>
      <c r="I176" s="82"/>
      <c r="J176" s="80"/>
      <c r="K176" s="66"/>
      <c r="L176" s="62"/>
      <c r="M176" s="60"/>
      <c r="N176" s="48"/>
      <c r="O176" s="64"/>
      <c r="P176" s="42"/>
      <c r="Q176" s="17"/>
      <c r="R176" s="5"/>
      <c r="S176" s="322"/>
      <c r="T176" s="12"/>
      <c r="U176" s="8"/>
      <c r="V176" s="23" t="str">
        <f>V159</f>
        <v>Administrations de sécurité sociale (S1314)</v>
      </c>
      <c r="W176" s="344" t="str">
        <f t="shared" si="82"/>
        <v>Md euros 2012</v>
      </c>
      <c r="X176" s="2" t="str">
        <f>X159</f>
        <v>Sécurité sociale</v>
      </c>
      <c r="Y176" s="2"/>
      <c r="Z176" s="789">
        <v>1978</v>
      </c>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14">
        <f t="shared" ref="BD176:CJ176" si="87">BD159/BD$71*BD$73</f>
        <v>11.220813880844171</v>
      </c>
      <c r="BE176" s="14">
        <f t="shared" si="87"/>
        <v>12.793913227608027</v>
      </c>
      <c r="BF176" s="14">
        <f t="shared" si="87"/>
        <v>13.039081592946035</v>
      </c>
      <c r="BG176" s="14">
        <f t="shared" si="87"/>
        <v>13.078660047909208</v>
      </c>
      <c r="BH176" s="14">
        <f t="shared" si="87"/>
        <v>13.125329352761391</v>
      </c>
      <c r="BI176" s="14">
        <f t="shared" si="87"/>
        <v>13.481192237145862</v>
      </c>
      <c r="BJ176" s="14">
        <f t="shared" si="87"/>
        <v>16.843337875788009</v>
      </c>
      <c r="BK176" s="14">
        <f t="shared" si="87"/>
        <v>16.146562675348328</v>
      </c>
      <c r="BL176" s="14">
        <f t="shared" si="87"/>
        <v>9.5918854427206011</v>
      </c>
      <c r="BM176" s="14">
        <f t="shared" si="87"/>
        <v>10.131537659180418</v>
      </c>
      <c r="BN176" s="14">
        <f t="shared" si="87"/>
        <v>11.772361550533503</v>
      </c>
      <c r="BO176" s="14">
        <f t="shared" si="87"/>
        <v>11.969300346274089</v>
      </c>
      <c r="BP176" s="14">
        <f t="shared" si="87"/>
        <v>11.790321157402113</v>
      </c>
      <c r="BQ176" s="14">
        <f t="shared" si="87"/>
        <v>14.807097719226338</v>
      </c>
      <c r="BR176" s="14">
        <f t="shared" si="87"/>
        <v>24.301706404064721</v>
      </c>
      <c r="BS176" s="14">
        <f t="shared" si="87"/>
        <v>35.092328071846872</v>
      </c>
      <c r="BT176" s="14">
        <f t="shared" si="87"/>
        <v>27.972650705291326</v>
      </c>
      <c r="BU176" s="14">
        <f t="shared" si="87"/>
        <v>44.184129024534741</v>
      </c>
      <c r="BV176" s="14">
        <f t="shared" si="87"/>
        <v>53.182673610690856</v>
      </c>
      <c r="BW176" s="14">
        <f t="shared" si="87"/>
        <v>71.286760178798474</v>
      </c>
      <c r="BX176" s="14">
        <f t="shared" si="87"/>
        <v>59.217187424241679</v>
      </c>
      <c r="BY176" s="14">
        <f t="shared" si="87"/>
        <v>56.094230520836575</v>
      </c>
      <c r="BZ176" s="14">
        <f t="shared" si="87"/>
        <v>56.092415028686105</v>
      </c>
      <c r="CA176" s="14">
        <f t="shared" si="87"/>
        <v>54.014048965656436</v>
      </c>
      <c r="CB176" s="14">
        <f t="shared" si="87"/>
        <v>55.335547810256159</v>
      </c>
      <c r="CC176" s="14">
        <f t="shared" si="87"/>
        <v>73.694130285127329</v>
      </c>
      <c r="CD176" s="14">
        <f t="shared" si="87"/>
        <v>108.54917173341902</v>
      </c>
      <c r="CE176" s="14">
        <f t="shared" si="87"/>
        <v>123.81506316688723</v>
      </c>
      <c r="CF176" s="14">
        <f t="shared" si="87"/>
        <v>126.50003673063173</v>
      </c>
      <c r="CG176" s="14">
        <f t="shared" si="87"/>
        <v>128.9926128731806</v>
      </c>
      <c r="CH176" s="14">
        <f t="shared" si="87"/>
        <v>125.37654516582838</v>
      </c>
      <c r="CI176" s="14">
        <f t="shared" si="87"/>
        <v>156.98213279069793</v>
      </c>
      <c r="CJ176" s="14">
        <f t="shared" si="87"/>
        <v>179.96311280819282</v>
      </c>
      <c r="CK176" s="822">
        <f>CK159/CK$71*CK$73</f>
        <v>207.72991191610467</v>
      </c>
      <c r="CL176" s="822">
        <f>CL159/CL$71*CL$73</f>
        <v>210.3</v>
      </c>
      <c r="CM176" s="394"/>
      <c r="CN176" s="888"/>
    </row>
    <row r="177" spans="1:93" s="4" customFormat="1" ht="15">
      <c r="A177" s="228"/>
      <c r="B177" s="60"/>
      <c r="C177" s="685"/>
      <c r="D177" s="17"/>
      <c r="E177" s="579"/>
      <c r="F177" s="542"/>
      <c r="G177" s="524"/>
      <c r="H177" s="228"/>
      <c r="I177" s="82"/>
      <c r="J177" s="80"/>
      <c r="K177" s="66"/>
      <c r="L177" s="62"/>
      <c r="M177" s="60"/>
      <c r="N177" s="48"/>
      <c r="O177" s="64"/>
      <c r="P177" s="42"/>
      <c r="Q177" s="17"/>
      <c r="R177" s="5"/>
      <c r="S177" s="322"/>
      <c r="T177" s="12"/>
      <c r="U177" s="8"/>
      <c r="V177" s="23" t="str">
        <f>V160</f>
        <v>Total administrations publiques (S13)</v>
      </c>
      <c r="W177" s="344" t="str">
        <f t="shared" si="82"/>
        <v>Md euros 2012</v>
      </c>
      <c r="X177" s="2" t="str">
        <f>X160</f>
        <v>total</v>
      </c>
      <c r="Y177" s="2" t="s">
        <v>543</v>
      </c>
      <c r="Z177" s="789">
        <v>1978</v>
      </c>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14">
        <f t="shared" ref="BD177:CI177" si="88">BD160/BD$71*BD$73</f>
        <v>233.39292872155875</v>
      </c>
      <c r="BE177" s="14">
        <f t="shared" si="88"/>
        <v>240.75818528316918</v>
      </c>
      <c r="BF177" s="14">
        <f t="shared" si="88"/>
        <v>240.44066457392489</v>
      </c>
      <c r="BG177" s="14">
        <f t="shared" si="88"/>
        <v>257.13579844192918</v>
      </c>
      <c r="BH177" s="14">
        <f t="shared" si="88"/>
        <v>303.13260648044161</v>
      </c>
      <c r="BI177" s="14">
        <f t="shared" si="88"/>
        <v>322.78910990349254</v>
      </c>
      <c r="BJ177" s="14">
        <f t="shared" si="88"/>
        <v>357.07876296670588</v>
      </c>
      <c r="BK177" s="14">
        <f t="shared" si="88"/>
        <v>382.97628345591812</v>
      </c>
      <c r="BL177" s="14">
        <f t="shared" si="88"/>
        <v>398.542840145041</v>
      </c>
      <c r="BM177" s="14">
        <f t="shared" si="88"/>
        <v>438.30590611715905</v>
      </c>
      <c r="BN177" s="14">
        <f t="shared" si="88"/>
        <v>457.00911250019806</v>
      </c>
      <c r="BO177" s="14">
        <f t="shared" si="88"/>
        <v>486.50826895282358</v>
      </c>
      <c r="BP177" s="14">
        <f t="shared" si="88"/>
        <v>516.50129793149495</v>
      </c>
      <c r="BQ177" s="14">
        <f t="shared" si="88"/>
        <v>532.91713380131432</v>
      </c>
      <c r="BR177" s="14">
        <f t="shared" si="88"/>
        <v>597.49614460496571</v>
      </c>
      <c r="BS177" s="14">
        <f t="shared" si="88"/>
        <v>687.70288548402573</v>
      </c>
      <c r="BT177" s="14">
        <f t="shared" si="88"/>
        <v>752.09485386868187</v>
      </c>
      <c r="BU177" s="14">
        <f t="shared" si="88"/>
        <v>864.7837642412627</v>
      </c>
      <c r="BV177" s="14">
        <f t="shared" si="88"/>
        <v>915.53844160240055</v>
      </c>
      <c r="BW177" s="14">
        <f t="shared" si="88"/>
        <v>957.91583990260449</v>
      </c>
      <c r="BX177" s="14">
        <f t="shared" si="88"/>
        <v>992.07688037974253</v>
      </c>
      <c r="BY177" s="14">
        <f t="shared" si="88"/>
        <v>1013.5950757117083</v>
      </c>
      <c r="BZ177" s="14">
        <f t="shared" si="88"/>
        <v>1024.3985640890069</v>
      </c>
      <c r="CA177" s="14">
        <f t="shared" si="88"/>
        <v>1035.7345614021265</v>
      </c>
      <c r="CB177" s="14">
        <f t="shared" si="88"/>
        <v>1082.9617940547985</v>
      </c>
      <c r="CC177" s="14">
        <f t="shared" si="88"/>
        <v>1169.9088708297704</v>
      </c>
      <c r="CD177" s="14">
        <f t="shared" si="88"/>
        <v>1236.0636169433103</v>
      </c>
      <c r="CE177" s="14">
        <f t="shared" si="88"/>
        <v>1289.3844509103428</v>
      </c>
      <c r="CF177" s="14">
        <f t="shared" si="88"/>
        <v>1267.4203680089904</v>
      </c>
      <c r="CG177" s="14">
        <f t="shared" si="88"/>
        <v>1299.1475457784343</v>
      </c>
      <c r="CH177" s="14">
        <f t="shared" si="88"/>
        <v>1378.8282940422125</v>
      </c>
      <c r="CI177" s="14">
        <f t="shared" si="88"/>
        <v>1550.5100337938381</v>
      </c>
      <c r="CJ177" s="14">
        <f>CJ160/CJ$71*CJ$73</f>
        <v>1640.2352281661003</v>
      </c>
      <c r="CK177" s="822">
        <f>CK73*CK187/100</f>
        <v>1743.1646420760515</v>
      </c>
      <c r="CL177" s="822">
        <f>CL73*CL187/100</f>
        <v>1833.8</v>
      </c>
      <c r="CM177" s="394"/>
      <c r="CN177" s="888" t="s">
        <v>144</v>
      </c>
      <c r="CO177" s="375">
        <f>CL177/BE177</f>
        <v>7.6167711508672697</v>
      </c>
    </row>
    <row r="178" spans="1:93" s="4" customFormat="1" ht="15">
      <c r="A178" s="228"/>
      <c r="B178" s="60"/>
      <c r="C178" s="685"/>
      <c r="D178" s="17"/>
      <c r="E178" s="579"/>
      <c r="F178" s="542"/>
      <c r="G178" s="524"/>
      <c r="H178" s="228"/>
      <c r="I178" s="82"/>
      <c r="J178" s="80"/>
      <c r="K178" s="66"/>
      <c r="L178" s="62"/>
      <c r="M178" s="60"/>
      <c r="N178" s="48"/>
      <c r="O178" s="64"/>
      <c r="P178" s="42"/>
      <c r="Q178" s="17"/>
      <c r="R178" s="5"/>
      <c r="S178" s="322"/>
      <c r="T178" s="12"/>
      <c r="U178" s="8"/>
      <c r="V178" s="23" t="str">
        <f>V161</f>
        <v xml:space="preserve"> </v>
      </c>
      <c r="W178" s="344" t="str">
        <f t="shared" si="82"/>
        <v>Md euros 2012</v>
      </c>
      <c r="X178" s="2" t="str">
        <f>X161</f>
        <v>croissance du total</v>
      </c>
      <c r="Y178" s="2"/>
      <c r="Z178" s="789">
        <v>1978</v>
      </c>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14"/>
      <c r="BE178" s="14">
        <f t="shared" ref="BE178:CK178" si="89">BE161/BE$71*BE$73</f>
        <v>29.077075517290965</v>
      </c>
      <c r="BF178" s="14">
        <f t="shared" si="89"/>
        <v>24.513473394738561</v>
      </c>
      <c r="BG178" s="14">
        <f t="shared" si="89"/>
        <v>41.805002653138345</v>
      </c>
      <c r="BH178" s="14">
        <f t="shared" si="89"/>
        <v>73.751850648849725</v>
      </c>
      <c r="BI178" s="14">
        <f t="shared" si="89"/>
        <v>46.519607015503333</v>
      </c>
      <c r="BJ178" s="14">
        <f t="shared" si="89"/>
        <v>55.671664136815117</v>
      </c>
      <c r="BK178" s="14">
        <f t="shared" si="89"/>
        <v>44.234853996006336</v>
      </c>
      <c r="BL178" s="14">
        <f t="shared" si="89"/>
        <v>34.530787593794201</v>
      </c>
      <c r="BM178" s="14">
        <f t="shared" si="89"/>
        <v>49.722469435054634</v>
      </c>
      <c r="BN178" s="14">
        <f t="shared" si="89"/>
        <v>32.600385832246658</v>
      </c>
      <c r="BO178" s="14">
        <f t="shared" si="89"/>
        <v>44.519958605043868</v>
      </c>
      <c r="BP178" s="14">
        <f t="shared" si="89"/>
        <v>43.041774827624593</v>
      </c>
      <c r="BQ178" s="14">
        <f t="shared" si="89"/>
        <v>29.752579529286571</v>
      </c>
      <c r="BR178" s="14">
        <f t="shared" si="89"/>
        <v>74.670047610254741</v>
      </c>
      <c r="BS178" s="14">
        <f t="shared" si="89"/>
        <v>100.47347162775924</v>
      </c>
      <c r="BT178" s="14">
        <f t="shared" si="89"/>
        <v>72.042770212684303</v>
      </c>
      <c r="BU178" s="14">
        <f t="shared" si="89"/>
        <v>121.86478064289084</v>
      </c>
      <c r="BV178" s="14">
        <f t="shared" si="89"/>
        <v>63.202597624299337</v>
      </c>
      <c r="BW178" s="14">
        <f t="shared" si="89"/>
        <v>50.664518841360291</v>
      </c>
      <c r="BX178" s="14">
        <f t="shared" si="89"/>
        <v>43.971911512894323</v>
      </c>
      <c r="BY178" s="14">
        <f t="shared" si="89"/>
        <v>23.267786202589161</v>
      </c>
      <c r="BZ178" s="14">
        <f t="shared" si="89"/>
        <v>26.498403567635354</v>
      </c>
      <c r="CA178" s="14">
        <f t="shared" si="89"/>
        <v>31.558770182181288</v>
      </c>
      <c r="CB178" s="14">
        <f t="shared" si="89"/>
        <v>69.703790911202546</v>
      </c>
      <c r="CC178" s="14">
        <f t="shared" si="89"/>
        <v>108.15457667438116</v>
      </c>
      <c r="CD178" s="14">
        <f t="shared" si="89"/>
        <v>85.419495899926815</v>
      </c>
      <c r="CE178" s="14">
        <f t="shared" si="89"/>
        <v>76.513664261932931</v>
      </c>
      <c r="CF178" s="14">
        <f>CF161/CF$71*CF$73</f>
        <v>5.06000146922542</v>
      </c>
      <c r="CG178" s="14">
        <f t="shared" si="89"/>
        <v>63.692113089500516</v>
      </c>
      <c r="CH178" s="14">
        <f t="shared" si="89"/>
        <v>111.88732554415043</v>
      </c>
      <c r="CI178" s="14">
        <f t="shared" si="89"/>
        <v>181.48463499877002</v>
      </c>
      <c r="CJ178" s="14">
        <f>CJ161/CJ$71*CJ$73</f>
        <v>104.48144149321357</v>
      </c>
      <c r="CK178" s="822">
        <f t="shared" si="89"/>
        <v>123.76479111717096</v>
      </c>
      <c r="CL178" s="822">
        <f t="shared" ref="CL178" si="90">CL161/CL$71*CL$73</f>
        <v>116.89999999999986</v>
      </c>
      <c r="CM178" s="394"/>
      <c r="CN178" s="888"/>
    </row>
    <row r="179" spans="1:93" s="4" customFormat="1" ht="15">
      <c r="A179" s="228"/>
      <c r="B179" s="60"/>
      <c r="C179" s="685"/>
      <c r="D179" s="17"/>
      <c r="E179" s="579"/>
      <c r="F179" s="542"/>
      <c r="G179" s="524"/>
      <c r="H179" s="228"/>
      <c r="I179" s="82"/>
      <c r="J179" s="80"/>
      <c r="K179" s="66"/>
      <c r="L179" s="62"/>
      <c r="M179" s="60"/>
      <c r="N179" s="48"/>
      <c r="O179" s="64"/>
      <c r="P179" s="42"/>
      <c r="Q179" s="17"/>
      <c r="R179" s="5"/>
      <c r="S179" s="322"/>
      <c r="T179" s="12"/>
      <c r="U179" s="8"/>
      <c r="V179" s="23"/>
      <c r="W179" s="344" t="str">
        <f t="shared" si="82"/>
        <v>Md euros 2012</v>
      </c>
      <c r="X179" s="196" t="s">
        <v>602</v>
      </c>
      <c r="Y179" s="196"/>
      <c r="Z179" s="789"/>
      <c r="AA179" s="196"/>
      <c r="AB179" s="196"/>
      <c r="AC179" s="196"/>
      <c r="AD179" s="196"/>
      <c r="AE179" s="196"/>
      <c r="AF179" s="196"/>
      <c r="AG179" s="196"/>
      <c r="AH179" s="196"/>
      <c r="AI179" s="196"/>
      <c r="AJ179" s="196"/>
      <c r="AK179" s="196"/>
      <c r="AL179" s="196"/>
      <c r="AM179" s="196"/>
      <c r="AN179" s="196"/>
      <c r="AO179" s="196"/>
      <c r="AP179" s="196"/>
      <c r="AQ179" s="196"/>
      <c r="AR179" s="196"/>
      <c r="AS179" s="196"/>
      <c r="AT179" s="196"/>
      <c r="AU179" s="196"/>
      <c r="AV179" s="196"/>
      <c r="AW179" s="196"/>
      <c r="AX179" s="196"/>
      <c r="AY179" s="196"/>
      <c r="AZ179" s="196"/>
      <c r="BA179" s="196"/>
      <c r="BB179" s="196"/>
      <c r="BC179" s="196"/>
      <c r="BD179" s="196"/>
      <c r="BE179" s="196"/>
      <c r="BF179" s="196"/>
      <c r="BG179" s="198">
        <f>BG178</f>
        <v>41.805002653138345</v>
      </c>
      <c r="BH179" s="199">
        <f>BG179+BH178</f>
        <v>115.55685330198807</v>
      </c>
      <c r="BI179" s="199">
        <f>BH179+BI178</f>
        <v>162.07646031749141</v>
      </c>
      <c r="BJ179" s="199">
        <f>BI179+BJ178</f>
        <v>217.74812445430652</v>
      </c>
      <c r="BK179" s="200">
        <f>BJ179+BK178</f>
        <v>261.98297845031288</v>
      </c>
      <c r="BL179" s="196">
        <f>BL178</f>
        <v>34.530787593794201</v>
      </c>
      <c r="BM179" s="196">
        <f>BL179+BM178</f>
        <v>84.253257028848836</v>
      </c>
      <c r="BN179" s="198">
        <f>BN178</f>
        <v>32.600385832246658</v>
      </c>
      <c r="BO179" s="199">
        <f>BN179+BO178</f>
        <v>77.120344437290527</v>
      </c>
      <c r="BP179" s="199">
        <f>BO179+BP178</f>
        <v>120.16211926491512</v>
      </c>
      <c r="BQ179" s="199">
        <f>BP179+BQ178</f>
        <v>149.91469879420168</v>
      </c>
      <c r="BR179" s="200">
        <f>BQ179+BR178</f>
        <v>224.58474640445644</v>
      </c>
      <c r="BS179" s="198">
        <f>BS178</f>
        <v>100.47347162775924</v>
      </c>
      <c r="BT179" s="199">
        <f>BS179+BT178</f>
        <v>172.51624184044354</v>
      </c>
      <c r="BU179" s="199">
        <f>BT179+BU178</f>
        <v>294.38102248333439</v>
      </c>
      <c r="BV179" s="200">
        <f>BU179+BV178</f>
        <v>357.58362010763375</v>
      </c>
      <c r="BW179" s="198">
        <f>BW178</f>
        <v>50.664518841360291</v>
      </c>
      <c r="BX179" s="199">
        <f>BW179+BX178</f>
        <v>94.636430354254614</v>
      </c>
      <c r="BY179" s="199">
        <f>BX179+BY178</f>
        <v>117.90421655684378</v>
      </c>
      <c r="BZ179" s="199">
        <f>BY179+BZ178</f>
        <v>144.40262012447914</v>
      </c>
      <c r="CA179" s="200">
        <f>BZ179+CA178</f>
        <v>175.96139030666043</v>
      </c>
      <c r="CB179" s="198">
        <f>CB178</f>
        <v>69.703790911202546</v>
      </c>
      <c r="CC179" s="199">
        <f>CB179+CC178</f>
        <v>177.85836758558372</v>
      </c>
      <c r="CD179" s="199">
        <f>CC179+CD178</f>
        <v>263.27786348551052</v>
      </c>
      <c r="CE179" s="199">
        <f>CD179+CE178</f>
        <v>339.79152774744347</v>
      </c>
      <c r="CF179" s="200">
        <f>CE179+CF178</f>
        <v>344.85152921666889</v>
      </c>
      <c r="CG179" s="198">
        <f>CG178</f>
        <v>63.692113089500516</v>
      </c>
      <c r="CH179" s="199">
        <f>CG179+CH178</f>
        <v>175.57943863365094</v>
      </c>
      <c r="CI179" s="199">
        <f>CH179+CI178</f>
        <v>357.06407363242096</v>
      </c>
      <c r="CJ179" s="199">
        <f>CI179+CJ178</f>
        <v>461.54551512563455</v>
      </c>
      <c r="CK179" s="932">
        <f>CJ179+CK178</f>
        <v>585.3103062428055</v>
      </c>
      <c r="CL179" s="932">
        <f>CK179+CL178</f>
        <v>702.21030624280536</v>
      </c>
      <c r="CM179" s="394"/>
      <c r="CN179" s="888"/>
    </row>
    <row r="180" spans="1:93" s="4" customFormat="1" ht="15">
      <c r="A180" s="228"/>
      <c r="B180" s="60"/>
      <c r="C180" s="685"/>
      <c r="D180" s="17"/>
      <c r="E180" s="579"/>
      <c r="F180" s="542"/>
      <c r="G180" s="524"/>
      <c r="H180" s="228"/>
      <c r="I180" s="82"/>
      <c r="J180" s="80"/>
      <c r="K180" s="66"/>
      <c r="L180" s="62"/>
      <c r="M180" s="60"/>
      <c r="N180" s="48"/>
      <c r="O180" s="64"/>
      <c r="P180" s="42"/>
      <c r="Q180" s="17"/>
      <c r="R180" s="5"/>
      <c r="S180" s="322"/>
      <c r="T180" s="12"/>
      <c r="U180" s="8"/>
      <c r="V180" s="18"/>
      <c r="W180" s="344"/>
      <c r="X180" s="2"/>
      <c r="Y180" s="2"/>
      <c r="Z180" s="789"/>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822"/>
      <c r="CL180" s="394"/>
      <c r="CM180" s="394"/>
      <c r="CN180" s="888"/>
    </row>
    <row r="181" spans="1:93" s="4" customFormat="1" ht="15">
      <c r="A181" s="228"/>
      <c r="B181" s="60"/>
      <c r="C181" s="685"/>
      <c r="D181" s="17"/>
      <c r="E181" s="579"/>
      <c r="F181" s="542"/>
      <c r="G181" s="524"/>
      <c r="H181" s="228"/>
      <c r="R181" s="5"/>
      <c r="S181" s="322"/>
      <c r="T181" s="12"/>
      <c r="U181" s="8"/>
      <c r="V181" s="23" t="s">
        <v>686</v>
      </c>
      <c r="W181" s="344" t="s">
        <v>824</v>
      </c>
      <c r="X181" s="2" t="s">
        <v>513</v>
      </c>
      <c r="Y181" s="2"/>
      <c r="Z181" s="789">
        <v>1978</v>
      </c>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822"/>
      <c r="CL181" s="394"/>
      <c r="CM181" s="394"/>
      <c r="CN181" s="888"/>
    </row>
    <row r="182" spans="1:93" s="4" customFormat="1" ht="15">
      <c r="A182" s="228"/>
      <c r="B182" s="60"/>
      <c r="C182" s="685"/>
      <c r="D182" s="17"/>
      <c r="E182" s="579"/>
      <c r="F182" s="542"/>
      <c r="G182" s="524"/>
      <c r="H182" s="228"/>
      <c r="R182" s="5"/>
      <c r="S182" s="322"/>
      <c r="T182" s="12"/>
      <c r="U182" s="8"/>
      <c r="V182" s="23" t="str">
        <f>V134</f>
        <v>Etat (S13111)</v>
      </c>
      <c r="W182" s="344" t="s">
        <v>824</v>
      </c>
      <c r="X182" s="2" t="s">
        <v>789</v>
      </c>
      <c r="Y182" s="2"/>
      <c r="Z182" s="789">
        <v>1978</v>
      </c>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14">
        <f t="shared" ref="BD182:CK182" si="91">100*BD134/BD$71</f>
        <v>12.905288552369603</v>
      </c>
      <c r="BE182" s="14">
        <f t="shared" si="91"/>
        <v>12.690562298938683</v>
      </c>
      <c r="BF182" s="14">
        <f t="shared" si="91"/>
        <v>12.390205576222138</v>
      </c>
      <c r="BG182" s="14">
        <f t="shared" si="91"/>
        <v>13.421739987990234</v>
      </c>
      <c r="BH182" s="14">
        <f t="shared" si="91"/>
        <v>16.449936866636175</v>
      </c>
      <c r="BI182" s="14">
        <f t="shared" si="91"/>
        <v>17.405732631995427</v>
      </c>
      <c r="BJ182" s="14">
        <f t="shared" si="91"/>
        <v>19.207461300202691</v>
      </c>
      <c r="BK182" s="14">
        <f t="shared" si="91"/>
        <v>20.363605884168695</v>
      </c>
      <c r="BL182" s="14">
        <f t="shared" si="91"/>
        <v>21.27552251135069</v>
      </c>
      <c r="BM182" s="14">
        <f t="shared" si="91"/>
        <v>22.792455019678556</v>
      </c>
      <c r="BN182" s="14">
        <f t="shared" si="91"/>
        <v>23.296431917167649</v>
      </c>
      <c r="BO182" s="14">
        <f t="shared" si="91"/>
        <v>24.320603134621479</v>
      </c>
      <c r="BP182" s="14">
        <f t="shared" si="91"/>
        <v>25.474941604191255</v>
      </c>
      <c r="BQ182" s="14">
        <f t="shared" si="91"/>
        <v>25.878170390948018</v>
      </c>
      <c r="BR182" s="14">
        <f t="shared" si="91"/>
        <v>28.90834403294053</v>
      </c>
      <c r="BS182" s="14">
        <f t="shared" si="91"/>
        <v>33.906850550086631</v>
      </c>
      <c r="BT182" s="14">
        <f t="shared" si="91"/>
        <v>37.603163640348981</v>
      </c>
      <c r="BU182" s="14">
        <f t="shared" si="91"/>
        <v>40.595879969619972</v>
      </c>
      <c r="BV182" s="14">
        <f t="shared" si="91"/>
        <v>43.086327880677693</v>
      </c>
      <c r="BW182" s="14">
        <f t="shared" si="91"/>
        <v>44.630037936718161</v>
      </c>
      <c r="BX182" s="14">
        <f t="shared" si="91"/>
        <v>46.234076285468923</v>
      </c>
      <c r="BY182" s="14">
        <f t="shared" si="91"/>
        <v>46.576284631647589</v>
      </c>
      <c r="BZ182" s="14">
        <f t="shared" si="91"/>
        <v>45.686193850334043</v>
      </c>
      <c r="CA182" s="14">
        <f t="shared" si="91"/>
        <v>45.835869740810352</v>
      </c>
      <c r="CB182" s="14">
        <f t="shared" si="91"/>
        <v>48.349621949380271</v>
      </c>
      <c r="CC182" s="14">
        <f t="shared" si="91"/>
        <v>51.01068541609542</v>
      </c>
      <c r="CD182" s="14">
        <f t="shared" si="91"/>
        <v>51.414266830863738</v>
      </c>
      <c r="CE182" s="14">
        <f t="shared" si="91"/>
        <v>52.303568842578947</v>
      </c>
      <c r="CF182" s="14">
        <f t="shared" si="91"/>
        <v>49.841068888382274</v>
      </c>
      <c r="CG182" s="14">
        <f t="shared" si="91"/>
        <v>49.438409769029768</v>
      </c>
      <c r="CH182" s="14">
        <f t="shared" si="91"/>
        <v>53.84350776822825</v>
      </c>
      <c r="CI182" s="14">
        <f t="shared" si="91"/>
        <v>61.959005452965201</v>
      </c>
      <c r="CJ182" s="14">
        <f t="shared" si="91"/>
        <v>64.273617249783143</v>
      </c>
      <c r="CK182" s="822">
        <f t="shared" si="91"/>
        <v>66.718363863659292</v>
      </c>
      <c r="CL182" s="822">
        <f t="shared" ref="CL182" si="92">100*CL134/CL$71</f>
        <v>70.850870387615217</v>
      </c>
      <c r="CM182" s="394"/>
      <c r="CN182" s="888"/>
    </row>
    <row r="183" spans="1:93" s="4" customFormat="1" ht="15">
      <c r="A183" s="228"/>
      <c r="B183" s="60"/>
      <c r="C183" s="685"/>
      <c r="D183" s="17"/>
      <c r="E183" s="579"/>
      <c r="F183" s="542"/>
      <c r="G183" s="524"/>
      <c r="H183" s="228"/>
      <c r="R183" s="5"/>
      <c r="S183" s="322"/>
      <c r="T183" s="12"/>
      <c r="U183" s="8"/>
      <c r="V183" s="23" t="str">
        <f>V156</f>
        <v>Organismes divers d'administration centrale (S13112)</v>
      </c>
      <c r="W183" s="344" t="s">
        <v>846</v>
      </c>
      <c r="X183" s="2" t="s">
        <v>790</v>
      </c>
      <c r="Y183" s="2"/>
      <c r="Z183" s="789">
        <v>1978</v>
      </c>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14">
        <f>100*BD156/BD$71</f>
        <v>0.29065965208039646</v>
      </c>
      <c r="BE183" s="14">
        <f t="shared" ref="BE183:BS183" si="93">100*BE156/BE$71</f>
        <v>0.28031362507695889</v>
      </c>
      <c r="BF183" s="14">
        <f t="shared" si="93"/>
        <v>0.26984113777616275</v>
      </c>
      <c r="BG183" s="14">
        <f t="shared" si="93"/>
        <v>0.25926095073383809</v>
      </c>
      <c r="BH183" s="14">
        <f t="shared" si="93"/>
        <v>0.3474115494537735</v>
      </c>
      <c r="BI183" s="14">
        <f t="shared" si="93"/>
        <v>0.39096434483367987</v>
      </c>
      <c r="BJ183" s="14">
        <f t="shared" si="93"/>
        <v>0.38846550944230163</v>
      </c>
      <c r="BK183" s="14">
        <f t="shared" si="93"/>
        <v>0.37610881580258804</v>
      </c>
      <c r="BL183" s="14">
        <f t="shared" si="93"/>
        <v>0.51191104634118445</v>
      </c>
      <c r="BM183" s="14">
        <f t="shared" si="93"/>
        <v>0.57070309908428307</v>
      </c>
      <c r="BN183" s="14">
        <f t="shared" si="93"/>
        <v>0.17598815423733824</v>
      </c>
      <c r="BO183" s="14">
        <f t="shared" si="93"/>
        <v>0.18378289522383989</v>
      </c>
      <c r="BP183" s="14">
        <f t="shared" si="93"/>
        <v>0.21301737563367829</v>
      </c>
      <c r="BQ183" s="14">
        <f t="shared" si="93"/>
        <v>0.2147178639941574</v>
      </c>
      <c r="BR183" s="14">
        <f t="shared" si="93"/>
        <v>0.21660950883252347</v>
      </c>
      <c r="BS183" s="14">
        <f t="shared" si="93"/>
        <v>0.46435507732538972</v>
      </c>
      <c r="BT183" s="14">
        <f t="shared" ref="BT183:CJ183" si="94">100*BT156/BT$71</f>
        <v>0.44909612064725468</v>
      </c>
      <c r="BU183" s="14">
        <f t="shared" si="94"/>
        <v>2.7922207392613405</v>
      </c>
      <c r="BV183" s="14">
        <f t="shared" si="94"/>
        <v>2.4702284480312851</v>
      </c>
      <c r="BW183" s="14">
        <f t="shared" si="94"/>
        <v>2.1109335924010186</v>
      </c>
      <c r="BX183" s="14">
        <f t="shared" si="94"/>
        <v>1.8015242560480691</v>
      </c>
      <c r="BY183" s="14">
        <f t="shared" si="94"/>
        <v>1.4337917053247884</v>
      </c>
      <c r="BZ183" s="14">
        <f t="shared" si="94"/>
        <v>1.3337006567225387</v>
      </c>
      <c r="CA183" s="14">
        <f t="shared" si="94"/>
        <v>1.1901947212055788</v>
      </c>
      <c r="CB183" s="14">
        <f t="shared" si="94"/>
        <v>0.99810211530892246</v>
      </c>
      <c r="CC183" s="14">
        <f t="shared" si="94"/>
        <v>1.4925348695820511</v>
      </c>
      <c r="CD183" s="14">
        <f t="shared" si="94"/>
        <v>1.3228059722696381</v>
      </c>
      <c r="CE183" s="14">
        <f t="shared" si="94"/>
        <v>1.2164974280101268</v>
      </c>
      <c r="CF183" s="14">
        <f t="shared" si="94"/>
        <v>0.85089082123660886</v>
      </c>
      <c r="CG183" s="14">
        <f t="shared" si="94"/>
        <v>1.2084002387798871</v>
      </c>
      <c r="CH183" s="14">
        <f t="shared" si="94"/>
        <v>0.60004293410649212</v>
      </c>
      <c r="CI183" s="14">
        <f t="shared" si="94"/>
        <v>0.99164104927289387</v>
      </c>
      <c r="CJ183" s="14">
        <f t="shared" si="94"/>
        <v>0.72803502829526212</v>
      </c>
      <c r="CK183" s="822">
        <f>100*CK156/CK$71</f>
        <v>0.51963677389504737</v>
      </c>
      <c r="CL183" s="822">
        <f>100*CL156/CL$71</f>
        <v>0.48713356263448199</v>
      </c>
      <c r="CM183" s="394"/>
      <c r="CN183" s="888"/>
    </row>
    <row r="184" spans="1:93" s="4" customFormat="1" ht="15">
      <c r="A184" s="228"/>
      <c r="B184" s="60"/>
      <c r="C184" s="685"/>
      <c r="D184" s="17"/>
      <c r="E184" s="579"/>
      <c r="F184" s="542"/>
      <c r="G184" s="524"/>
      <c r="H184" s="228"/>
      <c r="R184" s="5"/>
      <c r="S184" s="322"/>
      <c r="T184" s="12"/>
      <c r="U184" s="8"/>
      <c r="V184" s="23" t="s">
        <v>597</v>
      </c>
      <c r="W184" s="344" t="s">
        <v>700</v>
      </c>
      <c r="X184" s="2" t="s">
        <v>517</v>
      </c>
      <c r="Y184" s="2" t="s">
        <v>518</v>
      </c>
      <c r="Z184" s="789">
        <v>1978</v>
      </c>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14">
        <f>BD182+BD183</f>
        <v>13.19594820445</v>
      </c>
      <c r="BE184" s="14">
        <f t="shared" ref="BE184:CJ184" si="95">BE182+BE183</f>
        <v>12.970875924015642</v>
      </c>
      <c r="BF184" s="14">
        <f t="shared" si="95"/>
        <v>12.660046713998302</v>
      </c>
      <c r="BG184" s="14">
        <f t="shared" si="95"/>
        <v>13.681000938724072</v>
      </c>
      <c r="BH184" s="14">
        <f t="shared" si="95"/>
        <v>16.79734841608995</v>
      </c>
      <c r="BI184" s="14">
        <f t="shared" si="95"/>
        <v>17.796696976829107</v>
      </c>
      <c r="BJ184" s="14">
        <f t="shared" si="95"/>
        <v>19.595926809644993</v>
      </c>
      <c r="BK184" s="14">
        <f t="shared" si="95"/>
        <v>20.739714699971284</v>
      </c>
      <c r="BL184" s="14">
        <f t="shared" si="95"/>
        <v>21.787433557691873</v>
      </c>
      <c r="BM184" s="14">
        <f t="shared" si="95"/>
        <v>23.36315811876284</v>
      </c>
      <c r="BN184" s="14">
        <f t="shared" si="95"/>
        <v>23.472420071404986</v>
      </c>
      <c r="BO184" s="14">
        <f t="shared" si="95"/>
        <v>24.504386029845318</v>
      </c>
      <c r="BP184" s="14">
        <f t="shared" si="95"/>
        <v>25.687958979824934</v>
      </c>
      <c r="BQ184" s="14">
        <f t="shared" si="95"/>
        <v>26.092888254942174</v>
      </c>
      <c r="BR184" s="14">
        <f t="shared" si="95"/>
        <v>29.124953541773053</v>
      </c>
      <c r="BS184" s="14">
        <f t="shared" si="95"/>
        <v>34.371205627412017</v>
      </c>
      <c r="BT184" s="14">
        <f t="shared" si="95"/>
        <v>38.052259760996236</v>
      </c>
      <c r="BU184" s="14">
        <f t="shared" si="95"/>
        <v>43.388100708881311</v>
      </c>
      <c r="BV184" s="14">
        <f t="shared" si="95"/>
        <v>45.556556328708979</v>
      </c>
      <c r="BW184" s="14">
        <f t="shared" si="95"/>
        <v>46.740971529119179</v>
      </c>
      <c r="BX184" s="14">
        <f t="shared" si="95"/>
        <v>48.035600541516992</v>
      </c>
      <c r="BY184" s="14">
        <f t="shared" si="95"/>
        <v>48.010076336972375</v>
      </c>
      <c r="BZ184" s="14">
        <f t="shared" si="95"/>
        <v>47.019894507056584</v>
      </c>
      <c r="CA184" s="14">
        <f t="shared" si="95"/>
        <v>47.026064462015931</v>
      </c>
      <c r="CB184" s="14">
        <f t="shared" si="95"/>
        <v>49.347724064689196</v>
      </c>
      <c r="CC184" s="14">
        <f t="shared" si="95"/>
        <v>52.503220285677472</v>
      </c>
      <c r="CD184" s="14">
        <f t="shared" si="95"/>
        <v>52.73707280313338</v>
      </c>
      <c r="CE184" s="14">
        <f t="shared" si="95"/>
        <v>53.520066270589076</v>
      </c>
      <c r="CF184" s="14">
        <f t="shared" si="95"/>
        <v>50.691959709618885</v>
      </c>
      <c r="CG184" s="14">
        <f t="shared" si="95"/>
        <v>50.646810007809655</v>
      </c>
      <c r="CH184" s="14">
        <f t="shared" si="95"/>
        <v>54.44355070233474</v>
      </c>
      <c r="CI184" s="14">
        <f t="shared" si="95"/>
        <v>62.950646502238094</v>
      </c>
      <c r="CJ184" s="14">
        <f t="shared" si="95"/>
        <v>65.00165227807841</v>
      </c>
      <c r="CK184" s="822">
        <f>CK182+CK183</f>
        <v>67.238000637554336</v>
      </c>
      <c r="CL184" s="822">
        <f>CL182+CL183</f>
        <v>71.3380039502497</v>
      </c>
      <c r="CM184" s="394"/>
      <c r="CN184" s="888"/>
    </row>
    <row r="185" spans="1:93" s="4" customFormat="1" ht="15">
      <c r="A185" s="228"/>
      <c r="B185" s="60"/>
      <c r="C185" s="685"/>
      <c r="D185" s="17"/>
      <c r="E185" s="579"/>
      <c r="F185" s="542"/>
      <c r="G185" s="524"/>
      <c r="H185" s="228"/>
      <c r="R185" s="5"/>
      <c r="S185" s="322"/>
      <c r="T185" s="12"/>
      <c r="U185" s="8"/>
      <c r="V185" s="23" t="str">
        <f>V158</f>
        <v>Administrations locales (S1313)</v>
      </c>
      <c r="W185" s="344" t="s">
        <v>847</v>
      </c>
      <c r="X185" s="2" t="s">
        <v>701</v>
      </c>
      <c r="Y185" s="2"/>
      <c r="Z185" s="789">
        <v>1978</v>
      </c>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14">
        <f t="shared" ref="BD185:CJ185" si="96">100*BD158/BD$71</f>
        <v>6.9467656847214752</v>
      </c>
      <c r="BE185" s="14">
        <f t="shared" si="96"/>
        <v>7.03332368374915</v>
      </c>
      <c r="BF185" s="14">
        <f t="shared" si="96"/>
        <v>6.9484092977361902</v>
      </c>
      <c r="BG185" s="14">
        <f t="shared" si="96"/>
        <v>7.1396477202087709</v>
      </c>
      <c r="BH185" s="14">
        <f t="shared" si="96"/>
        <v>7.3824954258926869</v>
      </c>
      <c r="BI185" s="14">
        <f t="shared" si="96"/>
        <v>7.6785397325334728</v>
      </c>
      <c r="BJ185" s="14">
        <f t="shared" si="96"/>
        <v>8.0282871951408996</v>
      </c>
      <c r="BK185" s="14">
        <f t="shared" si="96"/>
        <v>8.5699080172161128</v>
      </c>
      <c r="BL185" s="14">
        <f t="shared" si="96"/>
        <v>8.5776314350339931</v>
      </c>
      <c r="BM185" s="14">
        <f t="shared" si="96"/>
        <v>9.297704655914778</v>
      </c>
      <c r="BN185" s="14">
        <f t="shared" si="96"/>
        <v>8.9753958661042486</v>
      </c>
      <c r="BO185" s="14">
        <f t="shared" si="96"/>
        <v>8.6888468797493204</v>
      </c>
      <c r="BP185" s="14">
        <f t="shared" si="96"/>
        <v>8.7143471850141108</v>
      </c>
      <c r="BQ185" s="14">
        <f t="shared" si="96"/>
        <v>8.8687813388891108</v>
      </c>
      <c r="BR185" s="14">
        <f t="shared" si="96"/>
        <v>8.9802692203483687</v>
      </c>
      <c r="BS185" s="14">
        <f t="shared" si="96"/>
        <v>9.3138912625073349</v>
      </c>
      <c r="BT185" s="14">
        <f t="shared" si="96"/>
        <v>9.3446538950063385</v>
      </c>
      <c r="BU185" s="14">
        <f t="shared" si="96"/>
        <v>9.2460962204282726</v>
      </c>
      <c r="BV185" s="14">
        <f t="shared" si="96"/>
        <v>9.1634877082084643</v>
      </c>
      <c r="BW185" s="14">
        <f t="shared" si="96"/>
        <v>8.3251425947500834</v>
      </c>
      <c r="BX185" s="14">
        <f t="shared" si="96"/>
        <v>8.0008871371546597</v>
      </c>
      <c r="BY185" s="14">
        <f t="shared" si="96"/>
        <v>7.6883422566140425</v>
      </c>
      <c r="BZ185" s="14">
        <f t="shared" si="96"/>
        <v>7.3075681816255758</v>
      </c>
      <c r="CA185" s="14">
        <f t="shared" si="96"/>
        <v>7.0475575064644946</v>
      </c>
      <c r="CB185" s="14">
        <f t="shared" si="96"/>
        <v>6.7469110521856379</v>
      </c>
      <c r="CC185" s="14">
        <f t="shared" si="96"/>
        <v>6.7888294911791185</v>
      </c>
      <c r="CD185" s="14">
        <f t="shared" si="96"/>
        <v>6.7348340597289793</v>
      </c>
      <c r="CE185" s="14">
        <f t="shared" si="96"/>
        <v>6.8624424288226775</v>
      </c>
      <c r="CF185" s="14">
        <f t="shared" si="96"/>
        <v>6.9850906632234029</v>
      </c>
      <c r="CG185" s="14">
        <f t="shared" si="96"/>
        <v>7.1815014190646798</v>
      </c>
      <c r="CH185" s="14">
        <f t="shared" si="96"/>
        <v>7.5677828672223972</v>
      </c>
      <c r="CI185" s="14">
        <f t="shared" si="96"/>
        <v>8.2300904196338553</v>
      </c>
      <c r="CJ185" s="14">
        <f t="shared" si="96"/>
        <v>8.3181874509479936</v>
      </c>
      <c r="CK185" s="822">
        <f>100*CK158/CK$71</f>
        <v>8.324181397203354</v>
      </c>
      <c r="CL185" s="822">
        <f>100*CL158/CL$71</f>
        <v>8.5469797807686376</v>
      </c>
      <c r="CM185" s="394"/>
      <c r="CN185" s="1340">
        <f>CL182+CL185</f>
        <v>79.397850168383854</v>
      </c>
    </row>
    <row r="186" spans="1:93" s="4" customFormat="1" ht="15">
      <c r="A186" s="228"/>
      <c r="B186" s="60"/>
      <c r="C186" s="685"/>
      <c r="D186" s="17"/>
      <c r="E186" s="579"/>
      <c r="F186" s="542"/>
      <c r="G186" s="524"/>
      <c r="H186" s="228"/>
      <c r="R186" s="5"/>
      <c r="S186" s="322"/>
      <c r="T186" s="12"/>
      <c r="U186" s="8"/>
      <c r="V186" s="23" t="str">
        <f>V159</f>
        <v>Administrations de sécurité sociale (S1314)</v>
      </c>
      <c r="W186" s="344" t="s">
        <v>700</v>
      </c>
      <c r="X186" s="2" t="s">
        <v>432</v>
      </c>
      <c r="Y186" s="2"/>
      <c r="Z186" s="789">
        <v>1978</v>
      </c>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14">
        <f t="shared" ref="BD186:CJ186" si="97">100*BD159/BD$71</f>
        <v>1.0173087822813875</v>
      </c>
      <c r="BE186" s="14">
        <f t="shared" si="97"/>
        <v>1.1212545003078356</v>
      </c>
      <c r="BF186" s="14">
        <f t="shared" si="97"/>
        <v>1.1243380740673448</v>
      </c>
      <c r="BG186" s="14">
        <f t="shared" si="97"/>
        <v>1.1168164031611487</v>
      </c>
      <c r="BH186" s="14">
        <f t="shared" si="97"/>
        <v>1.0943463807793865</v>
      </c>
      <c r="BI186" s="14">
        <f t="shared" si="97"/>
        <v>1.1103387393276509</v>
      </c>
      <c r="BJ186" s="14">
        <f t="shared" si="97"/>
        <v>1.3668230887784687</v>
      </c>
      <c r="BK186" s="14">
        <f t="shared" si="97"/>
        <v>1.2895159398945875</v>
      </c>
      <c r="BL186" s="14">
        <f t="shared" si="97"/>
        <v>0.74913811659685536</v>
      </c>
      <c r="BM186" s="14">
        <f t="shared" si="97"/>
        <v>0.77282711334330001</v>
      </c>
      <c r="BN186" s="14">
        <f t="shared" si="97"/>
        <v>0.85794225190702389</v>
      </c>
      <c r="BO186" s="14">
        <f t="shared" si="97"/>
        <v>0.83723318935304836</v>
      </c>
      <c r="BP186" s="14">
        <f t="shared" si="97"/>
        <v>0.80365646261796808</v>
      </c>
      <c r="BQ186" s="14">
        <f t="shared" si="97"/>
        <v>0.99890484553803682</v>
      </c>
      <c r="BR186" s="14">
        <f t="shared" si="97"/>
        <v>1.6155459200425708</v>
      </c>
      <c r="BS186" s="14">
        <f t="shared" si="97"/>
        <v>2.3485651026264902</v>
      </c>
      <c r="BT186" s="14">
        <f t="shared" si="97"/>
        <v>1.830930338023423</v>
      </c>
      <c r="BU186" s="14">
        <f t="shared" si="97"/>
        <v>2.8340204509269298</v>
      </c>
      <c r="BV186" s="14">
        <f t="shared" si="97"/>
        <v>3.3751636220625478</v>
      </c>
      <c r="BW186" s="14">
        <f t="shared" si="97"/>
        <v>4.4274262612156194</v>
      </c>
      <c r="BX186" s="14">
        <f t="shared" si="97"/>
        <v>3.5576319342125733</v>
      </c>
      <c r="BY186" s="14">
        <f t="shared" si="97"/>
        <v>3.2626076559941608</v>
      </c>
      <c r="BZ186" s="14">
        <f t="shared" si="97"/>
        <v>3.1466999869547396</v>
      </c>
      <c r="CA186" s="14">
        <f t="shared" si="97"/>
        <v>2.975486803013947</v>
      </c>
      <c r="CB186" s="14">
        <f t="shared" si="97"/>
        <v>3.0202310761945315</v>
      </c>
      <c r="CC186" s="14">
        <f t="shared" si="97"/>
        <v>3.9863906010356049</v>
      </c>
      <c r="CD186" s="14">
        <f t="shared" si="97"/>
        <v>5.7261190032493925</v>
      </c>
      <c r="CE186" s="14">
        <f t="shared" si="97"/>
        <v>6.4142591658715782</v>
      </c>
      <c r="CF186" s="14">
        <f t="shared" si="97"/>
        <v>6.3955846040660145</v>
      </c>
      <c r="CG186" s="14">
        <f t="shared" si="97"/>
        <v>6.3759012598780886</v>
      </c>
      <c r="CH186" s="14">
        <f t="shared" si="97"/>
        <v>6.2021679137386556</v>
      </c>
      <c r="CI186" s="14">
        <f t="shared" si="97"/>
        <v>8.0179746871690654</v>
      </c>
      <c r="CJ186" s="14">
        <f t="shared" si="97"/>
        <v>9.0358957412532526</v>
      </c>
      <c r="CK186" s="822">
        <f>100*CK159/CK$71</f>
        <v>10.222854224896796</v>
      </c>
      <c r="CL186" s="822">
        <f>100*CL159/CL$71</f>
        <v>10.347897800205208</v>
      </c>
      <c r="CM186" s="394"/>
      <c r="CN186" s="888"/>
    </row>
    <row r="187" spans="1:93" s="4" customFormat="1" ht="15">
      <c r="A187" s="228"/>
      <c r="B187" s="60"/>
      <c r="C187" s="685"/>
      <c r="D187" s="17"/>
      <c r="E187" s="579"/>
      <c r="F187" s="542"/>
      <c r="G187" s="524"/>
      <c r="H187" s="228"/>
      <c r="R187" s="5"/>
      <c r="S187" s="322"/>
      <c r="T187" s="12"/>
      <c r="U187" s="8"/>
      <c r="V187" s="23" t="str">
        <f>V160</f>
        <v>Total administrations publiques (S13)</v>
      </c>
      <c r="W187" s="344" t="s">
        <v>847</v>
      </c>
      <c r="X187" s="2" t="s">
        <v>836</v>
      </c>
      <c r="Y187" s="2" t="s">
        <v>841</v>
      </c>
      <c r="Z187" s="789">
        <v>1978</v>
      </c>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14">
        <f t="shared" ref="BD187:CI187" si="98">100*BD160/BD$71</f>
        <v>21.160022671452861</v>
      </c>
      <c r="BE187" s="14">
        <f t="shared" si="98"/>
        <v>21.099971051247451</v>
      </c>
      <c r="BF187" s="14">
        <f t="shared" si="98"/>
        <v>20.732794085801835</v>
      </c>
      <c r="BG187" s="14">
        <f t="shared" si="98"/>
        <v>21.95740821215044</v>
      </c>
      <c r="BH187" s="14">
        <f t="shared" si="98"/>
        <v>25.274190222762023</v>
      </c>
      <c r="BI187" s="14">
        <f t="shared" si="98"/>
        <v>26.585575448690232</v>
      </c>
      <c r="BJ187" s="14">
        <f t="shared" si="98"/>
        <v>28.976649482103536</v>
      </c>
      <c r="BK187" s="14">
        <f t="shared" si="98"/>
        <v>30.585706199374748</v>
      </c>
      <c r="BL187" s="14">
        <f t="shared" si="98"/>
        <v>31.126688744599338</v>
      </c>
      <c r="BM187" s="14">
        <f t="shared" si="98"/>
        <v>33.433689888020915</v>
      </c>
      <c r="BN187" s="14">
        <f t="shared" si="98"/>
        <v>33.30575818941626</v>
      </c>
      <c r="BO187" s="14">
        <f t="shared" si="98"/>
        <v>34.030466098947691</v>
      </c>
      <c r="BP187" s="14">
        <f t="shared" si="98"/>
        <v>35.205962627457005</v>
      </c>
      <c r="BQ187" s="14">
        <f t="shared" si="98"/>
        <v>35.951238880065233</v>
      </c>
      <c r="BR187" s="14">
        <f t="shared" si="98"/>
        <v>39.720768682163992</v>
      </c>
      <c r="BS187" s="14">
        <f t="shared" si="98"/>
        <v>46.024732087212662</v>
      </c>
      <c r="BT187" s="14">
        <f t="shared" si="98"/>
        <v>49.227843994025996</v>
      </c>
      <c r="BU187" s="14">
        <f t="shared" si="98"/>
        <v>55.468217380236517</v>
      </c>
      <c r="BV187" s="14">
        <f t="shared" si="98"/>
        <v>58.103360228115413</v>
      </c>
      <c r="BW187" s="14">
        <f t="shared" si="98"/>
        <v>59.493540385084884</v>
      </c>
      <c r="BX187" s="14">
        <f t="shared" si="98"/>
        <v>59.60168904253149</v>
      </c>
      <c r="BY187" s="14">
        <f t="shared" si="98"/>
        <v>58.953710985777896</v>
      </c>
      <c r="BZ187" s="14">
        <f t="shared" si="98"/>
        <v>57.4672163180498</v>
      </c>
      <c r="CA187" s="14">
        <f t="shared" si="98"/>
        <v>57.055795258692157</v>
      </c>
      <c r="CB187" s="14">
        <f t="shared" si="98"/>
        <v>59.108385010502424</v>
      </c>
      <c r="CC187" s="14">
        <f t="shared" si="98"/>
        <v>63.284737993375657</v>
      </c>
      <c r="CD187" s="14">
        <f t="shared" si="98"/>
        <v>65.204066076030784</v>
      </c>
      <c r="CE187" s="14">
        <f t="shared" si="98"/>
        <v>66.796767865283314</v>
      </c>
      <c r="CF187" s="14">
        <f t="shared" si="98"/>
        <v>64.078196354824883</v>
      </c>
      <c r="CG187" s="14">
        <f t="shared" si="98"/>
        <v>64.214812688846976</v>
      </c>
      <c r="CH187" s="14">
        <f t="shared" si="98"/>
        <v>68.208328699381084</v>
      </c>
      <c r="CI187" s="14">
        <f t="shared" si="98"/>
        <v>79.19340871572939</v>
      </c>
      <c r="CJ187" s="14">
        <f>100*CJ160/CJ$71</f>
        <v>82.35573547027964</v>
      </c>
      <c r="CK187" s="1177">
        <f t="shared" ref="CK187:CL187" si="99">100*CK160/CK$71</f>
        <v>85.78503625965449</v>
      </c>
      <c r="CL187" s="1177">
        <f t="shared" si="99"/>
        <v>90.232881531223541</v>
      </c>
      <c r="CM187" s="394"/>
      <c r="CN187" s="888" t="s">
        <v>144</v>
      </c>
      <c r="CO187" s="375">
        <f>CL187/BE187</f>
        <v>4.2764457501892581</v>
      </c>
    </row>
    <row r="188" spans="1:93" s="4" customFormat="1" ht="15">
      <c r="A188" s="228"/>
      <c r="B188" s="60"/>
      <c r="C188" s="685"/>
      <c r="D188" s="17"/>
      <c r="E188" s="579"/>
      <c r="F188" s="542"/>
      <c r="G188" s="524"/>
      <c r="H188" s="228"/>
      <c r="R188" s="5"/>
      <c r="S188" s="322"/>
      <c r="T188" s="12"/>
      <c r="U188" s="8"/>
      <c r="V188" s="23"/>
      <c r="W188" s="344"/>
      <c r="X188" s="2"/>
      <c r="Y188" s="2"/>
      <c r="Z188" s="789"/>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822"/>
      <c r="CL188" s="822"/>
      <c r="CM188" s="394"/>
      <c r="CN188" s="888" t="s">
        <v>1355</v>
      </c>
      <c r="CO188" s="1176">
        <f>CL187/BH187</f>
        <v>3.5701591519224816</v>
      </c>
    </row>
    <row r="189" spans="1:93" s="4" customFormat="1" ht="15">
      <c r="A189" s="228"/>
      <c r="B189" s="60"/>
      <c r="C189" s="685"/>
      <c r="D189" s="17"/>
      <c r="E189" s="579"/>
      <c r="F189" s="542"/>
      <c r="G189" s="524"/>
      <c r="H189" s="228"/>
      <c r="R189" s="5"/>
      <c r="S189" s="322"/>
      <c r="T189" s="12"/>
      <c r="U189" s="8"/>
      <c r="V189" s="23" t="s">
        <v>30</v>
      </c>
      <c r="W189" s="344" t="s">
        <v>710</v>
      </c>
      <c r="X189" s="2" t="s">
        <v>913</v>
      </c>
      <c r="Y189" s="2"/>
      <c r="Z189" s="789"/>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822"/>
      <c r="CL189" s="822"/>
      <c r="CM189" s="394"/>
      <c r="CN189" s="888"/>
    </row>
    <row r="190" spans="1:93" s="4" customFormat="1" ht="15">
      <c r="A190" s="228"/>
      <c r="B190" s="60"/>
      <c r="C190" s="685"/>
      <c r="D190" s="17"/>
      <c r="E190" s="579"/>
      <c r="F190" s="542"/>
      <c r="G190" s="524"/>
      <c r="H190" s="228"/>
      <c r="R190" s="5"/>
      <c r="S190" s="322"/>
      <c r="T190" s="12"/>
      <c r="U190" s="8"/>
      <c r="V190" s="19" t="str">
        <f t="shared" ref="V190:X195" si="100">V182</f>
        <v>Etat (S13111)</v>
      </c>
      <c r="W190" s="344" t="s">
        <v>710</v>
      </c>
      <c r="X190" s="14" t="str">
        <f t="shared" si="100"/>
        <v>État</v>
      </c>
      <c r="Y190" s="14" t="s">
        <v>554</v>
      </c>
      <c r="Z190" s="789">
        <v>1979</v>
      </c>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14"/>
      <c r="BE190" s="14">
        <f t="shared" ref="BE190:CH190" si="101">BE182-BD182</f>
        <v>-0.21472625343091956</v>
      </c>
      <c r="BF190" s="14">
        <f t="shared" si="101"/>
        <v>-0.30035672271654512</v>
      </c>
      <c r="BG190" s="14">
        <f t="shared" si="101"/>
        <v>1.0315344117680958</v>
      </c>
      <c r="BH190" s="14">
        <f t="shared" si="101"/>
        <v>3.0281968786459412</v>
      </c>
      <c r="BI190" s="14">
        <f t="shared" si="101"/>
        <v>0.9557957653592517</v>
      </c>
      <c r="BJ190" s="14">
        <f t="shared" si="101"/>
        <v>1.8017286682072644</v>
      </c>
      <c r="BK190" s="14">
        <f t="shared" si="101"/>
        <v>1.1561445839660038</v>
      </c>
      <c r="BL190" s="14">
        <f t="shared" si="101"/>
        <v>0.91191662718199495</v>
      </c>
      <c r="BM190" s="14">
        <f t="shared" si="101"/>
        <v>1.5169325083278657</v>
      </c>
      <c r="BN190" s="14">
        <f t="shared" si="101"/>
        <v>0.50397689748909258</v>
      </c>
      <c r="BO190" s="14">
        <f t="shared" si="101"/>
        <v>1.02417121745383</v>
      </c>
      <c r="BP190" s="14">
        <f t="shared" si="101"/>
        <v>1.154338469569776</v>
      </c>
      <c r="BQ190" s="14">
        <f t="shared" si="101"/>
        <v>0.40322878675676321</v>
      </c>
      <c r="BR190" s="14">
        <f t="shared" si="101"/>
        <v>3.030173641992512</v>
      </c>
      <c r="BS190" s="14">
        <f t="shared" si="101"/>
        <v>4.9985065171461009</v>
      </c>
      <c r="BT190" s="14">
        <f t="shared" si="101"/>
        <v>3.6963130902623504</v>
      </c>
      <c r="BU190" s="14">
        <f t="shared" si="101"/>
        <v>2.9927163292709906</v>
      </c>
      <c r="BV190" s="14">
        <f t="shared" si="101"/>
        <v>2.4904479110577213</v>
      </c>
      <c r="BW190" s="14">
        <f t="shared" si="101"/>
        <v>1.5437100560404673</v>
      </c>
      <c r="BX190" s="14">
        <f t="shared" si="101"/>
        <v>1.6040383487507626</v>
      </c>
      <c r="BY190" s="14">
        <f t="shared" si="101"/>
        <v>0.34220834617866558</v>
      </c>
      <c r="BZ190" s="14">
        <f t="shared" si="101"/>
        <v>-0.89009078131354613</v>
      </c>
      <c r="CA190" s="14">
        <f t="shared" si="101"/>
        <v>0.1496758904763098</v>
      </c>
      <c r="CB190" s="14">
        <f t="shared" si="101"/>
        <v>2.5137522085699189</v>
      </c>
      <c r="CC190" s="14">
        <f t="shared" si="101"/>
        <v>2.6610634667151487</v>
      </c>
      <c r="CD190" s="14">
        <f t="shared" si="101"/>
        <v>0.40358141476831833</v>
      </c>
      <c r="CE190" s="14">
        <f t="shared" si="101"/>
        <v>0.88930201171520906</v>
      </c>
      <c r="CF190" s="14">
        <f t="shared" si="101"/>
        <v>-2.462499954196673</v>
      </c>
      <c r="CG190" s="14">
        <f t="shared" si="101"/>
        <v>-0.40265911935250642</v>
      </c>
      <c r="CH190" s="14">
        <f t="shared" si="101"/>
        <v>4.4050979991984818</v>
      </c>
      <c r="CI190" s="14">
        <f t="shared" ref="CI190:CL194" si="102">CI182-CH182</f>
        <v>8.1154976847369511</v>
      </c>
      <c r="CJ190" s="14">
        <f t="shared" si="102"/>
        <v>2.3146117968179425</v>
      </c>
      <c r="CK190" s="822">
        <f t="shared" si="102"/>
        <v>2.4447466138761484</v>
      </c>
      <c r="CL190" s="822">
        <f t="shared" si="102"/>
        <v>4.1325065239559251</v>
      </c>
      <c r="CM190" s="394"/>
      <c r="CN190" s="888"/>
    </row>
    <row r="191" spans="1:93" s="4" customFormat="1" ht="15">
      <c r="A191" s="228"/>
      <c r="B191" s="60"/>
      <c r="C191" s="685"/>
      <c r="D191" s="17"/>
      <c r="E191" s="579"/>
      <c r="F191" s="542"/>
      <c r="G191" s="524"/>
      <c r="H191" s="228"/>
      <c r="R191" s="5"/>
      <c r="S191" s="322"/>
      <c r="T191" s="12"/>
      <c r="U191" s="8"/>
      <c r="V191" s="19" t="str">
        <f t="shared" si="100"/>
        <v>Organismes divers d'administration centrale (S13112)</v>
      </c>
      <c r="W191" s="344" t="s">
        <v>710</v>
      </c>
      <c r="X191" s="14" t="str">
        <f t="shared" si="100"/>
        <v>divers</v>
      </c>
      <c r="Y191" s="14" t="s">
        <v>784</v>
      </c>
      <c r="Z191" s="789">
        <v>1979</v>
      </c>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14"/>
      <c r="BE191" s="14">
        <f t="shared" ref="BE191:CH191" si="103">BE183-BD183</f>
        <v>-1.0346027003437563E-2</v>
      </c>
      <c r="BF191" s="14">
        <f t="shared" si="103"/>
        <v>-1.0472487300796141E-2</v>
      </c>
      <c r="BG191" s="14">
        <f t="shared" si="103"/>
        <v>-1.0580187042324662E-2</v>
      </c>
      <c r="BH191" s="14">
        <f t="shared" si="103"/>
        <v>8.8150598719935414E-2</v>
      </c>
      <c r="BI191" s="14">
        <f t="shared" si="103"/>
        <v>4.3552795379906362E-2</v>
      </c>
      <c r="BJ191" s="14">
        <f t="shared" si="103"/>
        <v>-2.4988353913782402E-3</v>
      </c>
      <c r="BK191" s="14">
        <f t="shared" si="103"/>
        <v>-1.235669363971359E-2</v>
      </c>
      <c r="BL191" s="14">
        <f t="shared" si="103"/>
        <v>0.13580223053859641</v>
      </c>
      <c r="BM191" s="14">
        <f t="shared" si="103"/>
        <v>5.8792052743098622E-2</v>
      </c>
      <c r="BN191" s="14">
        <f t="shared" si="103"/>
        <v>-0.3947149448469448</v>
      </c>
      <c r="BO191" s="14">
        <f t="shared" si="103"/>
        <v>7.7947409865016526E-3</v>
      </c>
      <c r="BP191" s="14">
        <f t="shared" si="103"/>
        <v>2.9234480409838393E-2</v>
      </c>
      <c r="BQ191" s="14">
        <f t="shared" si="103"/>
        <v>1.7004883604791188E-3</v>
      </c>
      <c r="BR191" s="14">
        <f t="shared" si="103"/>
        <v>1.8916448383660689E-3</v>
      </c>
      <c r="BS191" s="14">
        <f t="shared" si="103"/>
        <v>0.24774556849286625</v>
      </c>
      <c r="BT191" s="14">
        <f t="shared" si="103"/>
        <v>-1.5258956678135038E-2</v>
      </c>
      <c r="BU191" s="14">
        <f t="shared" si="103"/>
        <v>2.3431246186140857</v>
      </c>
      <c r="BV191" s="14">
        <f t="shared" si="103"/>
        <v>-0.32199229123005546</v>
      </c>
      <c r="BW191" s="14">
        <f t="shared" si="103"/>
        <v>-0.35929485563026642</v>
      </c>
      <c r="BX191" s="14">
        <f t="shared" si="103"/>
        <v>-0.30940933635294954</v>
      </c>
      <c r="BY191" s="14">
        <f t="shared" si="103"/>
        <v>-0.3677325507232807</v>
      </c>
      <c r="BZ191" s="14">
        <f t="shared" si="103"/>
        <v>-0.10009104860224971</v>
      </c>
      <c r="CA191" s="14">
        <f t="shared" si="103"/>
        <v>-0.14350593551695989</v>
      </c>
      <c r="CB191" s="14">
        <f t="shared" si="103"/>
        <v>-0.19209260589665633</v>
      </c>
      <c r="CC191" s="14">
        <f t="shared" si="103"/>
        <v>0.49443275427312861</v>
      </c>
      <c r="CD191" s="14">
        <f t="shared" si="103"/>
        <v>-0.16972889731241292</v>
      </c>
      <c r="CE191" s="14">
        <f t="shared" si="103"/>
        <v>-0.10630854425951131</v>
      </c>
      <c r="CF191" s="14">
        <f t="shared" si="103"/>
        <v>-0.36560660677351797</v>
      </c>
      <c r="CG191" s="14">
        <f t="shared" si="103"/>
        <v>0.35750941754327825</v>
      </c>
      <c r="CH191" s="14">
        <f t="shared" si="103"/>
        <v>-0.60835730467339499</v>
      </c>
      <c r="CI191" s="14">
        <f t="shared" si="102"/>
        <v>0.39159811516640175</v>
      </c>
      <c r="CJ191" s="14">
        <f t="shared" ref="CJ191:CL194" si="104">CJ183-CI183</f>
        <v>-0.26360602097763175</v>
      </c>
      <c r="CK191" s="822">
        <f t="shared" si="104"/>
        <v>-0.20839825440021476</v>
      </c>
      <c r="CL191" s="822">
        <f t="shared" si="104"/>
        <v>-3.2503211260565379E-2</v>
      </c>
      <c r="CM191" s="394"/>
      <c r="CN191" s="888"/>
    </row>
    <row r="192" spans="1:93" s="4" customFormat="1" ht="15">
      <c r="A192" s="228"/>
      <c r="B192" s="60"/>
      <c r="C192" s="685"/>
      <c r="D192" s="17"/>
      <c r="E192" s="579"/>
      <c r="F192" s="542"/>
      <c r="G192" s="524"/>
      <c r="H192" s="228"/>
      <c r="R192" s="5"/>
      <c r="S192" s="322"/>
      <c r="T192" s="12"/>
      <c r="U192" s="8"/>
      <c r="V192" s="19" t="str">
        <f t="shared" si="100"/>
        <v>Administrations centrales (S1311)</v>
      </c>
      <c r="W192" s="344" t="s">
        <v>710</v>
      </c>
      <c r="X192" s="14" t="str">
        <f t="shared" si="100"/>
        <v>Administrations centrales</v>
      </c>
      <c r="Y192" s="14" t="s">
        <v>855</v>
      </c>
      <c r="Z192" s="789">
        <v>1979</v>
      </c>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14"/>
      <c r="BE192" s="14">
        <f t="shared" ref="BE192:CH192" si="105">BE184-BD184</f>
        <v>-0.22507228043435745</v>
      </c>
      <c r="BF192" s="14">
        <f t="shared" si="105"/>
        <v>-0.31082921001734043</v>
      </c>
      <c r="BG192" s="14">
        <f t="shared" si="105"/>
        <v>1.0209542247257701</v>
      </c>
      <c r="BH192" s="14">
        <f t="shared" si="105"/>
        <v>3.1163474773658777</v>
      </c>
      <c r="BI192" s="14">
        <f t="shared" si="105"/>
        <v>0.99934856073915768</v>
      </c>
      <c r="BJ192" s="14">
        <f t="shared" si="105"/>
        <v>1.799229832815886</v>
      </c>
      <c r="BK192" s="14">
        <f t="shared" si="105"/>
        <v>1.1437878903262906</v>
      </c>
      <c r="BL192" s="14">
        <f t="shared" si="105"/>
        <v>1.0477188577205894</v>
      </c>
      <c r="BM192" s="14">
        <f t="shared" si="105"/>
        <v>1.5757245610709667</v>
      </c>
      <c r="BN192" s="14">
        <f t="shared" si="105"/>
        <v>0.10926195264214655</v>
      </c>
      <c r="BO192" s="14">
        <f t="shared" si="105"/>
        <v>1.0319659584403311</v>
      </c>
      <c r="BP192" s="14">
        <f t="shared" si="105"/>
        <v>1.1835729499796166</v>
      </c>
      <c r="BQ192" s="14">
        <f t="shared" si="105"/>
        <v>0.40492927511724019</v>
      </c>
      <c r="BR192" s="14">
        <f t="shared" si="105"/>
        <v>3.0320652868308784</v>
      </c>
      <c r="BS192" s="14">
        <f t="shared" si="105"/>
        <v>5.2462520856389645</v>
      </c>
      <c r="BT192" s="14">
        <f t="shared" si="105"/>
        <v>3.6810541335842188</v>
      </c>
      <c r="BU192" s="14">
        <f t="shared" si="105"/>
        <v>5.3358409478850746</v>
      </c>
      <c r="BV192" s="14">
        <f t="shared" si="105"/>
        <v>2.1684556198276681</v>
      </c>
      <c r="BW192" s="14">
        <f t="shared" si="105"/>
        <v>1.1844152004102</v>
      </c>
      <c r="BX192" s="14">
        <f t="shared" si="105"/>
        <v>1.294629012397813</v>
      </c>
      <c r="BY192" s="14">
        <f t="shared" si="105"/>
        <v>-2.552420454461668E-2</v>
      </c>
      <c r="BZ192" s="14">
        <f t="shared" si="105"/>
        <v>-0.99018182991579096</v>
      </c>
      <c r="CA192" s="14">
        <f t="shared" si="105"/>
        <v>6.1699549593470238E-3</v>
      </c>
      <c r="CB192" s="14">
        <f t="shared" si="105"/>
        <v>2.3216596026732645</v>
      </c>
      <c r="CC192" s="14">
        <f t="shared" si="105"/>
        <v>3.155496220988276</v>
      </c>
      <c r="CD192" s="14">
        <f t="shared" si="105"/>
        <v>0.23385251745590807</v>
      </c>
      <c r="CE192" s="14">
        <f t="shared" si="105"/>
        <v>0.78299346745569665</v>
      </c>
      <c r="CF192" s="14">
        <f t="shared" si="105"/>
        <v>-2.8281065609701912</v>
      </c>
      <c r="CG192" s="14">
        <f t="shared" si="105"/>
        <v>-4.5149701809229725E-2</v>
      </c>
      <c r="CH192" s="14">
        <f t="shared" si="105"/>
        <v>3.7967406945250843</v>
      </c>
      <c r="CI192" s="14">
        <f t="shared" si="102"/>
        <v>8.5070957999033538</v>
      </c>
      <c r="CJ192" s="14">
        <f t="shared" si="104"/>
        <v>2.0510057758403164</v>
      </c>
      <c r="CK192" s="822">
        <f t="shared" si="104"/>
        <v>2.2363483594759259</v>
      </c>
      <c r="CL192" s="822">
        <f t="shared" si="104"/>
        <v>4.1000033126953639</v>
      </c>
      <c r="CM192" s="394"/>
      <c r="CN192" s="888"/>
    </row>
    <row r="193" spans="1:92" s="4" customFormat="1" ht="15">
      <c r="A193" s="228"/>
      <c r="B193" s="60"/>
      <c r="C193" s="685"/>
      <c r="D193" s="17"/>
      <c r="E193" s="579"/>
      <c r="F193" s="542"/>
      <c r="G193" s="524"/>
      <c r="H193" s="228"/>
      <c r="R193" s="5"/>
      <c r="S193" s="322"/>
      <c r="T193" s="12"/>
      <c r="U193" s="8"/>
      <c r="V193" s="19" t="str">
        <f t="shared" si="100"/>
        <v>Administrations locales (S1313)</v>
      </c>
      <c r="W193" s="344" t="s">
        <v>710</v>
      </c>
      <c r="X193" s="14" t="str">
        <f t="shared" si="100"/>
        <v>Collectivités locales</v>
      </c>
      <c r="Y193" s="14" t="s">
        <v>672</v>
      </c>
      <c r="Z193" s="789">
        <v>1979</v>
      </c>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14"/>
      <c r="BE193" s="14">
        <f t="shared" ref="BE193:CH193" si="106">BE185-BD185</f>
        <v>8.6557999027674803E-2</v>
      </c>
      <c r="BF193" s="14">
        <f t="shared" si="106"/>
        <v>-8.4914386012959753E-2</v>
      </c>
      <c r="BG193" s="14">
        <f t="shared" si="106"/>
        <v>0.19123842247258072</v>
      </c>
      <c r="BH193" s="14">
        <f t="shared" si="106"/>
        <v>0.242847705683916</v>
      </c>
      <c r="BI193" s="14">
        <f t="shared" si="106"/>
        <v>0.29604430664078585</v>
      </c>
      <c r="BJ193" s="14">
        <f t="shared" si="106"/>
        <v>0.34974746260742684</v>
      </c>
      <c r="BK193" s="14">
        <f t="shared" si="106"/>
        <v>0.54162082207521323</v>
      </c>
      <c r="BL193" s="14">
        <f t="shared" si="106"/>
        <v>7.7234178178802182E-3</v>
      </c>
      <c r="BM193" s="14">
        <f t="shared" si="106"/>
        <v>0.72007322088078496</v>
      </c>
      <c r="BN193" s="14">
        <f t="shared" si="106"/>
        <v>-0.32230878981052946</v>
      </c>
      <c r="BO193" s="14">
        <f t="shared" si="106"/>
        <v>-0.2865489863549282</v>
      </c>
      <c r="BP193" s="14">
        <f t="shared" si="106"/>
        <v>2.5500305264790413E-2</v>
      </c>
      <c r="BQ193" s="14">
        <f t="shared" si="106"/>
        <v>0.15443415387500004</v>
      </c>
      <c r="BR193" s="14">
        <f t="shared" si="106"/>
        <v>0.11148788145925792</v>
      </c>
      <c r="BS193" s="14">
        <f t="shared" si="106"/>
        <v>0.33362204215896618</v>
      </c>
      <c r="BT193" s="14">
        <f t="shared" si="106"/>
        <v>3.0762632499003573E-2</v>
      </c>
      <c r="BU193" s="14">
        <f t="shared" si="106"/>
        <v>-9.8557674578065857E-2</v>
      </c>
      <c r="BV193" s="14">
        <f t="shared" si="106"/>
        <v>-8.2608512219808361E-2</v>
      </c>
      <c r="BW193" s="14">
        <f t="shared" si="106"/>
        <v>-0.83834511345838081</v>
      </c>
      <c r="BX193" s="14">
        <f t="shared" si="106"/>
        <v>-0.32425545759542374</v>
      </c>
      <c r="BY193" s="14">
        <f t="shared" si="106"/>
        <v>-0.31254488054061724</v>
      </c>
      <c r="BZ193" s="14">
        <f t="shared" si="106"/>
        <v>-0.38077407498846672</v>
      </c>
      <c r="CA193" s="14">
        <f t="shared" si="106"/>
        <v>-0.26001067516108112</v>
      </c>
      <c r="CB193" s="14">
        <f t="shared" si="106"/>
        <v>-0.30064645427885672</v>
      </c>
      <c r="CC193" s="14">
        <f t="shared" si="106"/>
        <v>4.1918438993480578E-2</v>
      </c>
      <c r="CD193" s="14">
        <f t="shared" si="106"/>
        <v>-5.3995431450139186E-2</v>
      </c>
      <c r="CE193" s="14">
        <f t="shared" si="106"/>
        <v>0.12760836909369822</v>
      </c>
      <c r="CF193" s="14">
        <f t="shared" si="106"/>
        <v>0.12264823440072536</v>
      </c>
      <c r="CG193" s="14">
        <f t="shared" si="106"/>
        <v>0.19641075584127687</v>
      </c>
      <c r="CH193" s="14">
        <f t="shared" si="106"/>
        <v>0.38628144815771748</v>
      </c>
      <c r="CI193" s="14">
        <f t="shared" si="102"/>
        <v>0.66230755241145811</v>
      </c>
      <c r="CJ193" s="14">
        <f t="shared" si="104"/>
        <v>8.8097031314138263E-2</v>
      </c>
      <c r="CK193" s="822">
        <f t="shared" si="104"/>
        <v>5.9939462553604272E-3</v>
      </c>
      <c r="CL193" s="822">
        <f t="shared" si="104"/>
        <v>0.22279838356528359</v>
      </c>
      <c r="CM193" s="394"/>
      <c r="CN193" s="888"/>
    </row>
    <row r="194" spans="1:92" s="4" customFormat="1" ht="15">
      <c r="A194" s="228"/>
      <c r="B194" s="60"/>
      <c r="C194" s="685"/>
      <c r="D194" s="17"/>
      <c r="E194" s="579"/>
      <c r="F194" s="542"/>
      <c r="G194" s="524"/>
      <c r="H194" s="228"/>
      <c r="R194" s="5"/>
      <c r="S194" s="322"/>
      <c r="T194" s="12"/>
      <c r="U194" s="8"/>
      <c r="V194" s="19" t="str">
        <f t="shared" si="100"/>
        <v>Administrations de sécurité sociale (S1314)</v>
      </c>
      <c r="W194" s="344" t="s">
        <v>710</v>
      </c>
      <c r="X194" s="14" t="str">
        <f t="shared" si="100"/>
        <v>Sécurité sociale</v>
      </c>
      <c r="Y194" s="14" t="s">
        <v>803</v>
      </c>
      <c r="Z194" s="789">
        <v>1979</v>
      </c>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14"/>
      <c r="BE194" s="14">
        <f t="shared" ref="BE194:CH194" si="107">BE186-BD186</f>
        <v>0.10394571802644803</v>
      </c>
      <c r="BF194" s="14">
        <f t="shared" si="107"/>
        <v>3.0835737595091839E-3</v>
      </c>
      <c r="BG194" s="14">
        <f t="shared" si="107"/>
        <v>-7.5216709061960429E-3</v>
      </c>
      <c r="BH194" s="14">
        <f t="shared" si="107"/>
        <v>-2.2470022381762211E-2</v>
      </c>
      <c r="BI194" s="14">
        <f t="shared" si="107"/>
        <v>1.5992358548264418E-2</v>
      </c>
      <c r="BJ194" s="14">
        <f t="shared" si="107"/>
        <v>0.25648434945081777</v>
      </c>
      <c r="BK194" s="14">
        <f t="shared" si="107"/>
        <v>-7.7307148883881238E-2</v>
      </c>
      <c r="BL194" s="14">
        <f t="shared" si="107"/>
        <v>-0.5403778232977321</v>
      </c>
      <c r="BM194" s="14">
        <f t="shared" si="107"/>
        <v>2.3688996746444646E-2</v>
      </c>
      <c r="BN194" s="14">
        <f t="shared" si="107"/>
        <v>8.511513856372388E-2</v>
      </c>
      <c r="BO194" s="14">
        <f t="shared" si="107"/>
        <v>-2.0709062553975532E-2</v>
      </c>
      <c r="BP194" s="14">
        <f t="shared" si="107"/>
        <v>-3.3576726735080276E-2</v>
      </c>
      <c r="BQ194" s="14">
        <f t="shared" si="107"/>
        <v>0.19524838292006874</v>
      </c>
      <c r="BR194" s="14">
        <f t="shared" si="107"/>
        <v>0.61664107450453398</v>
      </c>
      <c r="BS194" s="14">
        <f t="shared" si="107"/>
        <v>0.7330191825839194</v>
      </c>
      <c r="BT194" s="14">
        <f t="shared" si="107"/>
        <v>-0.51763476460306723</v>
      </c>
      <c r="BU194" s="14">
        <f t="shared" si="107"/>
        <v>1.0030901129035068</v>
      </c>
      <c r="BV194" s="14">
        <f t="shared" si="107"/>
        <v>0.54114317113561805</v>
      </c>
      <c r="BW194" s="14">
        <f t="shared" si="107"/>
        <v>1.0522626391530716</v>
      </c>
      <c r="BX194" s="14">
        <f t="shared" si="107"/>
        <v>-0.86979432700304615</v>
      </c>
      <c r="BY194" s="14">
        <f t="shared" si="107"/>
        <v>-0.29502427821841248</v>
      </c>
      <c r="BZ194" s="14">
        <f t="shared" si="107"/>
        <v>-0.11590766903942118</v>
      </c>
      <c r="CA194" s="14">
        <f t="shared" si="107"/>
        <v>-0.17121318394079266</v>
      </c>
      <c r="CB194" s="14">
        <f t="shared" si="107"/>
        <v>4.4744273180584493E-2</v>
      </c>
      <c r="CC194" s="14">
        <f t="shared" si="107"/>
        <v>0.96615952484107348</v>
      </c>
      <c r="CD194" s="14">
        <f t="shared" si="107"/>
        <v>1.7397284022137876</v>
      </c>
      <c r="CE194" s="14">
        <f t="shared" si="107"/>
        <v>0.68814016262218569</v>
      </c>
      <c r="CF194" s="14">
        <f t="shared" si="107"/>
        <v>-1.8674561805563705E-2</v>
      </c>
      <c r="CG194" s="14">
        <f t="shared" si="107"/>
        <v>-1.9683344187925833E-2</v>
      </c>
      <c r="CH194" s="14">
        <f t="shared" si="107"/>
        <v>-0.17373334613943303</v>
      </c>
      <c r="CI194" s="14">
        <f t="shared" si="102"/>
        <v>1.8158067734304097</v>
      </c>
      <c r="CJ194" s="14">
        <f t="shared" si="104"/>
        <v>1.0179210540841872</v>
      </c>
      <c r="CK194" s="822">
        <f t="shared" si="104"/>
        <v>1.1869584836435436</v>
      </c>
      <c r="CL194" s="822">
        <f t="shared" si="104"/>
        <v>0.12504357530841226</v>
      </c>
      <c r="CM194" s="394"/>
      <c r="CN194" s="888"/>
    </row>
    <row r="195" spans="1:92" s="112" customFormat="1" ht="15">
      <c r="A195" s="229"/>
      <c r="B195" s="187"/>
      <c r="C195" s="687"/>
      <c r="D195" s="191"/>
      <c r="E195" s="581"/>
      <c r="F195" s="547"/>
      <c r="G195" s="526"/>
      <c r="H195" s="229"/>
      <c r="I195" s="103"/>
      <c r="J195" s="104"/>
      <c r="K195" s="105"/>
      <c r="L195" s="106"/>
      <c r="M195" s="107"/>
      <c r="N195" s="108"/>
      <c r="O195" s="109"/>
      <c r="P195" s="110"/>
      <c r="Q195" s="111"/>
      <c r="R195" s="194"/>
      <c r="S195" s="325"/>
      <c r="T195" s="192"/>
      <c r="U195" s="193"/>
      <c r="V195" s="19" t="str">
        <f t="shared" si="100"/>
        <v>Total administrations publiques (S13)</v>
      </c>
      <c r="W195" s="344" t="s">
        <v>801</v>
      </c>
      <c r="X195" s="14" t="str">
        <f>X187</f>
        <v>total</v>
      </c>
      <c r="Y195" s="14" t="s">
        <v>714</v>
      </c>
      <c r="Z195" s="789">
        <v>1979</v>
      </c>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f>BE187-BD187</f>
        <v>-6.0051620205410217E-2</v>
      </c>
      <c r="BF195" s="14">
        <f t="shared" ref="BF195:CI195" si="108">BF187-BE187</f>
        <v>-0.36717696544561562</v>
      </c>
      <c r="BG195" s="14">
        <f>BG187-BF187</f>
        <v>1.2246141263486052</v>
      </c>
      <c r="BH195" s="14">
        <f t="shared" si="108"/>
        <v>3.3167820106115826</v>
      </c>
      <c r="BI195" s="14">
        <f t="shared" si="108"/>
        <v>1.3113852259282091</v>
      </c>
      <c r="BJ195" s="14">
        <f t="shared" si="108"/>
        <v>2.3910740334133038</v>
      </c>
      <c r="BK195" s="14">
        <f t="shared" si="108"/>
        <v>1.609056717271212</v>
      </c>
      <c r="BL195" s="14">
        <f t="shared" si="108"/>
        <v>0.54098254522459044</v>
      </c>
      <c r="BM195" s="14">
        <f t="shared" si="108"/>
        <v>2.3070011434215765</v>
      </c>
      <c r="BN195" s="14">
        <f t="shared" si="108"/>
        <v>-0.12793169860465525</v>
      </c>
      <c r="BO195" s="14">
        <f t="shared" si="108"/>
        <v>0.72470790953143194</v>
      </c>
      <c r="BP195" s="14">
        <f t="shared" si="108"/>
        <v>1.1754965285093135</v>
      </c>
      <c r="BQ195" s="14">
        <f t="shared" si="108"/>
        <v>0.74527625260822816</v>
      </c>
      <c r="BR195" s="14">
        <f t="shared" si="108"/>
        <v>3.7695298020987593</v>
      </c>
      <c r="BS195" s="14">
        <f t="shared" si="108"/>
        <v>6.3039634050486697</v>
      </c>
      <c r="BT195" s="14">
        <f t="shared" si="108"/>
        <v>3.2031119068133336</v>
      </c>
      <c r="BU195" s="14">
        <f t="shared" si="108"/>
        <v>6.2403733862105213</v>
      </c>
      <c r="BV195" s="14">
        <f t="shared" si="108"/>
        <v>2.6351428478788961</v>
      </c>
      <c r="BW195" s="14">
        <f t="shared" si="108"/>
        <v>1.3901801569694712</v>
      </c>
      <c r="BX195" s="14">
        <f t="shared" si="108"/>
        <v>0.10814865744660551</v>
      </c>
      <c r="BY195" s="14">
        <f t="shared" si="108"/>
        <v>-0.64797805675359399</v>
      </c>
      <c r="BZ195" s="14">
        <f t="shared" si="108"/>
        <v>-1.4864946677280955</v>
      </c>
      <c r="CA195" s="14">
        <f t="shared" si="108"/>
        <v>-0.41142105935764306</v>
      </c>
      <c r="CB195" s="14">
        <f t="shared" si="108"/>
        <v>2.0525897518102667</v>
      </c>
      <c r="CC195" s="14">
        <f t="shared" si="108"/>
        <v>4.1763529828732331</v>
      </c>
      <c r="CD195" s="14">
        <f t="shared" si="108"/>
        <v>1.9193280826551273</v>
      </c>
      <c r="CE195" s="14">
        <f t="shared" si="108"/>
        <v>1.5927017892525299</v>
      </c>
      <c r="CF195" s="14">
        <f t="shared" si="108"/>
        <v>-2.7185715104584318</v>
      </c>
      <c r="CG195" s="14">
        <f t="shared" si="108"/>
        <v>0.13661633402209361</v>
      </c>
      <c r="CH195" s="14">
        <f t="shared" si="108"/>
        <v>3.9935160105341083</v>
      </c>
      <c r="CI195" s="14">
        <f t="shared" si="108"/>
        <v>10.985080016348306</v>
      </c>
      <c r="CJ195" s="14">
        <f>CJ187-CI187</f>
        <v>3.16232675455025</v>
      </c>
      <c r="CK195" s="822">
        <f>CK187-CJ187</f>
        <v>3.4293007893748495</v>
      </c>
      <c r="CL195" s="822">
        <f>CL187-CK187</f>
        <v>4.4478452715690509</v>
      </c>
      <c r="CM195" s="199"/>
      <c r="CN195" s="902"/>
    </row>
    <row r="196" spans="1:92" s="112" customFormat="1" ht="15">
      <c r="A196" s="229"/>
      <c r="B196" s="187"/>
      <c r="C196" s="687"/>
      <c r="D196" s="191"/>
      <c r="E196" s="581"/>
      <c r="F196" s="547"/>
      <c r="G196" s="526"/>
      <c r="H196" s="229"/>
      <c r="I196" s="103"/>
      <c r="J196" s="104"/>
      <c r="K196" s="105"/>
      <c r="L196" s="106"/>
      <c r="M196" s="107"/>
      <c r="N196" s="108"/>
      <c r="O196" s="109"/>
      <c r="P196" s="110"/>
      <c r="Q196" s="111"/>
      <c r="R196" s="194"/>
      <c r="S196" s="325"/>
      <c r="T196" s="192"/>
      <c r="U196" s="193"/>
      <c r="V196" s="19"/>
      <c r="W196" s="344" t="s">
        <v>801</v>
      </c>
      <c r="X196" s="196" t="s">
        <v>602</v>
      </c>
      <c r="Y196" s="196"/>
      <c r="Z196" s="789"/>
      <c r="AA196" s="196"/>
      <c r="AB196" s="196"/>
      <c r="AC196" s="196"/>
      <c r="AD196" s="196"/>
      <c r="AE196" s="196"/>
      <c r="AF196" s="196"/>
      <c r="AG196" s="196"/>
      <c r="AH196" s="196"/>
      <c r="AI196" s="196"/>
      <c r="AJ196" s="196"/>
      <c r="AK196" s="196"/>
      <c r="AL196" s="196"/>
      <c r="AM196" s="196"/>
      <c r="AN196" s="196"/>
      <c r="AO196" s="196"/>
      <c r="AP196" s="196"/>
      <c r="AQ196" s="196"/>
      <c r="AR196" s="196"/>
      <c r="AS196" s="196"/>
      <c r="AT196" s="196"/>
      <c r="AU196" s="196"/>
      <c r="AV196" s="196"/>
      <c r="AW196" s="196"/>
      <c r="AX196" s="196"/>
      <c r="AY196" s="196"/>
      <c r="AZ196" s="196"/>
      <c r="BA196" s="196"/>
      <c r="BB196" s="196"/>
      <c r="BC196" s="196"/>
      <c r="BD196" s="196"/>
      <c r="BE196" s="196"/>
      <c r="BF196" s="196"/>
      <c r="BG196" s="198">
        <f>BG195</f>
        <v>1.2246141263486052</v>
      </c>
      <c r="BH196" s="199">
        <f>BG196+BH195</f>
        <v>4.5413961369601878</v>
      </c>
      <c r="BI196" s="199">
        <f>BH196+BI195</f>
        <v>5.8527813628883969</v>
      </c>
      <c r="BJ196" s="199">
        <f>BI196+BJ195</f>
        <v>8.2438553963017007</v>
      </c>
      <c r="BK196" s="806">
        <f>BJ196+BK195</f>
        <v>9.8529121135729127</v>
      </c>
      <c r="BL196" s="196">
        <f>BL195</f>
        <v>0.54098254522459044</v>
      </c>
      <c r="BM196" s="807">
        <f>BL196+BM195</f>
        <v>2.8479836886461669</v>
      </c>
      <c r="BN196" s="198">
        <f>BN195</f>
        <v>-0.12793169860465525</v>
      </c>
      <c r="BO196" s="199">
        <f>BN196+BO195</f>
        <v>0.59677621092677668</v>
      </c>
      <c r="BP196" s="199">
        <f>BO196+BP195</f>
        <v>1.7722727394360902</v>
      </c>
      <c r="BQ196" s="199">
        <f>BP196+BQ195</f>
        <v>2.5175489920443184</v>
      </c>
      <c r="BR196" s="806">
        <f>BQ196+BR195</f>
        <v>6.2870787941430777</v>
      </c>
      <c r="BS196" s="198">
        <f>BS195</f>
        <v>6.3039634050486697</v>
      </c>
      <c r="BT196" s="199">
        <f>BS196+BT195</f>
        <v>9.5070753118620033</v>
      </c>
      <c r="BU196" s="199">
        <f>BT196+BU195</f>
        <v>15.747448698072525</v>
      </c>
      <c r="BV196" s="806">
        <f>BU196+BV195</f>
        <v>18.382591545951421</v>
      </c>
      <c r="BW196" s="198">
        <f>BW195</f>
        <v>1.3901801569694712</v>
      </c>
      <c r="BX196" s="199">
        <f>BW196+BX195</f>
        <v>1.4983288144160767</v>
      </c>
      <c r="BY196" s="199">
        <f>BX196+BY195</f>
        <v>0.85035075766248269</v>
      </c>
      <c r="BZ196" s="199">
        <f>BY196+BZ195</f>
        <v>-0.63614391006561277</v>
      </c>
      <c r="CA196" s="806">
        <f>BZ196+CA195</f>
        <v>-1.0475649694232558</v>
      </c>
      <c r="CB196" s="198">
        <f>CB195</f>
        <v>2.0525897518102667</v>
      </c>
      <c r="CC196" s="199">
        <f>CB196+CC195</f>
        <v>6.2289427346834998</v>
      </c>
      <c r="CD196" s="199">
        <f>CC196+CD195</f>
        <v>8.1482708173386271</v>
      </c>
      <c r="CE196" s="199">
        <f>CD196+CE195</f>
        <v>9.740972606591157</v>
      </c>
      <c r="CF196" s="806">
        <f>CE196+CF195</f>
        <v>7.0224010961327252</v>
      </c>
      <c r="CG196" s="198">
        <f>CG195</f>
        <v>0.13661633402209361</v>
      </c>
      <c r="CH196" s="199">
        <f>CG196+CH195</f>
        <v>4.1301323445562019</v>
      </c>
      <c r="CI196" s="199">
        <f>CH196+CI195</f>
        <v>15.115212360904508</v>
      </c>
      <c r="CJ196" s="199">
        <f>CI196+CJ195</f>
        <v>18.277539115454758</v>
      </c>
      <c r="CK196" s="933">
        <f>CJ196+CK195</f>
        <v>21.706839904829607</v>
      </c>
      <c r="CL196" s="933">
        <f>CK196+CL195</f>
        <v>26.154685176398658</v>
      </c>
      <c r="CM196" s="199"/>
      <c r="CN196" s="902"/>
    </row>
    <row r="197" spans="1:92" s="197" customFormat="1" thickBot="1">
      <c r="A197" s="229"/>
      <c r="B197" s="187"/>
      <c r="C197" s="687"/>
      <c r="D197" s="191"/>
      <c r="E197" s="581"/>
      <c r="F197" s="547"/>
      <c r="G197" s="526"/>
      <c r="H197" s="229"/>
      <c r="I197" s="183"/>
      <c r="J197" s="184"/>
      <c r="K197" s="185"/>
      <c r="L197" s="186"/>
      <c r="M197" s="187"/>
      <c r="N197" s="188"/>
      <c r="O197" s="189"/>
      <c r="P197" s="190"/>
      <c r="Q197" s="306"/>
      <c r="R197" s="309"/>
      <c r="S197" s="326"/>
      <c r="T197" s="307"/>
      <c r="U197" s="308"/>
      <c r="V197" s="310"/>
      <c r="W197" s="352"/>
      <c r="X197" s="311"/>
      <c r="Y197" s="311"/>
      <c r="Z197" s="790"/>
      <c r="AA197" s="311"/>
      <c r="AB197" s="311"/>
      <c r="AC197" s="311"/>
      <c r="AD197" s="311"/>
      <c r="AE197" s="311"/>
      <c r="AF197" s="311"/>
      <c r="AG197" s="311"/>
      <c r="AH197" s="311"/>
      <c r="AI197" s="311"/>
      <c r="AJ197" s="311"/>
      <c r="AK197" s="311"/>
      <c r="AL197" s="311"/>
      <c r="AM197" s="311"/>
      <c r="AN197" s="311"/>
      <c r="AO197" s="311"/>
      <c r="AP197" s="311"/>
      <c r="AQ197" s="311"/>
      <c r="AR197" s="311"/>
      <c r="AS197" s="311"/>
      <c r="AT197" s="311"/>
      <c r="AU197" s="311"/>
      <c r="AV197" s="311"/>
      <c r="AW197" s="311"/>
      <c r="AX197" s="311"/>
      <c r="AY197" s="311"/>
      <c r="AZ197" s="311"/>
      <c r="BA197" s="311"/>
      <c r="BB197" s="311"/>
      <c r="BC197" s="311"/>
      <c r="BD197" s="311"/>
      <c r="BE197" s="311"/>
      <c r="BF197" s="311"/>
      <c r="BG197" s="311"/>
      <c r="BH197" s="311"/>
      <c r="BI197" s="311"/>
      <c r="BJ197" s="311"/>
      <c r="BK197" s="311"/>
      <c r="BL197" s="311"/>
      <c r="BM197" s="311"/>
      <c r="BN197" s="311"/>
      <c r="BO197" s="311"/>
      <c r="BP197" s="311"/>
      <c r="BQ197" s="311"/>
      <c r="BR197" s="311"/>
      <c r="BS197" s="311"/>
      <c r="BT197" s="311"/>
      <c r="BU197" s="311"/>
      <c r="BV197" s="311"/>
      <c r="BW197" s="311"/>
      <c r="BX197" s="311"/>
      <c r="BY197" s="311"/>
      <c r="BZ197" s="311"/>
      <c r="CA197" s="311"/>
      <c r="CB197" s="311"/>
      <c r="CC197" s="311"/>
      <c r="CD197" s="311"/>
      <c r="CE197" s="311"/>
      <c r="CF197" s="311"/>
      <c r="CG197" s="311"/>
      <c r="CH197" s="311"/>
      <c r="CI197" s="311"/>
      <c r="CJ197" s="311"/>
      <c r="CK197" s="824"/>
      <c r="CL197" s="824"/>
      <c r="CM197" s="824"/>
      <c r="CN197" s="902"/>
    </row>
    <row r="198" spans="1:92" s="4" customFormat="1" ht="15">
      <c r="A198" s="228"/>
      <c r="B198" s="60"/>
      <c r="C198" s="685"/>
      <c r="D198" s="17"/>
      <c r="E198" s="579"/>
      <c r="F198" s="542"/>
      <c r="G198" s="524"/>
      <c r="H198" s="228"/>
      <c r="I198" s="82"/>
      <c r="J198" s="80"/>
      <c r="K198" s="66"/>
      <c r="L198" s="62"/>
      <c r="M198" s="60"/>
      <c r="N198" s="48"/>
      <c r="O198" s="64"/>
      <c r="P198" s="42"/>
      <c r="Q198" s="297"/>
      <c r="R198" s="300"/>
      <c r="S198" s="324"/>
      <c r="T198" s="298"/>
      <c r="U198" s="299"/>
      <c r="V198" s="270"/>
      <c r="W198" s="353"/>
      <c r="X198" s="271"/>
      <c r="Y198" s="271"/>
      <c r="Z198" s="791"/>
      <c r="AA198" s="274"/>
      <c r="AB198" s="274"/>
      <c r="AC198" s="274"/>
      <c r="AD198" s="274"/>
      <c r="AE198" s="274"/>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c r="BB198" s="274"/>
      <c r="BC198" s="274"/>
      <c r="BD198" s="274"/>
      <c r="BE198" s="274"/>
      <c r="BF198" s="274"/>
      <c r="BG198" s="274"/>
      <c r="BH198" s="274"/>
      <c r="BI198" s="274"/>
      <c r="BJ198" s="274"/>
      <c r="BK198" s="274"/>
      <c r="BL198" s="274"/>
      <c r="BM198" s="274"/>
      <c r="BN198" s="274"/>
      <c r="BO198" s="274"/>
      <c r="BP198" s="274"/>
      <c r="BQ198" s="274"/>
      <c r="BR198" s="271"/>
      <c r="BS198" s="271"/>
      <c r="BT198" s="271"/>
      <c r="BU198" s="271"/>
      <c r="BV198" s="271"/>
      <c r="BW198" s="305" t="s">
        <v>540</v>
      </c>
      <c r="BX198" s="305"/>
      <c r="BY198" s="305"/>
      <c r="BZ198" s="305"/>
      <c r="CA198" s="271"/>
      <c r="CB198" s="271"/>
      <c r="CC198" s="271"/>
      <c r="CD198" s="271"/>
      <c r="CE198" s="271"/>
      <c r="CF198" s="271"/>
      <c r="CG198" s="271"/>
      <c r="CH198" s="271"/>
      <c r="CI198" s="271"/>
      <c r="CJ198" s="271"/>
      <c r="CK198" s="825"/>
      <c r="CL198" s="825"/>
      <c r="CM198" s="825"/>
      <c r="CN198" s="888"/>
    </row>
    <row r="199" spans="1:92" s="4" customFormat="1" ht="15">
      <c r="A199" s="228"/>
      <c r="B199" s="60"/>
      <c r="C199" s="685"/>
      <c r="D199" s="17"/>
      <c r="E199" s="579"/>
      <c r="F199" s="542"/>
      <c r="G199" s="524"/>
      <c r="H199" s="228"/>
      <c r="I199" s="82"/>
      <c r="J199" s="80"/>
      <c r="K199" s="66"/>
      <c r="L199" s="62"/>
      <c r="M199" s="60"/>
      <c r="N199" s="48"/>
      <c r="O199" s="64"/>
      <c r="P199" s="42"/>
      <c r="Q199" s="17"/>
      <c r="R199" s="5"/>
      <c r="S199" s="322"/>
      <c r="T199" s="12"/>
      <c r="U199" s="8"/>
      <c r="V199" s="23" t="s">
        <v>711</v>
      </c>
      <c r="W199" s="344" t="s">
        <v>712</v>
      </c>
      <c r="X199" s="2"/>
      <c r="Y199" s="2"/>
      <c r="Z199" s="789">
        <v>1949</v>
      </c>
      <c r="AA199" s="35"/>
      <c r="AB199" s="29" t="s">
        <v>951</v>
      </c>
      <c r="AC199" s="29" t="s">
        <v>951</v>
      </c>
      <c r="AD199" s="29" t="s">
        <v>951</v>
      </c>
      <c r="AE199" s="29" t="s">
        <v>951</v>
      </c>
      <c r="AF199" s="30" t="s">
        <v>676</v>
      </c>
      <c r="AG199" s="29" t="s">
        <v>951</v>
      </c>
      <c r="AH199" s="30" t="s">
        <v>676</v>
      </c>
      <c r="AI199" s="30" t="s">
        <v>676</v>
      </c>
      <c r="AJ199" s="29" t="s">
        <v>951</v>
      </c>
      <c r="AK199" s="29" t="s">
        <v>951</v>
      </c>
      <c r="AL199" s="29" t="s">
        <v>951</v>
      </c>
      <c r="AM199" s="29" t="s">
        <v>951</v>
      </c>
      <c r="AN199" s="29" t="s">
        <v>951</v>
      </c>
      <c r="AO199" s="29" t="s">
        <v>951</v>
      </c>
      <c r="AP199" s="29" t="s">
        <v>951</v>
      </c>
      <c r="AQ199" s="29" t="s">
        <v>951</v>
      </c>
      <c r="AR199" s="29" t="s">
        <v>951</v>
      </c>
      <c r="AS199" s="29" t="s">
        <v>951</v>
      </c>
      <c r="AT199" s="29" t="s">
        <v>951</v>
      </c>
      <c r="AU199" s="29" t="s">
        <v>951</v>
      </c>
      <c r="AV199" s="29" t="s">
        <v>951</v>
      </c>
      <c r="AW199" s="29" t="s">
        <v>951</v>
      </c>
      <c r="AX199" s="29" t="s">
        <v>951</v>
      </c>
      <c r="AY199" s="29" t="s">
        <v>951</v>
      </c>
      <c r="AZ199" s="29" t="s">
        <v>951</v>
      </c>
      <c r="BA199" s="29" t="s">
        <v>951</v>
      </c>
      <c r="BB199" s="29" t="s">
        <v>951</v>
      </c>
      <c r="BC199" s="29" t="s">
        <v>951</v>
      </c>
      <c r="BD199" s="29" t="s">
        <v>951</v>
      </c>
      <c r="BE199" s="29" t="s">
        <v>951</v>
      </c>
      <c r="BF199" s="29" t="s">
        <v>951</v>
      </c>
      <c r="BG199" s="30" t="s">
        <v>676</v>
      </c>
      <c r="BH199" s="30" t="s">
        <v>676</v>
      </c>
      <c r="BI199" s="30" t="s">
        <v>676</v>
      </c>
      <c r="BJ199" s="30" t="s">
        <v>676</v>
      </c>
      <c r="BK199" s="30" t="s">
        <v>676</v>
      </c>
      <c r="BL199" s="29" t="s">
        <v>951</v>
      </c>
      <c r="BM199" s="29" t="s">
        <v>951</v>
      </c>
      <c r="BN199" s="30" t="s">
        <v>676</v>
      </c>
      <c r="BO199" s="30" t="s">
        <v>676</v>
      </c>
      <c r="BP199" s="30" t="s">
        <v>676</v>
      </c>
      <c r="BQ199" s="30" t="s">
        <v>676</v>
      </c>
      <c r="BR199" s="30" t="s">
        <v>676</v>
      </c>
      <c r="BS199" s="29" t="s">
        <v>951</v>
      </c>
      <c r="BT199" s="29" t="s">
        <v>951</v>
      </c>
      <c r="BU199" s="29" t="s">
        <v>951</v>
      </c>
      <c r="BV199" s="29" t="s">
        <v>951</v>
      </c>
      <c r="BW199" s="30" t="s">
        <v>676</v>
      </c>
      <c r="BX199" s="30" t="s">
        <v>676</v>
      </c>
      <c r="BY199" s="30" t="s">
        <v>676</v>
      </c>
      <c r="BZ199" s="30" t="s">
        <v>676</v>
      </c>
      <c r="CA199" s="30" t="s">
        <v>676</v>
      </c>
      <c r="CB199" s="29" t="s">
        <v>951</v>
      </c>
      <c r="CC199" s="29" t="s">
        <v>951</v>
      </c>
      <c r="CD199" s="29" t="s">
        <v>951</v>
      </c>
      <c r="CE199" s="29" t="s">
        <v>951</v>
      </c>
      <c r="CF199" s="29" t="s">
        <v>951</v>
      </c>
      <c r="CG199" s="29" t="s">
        <v>951</v>
      </c>
      <c r="CH199" s="29" t="s">
        <v>951</v>
      </c>
      <c r="CI199" s="29" t="s">
        <v>951</v>
      </c>
      <c r="CJ199" s="29" t="s">
        <v>951</v>
      </c>
      <c r="CK199" s="181" t="s">
        <v>951</v>
      </c>
      <c r="CL199" s="30" t="s">
        <v>676</v>
      </c>
      <c r="CM199" s="394"/>
      <c r="CN199" s="888"/>
    </row>
    <row r="200" spans="1:92" s="31" customFormat="1" ht="45">
      <c r="A200" s="230"/>
      <c r="B200" s="117"/>
      <c r="C200" s="688"/>
      <c r="D200" s="121"/>
      <c r="E200" s="582"/>
      <c r="F200" s="548"/>
      <c r="G200" s="527"/>
      <c r="H200" s="230"/>
      <c r="I200" s="113"/>
      <c r="J200" s="114"/>
      <c r="K200" s="115"/>
      <c r="L200" s="116"/>
      <c r="M200" s="117"/>
      <c r="N200" s="118"/>
      <c r="O200" s="119"/>
      <c r="P200" s="120"/>
      <c r="Q200" s="121"/>
      <c r="R200" s="124"/>
      <c r="S200" s="327"/>
      <c r="T200" s="122"/>
      <c r="U200" s="123"/>
      <c r="V200" s="34" t="s">
        <v>695</v>
      </c>
      <c r="W200" s="354"/>
      <c r="Z200" s="793">
        <v>1949</v>
      </c>
      <c r="AA200" s="36" t="s">
        <v>696</v>
      </c>
      <c r="AB200" s="32" t="s">
        <v>697</v>
      </c>
      <c r="AC200" s="32" t="s">
        <v>698</v>
      </c>
      <c r="AD200" s="32" t="s">
        <v>699</v>
      </c>
      <c r="AE200" s="32" t="s">
        <v>737</v>
      </c>
      <c r="AF200" s="33" t="s">
        <v>708</v>
      </c>
      <c r="AG200" s="32" t="s">
        <v>709</v>
      </c>
      <c r="AH200" s="33" t="s">
        <v>519</v>
      </c>
      <c r="AI200" s="33" t="s">
        <v>454</v>
      </c>
      <c r="AJ200" s="32" t="s">
        <v>498</v>
      </c>
      <c r="AK200" s="32" t="s">
        <v>655</v>
      </c>
      <c r="AL200" s="32" t="s">
        <v>655</v>
      </c>
      <c r="AM200" s="32" t="s">
        <v>655</v>
      </c>
      <c r="AN200" s="32" t="s">
        <v>655</v>
      </c>
      <c r="AO200" s="32" t="s">
        <v>655</v>
      </c>
      <c r="AP200" s="32" t="s">
        <v>655</v>
      </c>
      <c r="AQ200" s="32" t="s">
        <v>655</v>
      </c>
      <c r="AR200" s="32" t="s">
        <v>655</v>
      </c>
      <c r="AS200" s="32" t="s">
        <v>655</v>
      </c>
      <c r="AT200" s="32" t="s">
        <v>655</v>
      </c>
      <c r="AU200" s="32" t="s">
        <v>665</v>
      </c>
      <c r="AV200" s="32" t="s">
        <v>665</v>
      </c>
      <c r="AW200" s="32" t="s">
        <v>665</v>
      </c>
      <c r="AX200" s="32" t="s">
        <v>665</v>
      </c>
      <c r="AY200" s="32" t="s">
        <v>665</v>
      </c>
      <c r="AZ200" s="32" t="s">
        <v>508</v>
      </c>
      <c r="BA200" s="32" t="s">
        <v>508</v>
      </c>
      <c r="BB200" s="32" t="s">
        <v>508</v>
      </c>
      <c r="BC200" s="32" t="s">
        <v>508</v>
      </c>
      <c r="BD200" s="32" t="s">
        <v>508</v>
      </c>
      <c r="BE200" s="32" t="s">
        <v>508</v>
      </c>
      <c r="BF200" s="32" t="s">
        <v>508</v>
      </c>
      <c r="BG200" s="33" t="s">
        <v>509</v>
      </c>
      <c r="BH200" s="33" t="s">
        <v>509</v>
      </c>
      <c r="BI200" s="33" t="s">
        <v>509</v>
      </c>
      <c r="BJ200" s="33" t="s">
        <v>509</v>
      </c>
      <c r="BK200" s="33" t="s">
        <v>509</v>
      </c>
      <c r="BL200" s="32" t="s">
        <v>591</v>
      </c>
      <c r="BM200" s="32" t="s">
        <v>591</v>
      </c>
      <c r="BN200" s="33" t="s">
        <v>509</v>
      </c>
      <c r="BO200" s="33" t="s">
        <v>509</v>
      </c>
      <c r="BP200" s="33" t="s">
        <v>509</v>
      </c>
      <c r="BQ200" s="33" t="s">
        <v>509</v>
      </c>
      <c r="BR200" s="33" t="s">
        <v>509</v>
      </c>
      <c r="BS200" s="32" t="s">
        <v>592</v>
      </c>
      <c r="BT200" s="32" t="s">
        <v>592</v>
      </c>
      <c r="BU200" s="32" t="s">
        <v>591</v>
      </c>
      <c r="BV200" s="32" t="s">
        <v>591</v>
      </c>
      <c r="BW200" s="33" t="s">
        <v>593</v>
      </c>
      <c r="BX200" s="33" t="s">
        <v>593</v>
      </c>
      <c r="BY200" s="33" t="s">
        <v>593</v>
      </c>
      <c r="BZ200" s="33" t="s">
        <v>593</v>
      </c>
      <c r="CA200" s="33" t="s">
        <v>593</v>
      </c>
      <c r="CB200" s="32" t="s">
        <v>591</v>
      </c>
      <c r="CC200" s="32" t="s">
        <v>591</v>
      </c>
      <c r="CD200" s="32" t="s">
        <v>591</v>
      </c>
      <c r="CE200" s="32" t="s">
        <v>591</v>
      </c>
      <c r="CF200" s="32" t="s">
        <v>591</v>
      </c>
      <c r="CG200" s="32" t="s">
        <v>576</v>
      </c>
      <c r="CH200" s="32" t="s">
        <v>576</v>
      </c>
      <c r="CI200" s="32" t="s">
        <v>576</v>
      </c>
      <c r="CJ200" s="32" t="s">
        <v>576</v>
      </c>
      <c r="CK200" s="182" t="s">
        <v>576</v>
      </c>
      <c r="CL200" s="33" t="s">
        <v>175</v>
      </c>
      <c r="CM200" s="880"/>
      <c r="CN200" s="904"/>
    </row>
    <row r="201" spans="1:92" s="4" customFormat="1" thickBot="1">
      <c r="A201" s="228"/>
      <c r="B201" s="60"/>
      <c r="C201" s="685"/>
      <c r="D201" s="17"/>
      <c r="E201" s="579"/>
      <c r="F201" s="542"/>
      <c r="G201" s="524"/>
      <c r="H201" s="228"/>
      <c r="I201" s="82"/>
      <c r="J201" s="80"/>
      <c r="K201" s="66"/>
      <c r="L201" s="62"/>
      <c r="M201" s="60"/>
      <c r="N201" s="48"/>
      <c r="O201" s="64"/>
      <c r="P201" s="42"/>
      <c r="Q201" s="286"/>
      <c r="R201" s="289"/>
      <c r="S201" s="323"/>
      <c r="T201" s="287"/>
      <c r="U201" s="288"/>
      <c r="V201" s="253"/>
      <c r="W201" s="352"/>
      <c r="X201" s="254"/>
      <c r="Y201" s="254"/>
      <c r="Z201" s="790"/>
      <c r="AA201" s="257"/>
      <c r="AB201" s="257"/>
      <c r="AC201" s="257"/>
      <c r="AD201" s="257"/>
      <c r="AE201" s="257"/>
      <c r="AF201" s="257"/>
      <c r="AG201" s="257"/>
      <c r="AH201" s="257"/>
      <c r="AI201" s="257"/>
      <c r="AJ201" s="257"/>
      <c r="AK201" s="257"/>
      <c r="AL201" s="257"/>
      <c r="AM201" s="257"/>
      <c r="AN201" s="257"/>
      <c r="AO201" s="257"/>
      <c r="AP201" s="257"/>
      <c r="AQ201" s="257"/>
      <c r="AR201" s="257"/>
      <c r="AS201" s="257"/>
      <c r="AT201" s="257"/>
      <c r="AU201" s="257"/>
      <c r="AV201" s="257"/>
      <c r="AW201" s="257"/>
      <c r="AX201" s="257"/>
      <c r="AY201" s="257"/>
      <c r="AZ201" s="257"/>
      <c r="BA201" s="257"/>
      <c r="BB201" s="257"/>
      <c r="BC201" s="257"/>
      <c r="BD201" s="257"/>
      <c r="BE201" s="257"/>
      <c r="BF201" s="257"/>
      <c r="BG201" s="257"/>
      <c r="BH201" s="257"/>
      <c r="BI201" s="254"/>
      <c r="BJ201" s="254"/>
      <c r="BK201" s="254"/>
      <c r="BL201" s="254"/>
      <c r="BM201" s="254"/>
      <c r="BN201" s="254"/>
      <c r="BO201" s="254"/>
      <c r="BP201" s="257"/>
      <c r="BQ201" s="257"/>
      <c r="BR201" s="254"/>
      <c r="BS201" s="254"/>
      <c r="BT201" s="254"/>
      <c r="BU201" s="254"/>
      <c r="BV201" s="254"/>
      <c r="BW201" s="254"/>
      <c r="BX201" s="254"/>
      <c r="BY201" s="254"/>
      <c r="BZ201" s="254"/>
      <c r="CA201" s="254"/>
      <c r="CB201" s="254"/>
      <c r="CC201" s="254"/>
      <c r="CD201" s="254"/>
      <c r="CE201" s="254"/>
      <c r="CF201" s="254"/>
      <c r="CG201" s="254"/>
      <c r="CH201" s="254"/>
      <c r="CI201" s="254"/>
      <c r="CJ201" s="254"/>
      <c r="CK201" s="824"/>
      <c r="CL201" s="824"/>
      <c r="CM201" s="824"/>
      <c r="CN201" s="888"/>
    </row>
    <row r="202" spans="1:92" s="4" customFormat="1" ht="15">
      <c r="A202" s="228"/>
      <c r="B202" s="60"/>
      <c r="C202" s="685"/>
      <c r="D202" s="17"/>
      <c r="E202" s="579"/>
      <c r="F202" s="542"/>
      <c r="G202" s="524"/>
      <c r="H202" s="228"/>
      <c r="I202" s="82"/>
      <c r="J202" s="80"/>
      <c r="K202" s="66"/>
      <c r="L202" s="62"/>
      <c r="M202" s="60"/>
      <c r="N202" s="48"/>
      <c r="O202" s="64"/>
      <c r="P202" s="42"/>
      <c r="Q202" s="297"/>
      <c r="R202" s="300"/>
      <c r="S202" s="324"/>
      <c r="T202" s="298"/>
      <c r="U202" s="299"/>
      <c r="V202" s="270"/>
      <c r="W202" s="353"/>
      <c r="X202" s="271"/>
      <c r="Y202" s="271"/>
      <c r="Z202" s="79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4"/>
      <c r="BQ202" s="274"/>
      <c r="BR202" s="271"/>
      <c r="BS202" s="271"/>
      <c r="BT202" s="271"/>
      <c r="BU202" s="271"/>
      <c r="BV202" s="271"/>
      <c r="BW202" s="305" t="s">
        <v>511</v>
      </c>
      <c r="BX202" s="305"/>
      <c r="BY202" s="305"/>
      <c r="BZ202" s="305"/>
      <c r="CA202" s="305"/>
      <c r="CB202" s="305"/>
      <c r="CC202" s="305"/>
      <c r="CD202" s="305"/>
      <c r="CE202" s="305"/>
      <c r="CF202" s="305"/>
      <c r="CG202" s="305"/>
      <c r="CH202" s="305"/>
      <c r="CI202" s="305"/>
      <c r="CJ202" s="271"/>
      <c r="CK202" s="825"/>
      <c r="CL202" s="825"/>
      <c r="CM202" s="825"/>
      <c r="CN202" s="888"/>
    </row>
    <row r="203" spans="1:92" s="17" customFormat="1" ht="17">
      <c r="A203" s="228"/>
      <c r="B203" s="60"/>
      <c r="C203" s="685"/>
      <c r="E203" s="579"/>
      <c r="F203" s="542"/>
      <c r="G203" s="524"/>
      <c r="H203" s="228"/>
      <c r="I203" s="82"/>
      <c r="J203" s="80"/>
      <c r="K203" s="66"/>
      <c r="L203" s="62"/>
      <c r="M203" s="60"/>
      <c r="N203" s="48"/>
      <c r="O203" s="64"/>
      <c r="P203" s="42"/>
      <c r="Q203" s="17" t="s">
        <v>897</v>
      </c>
      <c r="R203" s="5"/>
      <c r="S203" s="322"/>
      <c r="T203" s="12"/>
      <c r="U203" s="8"/>
      <c r="V203" s="170" t="s">
        <v>858</v>
      </c>
      <c r="W203" s="355"/>
      <c r="X203" s="2"/>
      <c r="Y203" s="2"/>
      <c r="Z203" s="789"/>
      <c r="CK203" s="829"/>
      <c r="CL203" s="387"/>
      <c r="CM203" s="387"/>
      <c r="CN203" s="905"/>
    </row>
    <row r="204" spans="1:92" s="4" customFormat="1" ht="15">
      <c r="A204" s="228"/>
      <c r="B204" s="60"/>
      <c r="C204" s="685"/>
      <c r="D204" s="17"/>
      <c r="E204" s="579"/>
      <c r="F204" s="542"/>
      <c r="G204" s="524"/>
      <c r="H204" s="228"/>
      <c r="I204" s="82"/>
      <c r="J204" s="80"/>
      <c r="K204" s="66"/>
      <c r="L204" s="62"/>
      <c r="M204" s="60"/>
      <c r="N204" s="48"/>
      <c r="O204" s="64"/>
      <c r="P204" s="42"/>
      <c r="Q204" s="17"/>
      <c r="R204" s="5"/>
      <c r="S204" s="322"/>
      <c r="T204" s="12"/>
      <c r="U204" s="8"/>
      <c r="V204" s="18"/>
      <c r="W204" s="344"/>
      <c r="X204" s="2"/>
      <c r="Y204" s="2"/>
      <c r="Z204" s="789">
        <v>1949</v>
      </c>
      <c r="AA204" s="9">
        <v>1949</v>
      </c>
      <c r="AB204" s="9">
        <v>1950</v>
      </c>
      <c r="AC204" s="9">
        <v>1951</v>
      </c>
      <c r="AD204" s="9">
        <v>1952</v>
      </c>
      <c r="AE204" s="9">
        <v>1953</v>
      </c>
      <c r="AF204" s="9">
        <v>1954</v>
      </c>
      <c r="AG204" s="9">
        <v>1955</v>
      </c>
      <c r="AH204" s="9">
        <v>1956</v>
      </c>
      <c r="AI204" s="9">
        <v>1957</v>
      </c>
      <c r="AJ204" s="9">
        <v>1958</v>
      </c>
      <c r="AK204" s="9">
        <v>1959</v>
      </c>
      <c r="AL204" s="9">
        <v>1960</v>
      </c>
      <c r="AM204" s="9">
        <v>1961</v>
      </c>
      <c r="AN204" s="9">
        <v>1962</v>
      </c>
      <c r="AO204" s="9">
        <v>1963</v>
      </c>
      <c r="AP204" s="9">
        <v>1964</v>
      </c>
      <c r="AQ204" s="9">
        <v>1965</v>
      </c>
      <c r="AR204" s="9">
        <v>1966</v>
      </c>
      <c r="AS204" s="9">
        <v>1967</v>
      </c>
      <c r="AT204" s="9">
        <v>1968</v>
      </c>
      <c r="AU204" s="9">
        <v>1969</v>
      </c>
      <c r="AV204" s="9">
        <v>1970</v>
      </c>
      <c r="AW204" s="9">
        <v>1971</v>
      </c>
      <c r="AX204" s="9">
        <v>1972</v>
      </c>
      <c r="AY204" s="9">
        <v>1973</v>
      </c>
      <c r="AZ204" s="9">
        <v>1974</v>
      </c>
      <c r="BA204" s="9">
        <v>1975</v>
      </c>
      <c r="BB204" s="9">
        <v>1976</v>
      </c>
      <c r="BC204" s="9">
        <v>1977</v>
      </c>
      <c r="BD204" s="9">
        <v>1978</v>
      </c>
      <c r="BE204" s="9">
        <v>1979</v>
      </c>
      <c r="BF204" s="9">
        <v>1980</v>
      </c>
      <c r="BG204" s="9">
        <v>1981</v>
      </c>
      <c r="BH204" s="9">
        <v>1982</v>
      </c>
      <c r="BI204" s="9">
        <v>1983</v>
      </c>
      <c r="BJ204" s="9">
        <v>1984</v>
      </c>
      <c r="BK204" s="9">
        <v>1985</v>
      </c>
      <c r="BL204" s="9">
        <v>1986</v>
      </c>
      <c r="BM204" s="9">
        <v>1987</v>
      </c>
      <c r="BN204" s="9">
        <v>1988</v>
      </c>
      <c r="BO204" s="9">
        <v>1989</v>
      </c>
      <c r="BP204" s="9">
        <v>1990</v>
      </c>
      <c r="BQ204" s="9">
        <v>1991</v>
      </c>
      <c r="BR204" s="9">
        <v>1992</v>
      </c>
      <c r="BS204" s="9">
        <v>1993</v>
      </c>
      <c r="BT204" s="9">
        <v>1994</v>
      </c>
      <c r="BU204" s="9">
        <v>1995</v>
      </c>
      <c r="BV204" s="9">
        <v>1996</v>
      </c>
      <c r="BW204" s="9">
        <v>1997</v>
      </c>
      <c r="BX204" s="9">
        <v>1998</v>
      </c>
      <c r="BY204" s="9">
        <v>1999</v>
      </c>
      <c r="BZ204" s="9">
        <v>2000</v>
      </c>
      <c r="CA204" s="9">
        <v>2001</v>
      </c>
      <c r="CB204" s="9">
        <v>2002</v>
      </c>
      <c r="CC204" s="9">
        <v>2003</v>
      </c>
      <c r="CD204" s="9">
        <v>2004</v>
      </c>
      <c r="CE204" s="9">
        <v>2005</v>
      </c>
      <c r="CF204" s="9">
        <v>2006</v>
      </c>
      <c r="CG204" s="9">
        <v>2007</v>
      </c>
      <c r="CH204" s="9">
        <v>2008</v>
      </c>
      <c r="CI204" s="836">
        <v>2009</v>
      </c>
      <c r="CJ204" s="836">
        <v>2010</v>
      </c>
      <c r="CK204" s="836">
        <v>2011</v>
      </c>
      <c r="CL204" s="836">
        <v>2012</v>
      </c>
      <c r="CM204" s="395"/>
      <c r="CN204" s="888"/>
    </row>
    <row r="205" spans="1:92" s="17" customFormat="1" ht="15">
      <c r="A205" s="228"/>
      <c r="B205" s="60"/>
      <c r="C205" s="685"/>
      <c r="E205" s="579"/>
      <c r="F205" s="542"/>
      <c r="G205" s="524"/>
      <c r="H205" s="228"/>
      <c r="I205" s="82"/>
      <c r="J205" s="80"/>
      <c r="K205" s="66"/>
      <c r="L205" s="62"/>
      <c r="M205" s="60"/>
      <c r="N205" s="48"/>
      <c r="O205" s="64"/>
      <c r="P205" s="42"/>
      <c r="Q205" s="17" t="s">
        <v>897</v>
      </c>
      <c r="R205" s="5"/>
      <c r="S205" s="322"/>
      <c r="T205" s="12"/>
      <c r="U205" s="8"/>
      <c r="V205" s="93" t="s">
        <v>761</v>
      </c>
      <c r="W205" s="344" t="s">
        <v>512</v>
      </c>
      <c r="X205" s="2"/>
      <c r="Y205" s="2"/>
      <c r="Z205" s="789">
        <v>1949</v>
      </c>
      <c r="AA205" s="94">
        <v>-0.67149999999999999</v>
      </c>
      <c r="AB205" s="94">
        <v>-0.5494</v>
      </c>
      <c r="AC205" s="94">
        <v>-0.97920000000000007</v>
      </c>
      <c r="AD205" s="94">
        <v>-1.2392000000000001</v>
      </c>
      <c r="AE205" s="94">
        <v>-0.93529999999999991</v>
      </c>
      <c r="AF205" s="94">
        <v>-1.0372000000000001</v>
      </c>
      <c r="AG205" s="94">
        <v>-1.1014000000000002</v>
      </c>
      <c r="AH205" s="94">
        <v>-1.4122999999999999</v>
      </c>
      <c r="AI205" s="94">
        <v>-1.8525</v>
      </c>
      <c r="AJ205" s="94">
        <v>-2.8031999999999999</v>
      </c>
      <c r="AK205" s="94">
        <v>-1.9843</v>
      </c>
      <c r="AL205" s="94">
        <v>-2.4403999999999999</v>
      </c>
      <c r="AM205" s="94">
        <v>-2.5994000000000002</v>
      </c>
      <c r="AN205" s="94">
        <v>-3.3878000000000004</v>
      </c>
      <c r="AO205" s="94">
        <v>-3.6111</v>
      </c>
      <c r="AP205" s="94">
        <v>-4.0303000000000004</v>
      </c>
      <c r="AQ205" s="94">
        <v>-3.4403999999999999</v>
      </c>
      <c r="AR205" s="94">
        <v>-3.6415999999999999</v>
      </c>
      <c r="AS205" s="94">
        <v>-3.9223000000000003</v>
      </c>
      <c r="AT205" s="94">
        <v>-3.8355000000000001</v>
      </c>
      <c r="AU205" s="94">
        <v>-5.6660000000000004</v>
      </c>
      <c r="AV205" s="94">
        <v>-6.7391000000000005</v>
      </c>
      <c r="AW205" s="94">
        <v>-6.2593999999999994</v>
      </c>
      <c r="AX205" s="94">
        <v>-6.8659999999999997</v>
      </c>
      <c r="AY205" s="94">
        <v>-8.7447999999999997</v>
      </c>
      <c r="AZ205" s="94">
        <v>-14.228899999999999</v>
      </c>
      <c r="BA205" s="94">
        <v>-8.1943999999999999</v>
      </c>
      <c r="BB205" s="94">
        <v>-13.8446</v>
      </c>
      <c r="BC205" s="94">
        <v>-15.9771</v>
      </c>
      <c r="BD205" s="94">
        <v>-15.132400000000001</v>
      </c>
      <c r="BE205" s="94">
        <v>-19.263000000000002</v>
      </c>
      <c r="BF205" s="94">
        <v>-27.2102</v>
      </c>
      <c r="BG205" s="94">
        <v>-26.561700000000002</v>
      </c>
      <c r="BH205" s="94">
        <v>-33.570300000000003</v>
      </c>
      <c r="BI205" s="94">
        <v>-28.979400000000002</v>
      </c>
      <c r="BJ205" s="94">
        <v>-21.929200000000002</v>
      </c>
      <c r="BK205" s="94">
        <v>-22.405000000000001</v>
      </c>
      <c r="BL205" s="94">
        <v>-9.5923999999999996</v>
      </c>
      <c r="BM205" s="94">
        <v>-11.9069</v>
      </c>
      <c r="BN205" s="94">
        <v>-9.7385999999999999</v>
      </c>
      <c r="BO205" s="94">
        <v>-20.771900000000002</v>
      </c>
      <c r="BP205" s="94">
        <v>-27.399900000000002</v>
      </c>
      <c r="BQ205" s="94">
        <v>-22.6264</v>
      </c>
      <c r="BR205" s="94">
        <v>-2.5766999999999998</v>
      </c>
      <c r="BS205" s="94">
        <v>15.648</v>
      </c>
      <c r="BT205" s="94">
        <v>3.2799999999999996E-2</v>
      </c>
      <c r="BU205" s="94">
        <v>-10.7761</v>
      </c>
      <c r="BV205" s="94">
        <v>4.3205</v>
      </c>
      <c r="BW205" s="94">
        <v>3.1505999999999998</v>
      </c>
      <c r="BX205" s="94">
        <v>4.7958999999999996</v>
      </c>
      <c r="BY205" s="94">
        <v>10.786700000000002</v>
      </c>
      <c r="BZ205" s="94">
        <v>-18.075500000000002</v>
      </c>
      <c r="CA205" s="94">
        <v>-10.0585</v>
      </c>
      <c r="CB205" s="94">
        <v>-11.560600000000001</v>
      </c>
      <c r="CC205" s="94">
        <v>-10.911</v>
      </c>
      <c r="CD205" s="94">
        <v>-13.0997</v>
      </c>
      <c r="CE205" s="94">
        <v>-34.160800000000002</v>
      </c>
      <c r="CF205" s="94">
        <v>-38.962650000000004</v>
      </c>
      <c r="CG205" s="94">
        <v>-37.676639999999999</v>
      </c>
      <c r="CH205" s="94">
        <v>-57.998899999999999</v>
      </c>
      <c r="CI205" s="837">
        <v>-15.78069</v>
      </c>
      <c r="CJ205" s="837">
        <v>-13.440037</v>
      </c>
      <c r="CK205" s="837">
        <v>-57.805463000000003</v>
      </c>
      <c r="CL205" s="837">
        <v>-57.076500000000003</v>
      </c>
      <c r="CM205" s="387"/>
      <c r="CN205" s="905"/>
    </row>
    <row r="206" spans="1:92" s="17" customFormat="1" ht="15">
      <c r="A206" s="228"/>
      <c r="B206" s="60"/>
      <c r="C206" s="685"/>
      <c r="E206" s="579"/>
      <c r="F206" s="542"/>
      <c r="G206" s="524"/>
      <c r="H206" s="228"/>
      <c r="I206" s="82"/>
      <c r="J206" s="80"/>
      <c r="K206" s="66"/>
      <c r="L206" s="62"/>
      <c r="M206" s="60"/>
      <c r="N206" s="48"/>
      <c r="O206" s="64"/>
      <c r="P206" s="42"/>
      <c r="Q206" s="17" t="s">
        <v>897</v>
      </c>
      <c r="R206" s="5"/>
      <c r="S206" s="322"/>
      <c r="T206" s="12"/>
      <c r="U206" s="8"/>
      <c r="V206" s="93" t="s">
        <v>532</v>
      </c>
      <c r="W206" s="344" t="s">
        <v>512</v>
      </c>
      <c r="X206" s="2"/>
      <c r="Y206" s="2"/>
      <c r="Z206" s="789">
        <v>1949</v>
      </c>
      <c r="AA206" s="94">
        <v>0.11940000000000001</v>
      </c>
      <c r="AB206" s="94">
        <v>0.1472</v>
      </c>
      <c r="AC206" s="94">
        <v>0.1429</v>
      </c>
      <c r="AD206" s="94">
        <v>0.22769999999999999</v>
      </c>
      <c r="AE206" s="94">
        <v>0.26130000000000003</v>
      </c>
      <c r="AF206" s="94">
        <v>0.26030000000000003</v>
      </c>
      <c r="AG206" s="94">
        <v>0.22319999999999998</v>
      </c>
      <c r="AH206" s="94">
        <v>0.2611</v>
      </c>
      <c r="AI206" s="94">
        <v>0.38630000000000003</v>
      </c>
      <c r="AJ206" s="94">
        <v>0.51929999999999998</v>
      </c>
      <c r="AK206" s="94">
        <v>0.52549999999999997</v>
      </c>
      <c r="AL206" s="94">
        <v>0.55700000000000005</v>
      </c>
      <c r="AM206" s="94">
        <v>0.58499999999999996</v>
      </c>
      <c r="AN206" s="94">
        <v>0.48910000000000003</v>
      </c>
      <c r="AO206" s="94">
        <v>0.5988</v>
      </c>
      <c r="AP206" s="94">
        <v>0.7349</v>
      </c>
      <c r="AQ206" s="94">
        <v>0.83020000000000005</v>
      </c>
      <c r="AR206" s="94">
        <v>0.90900000000000003</v>
      </c>
      <c r="AS206" s="94">
        <v>0.92549999999999999</v>
      </c>
      <c r="AT206" s="94">
        <v>1.1445000000000001</v>
      </c>
      <c r="AU206" s="94">
        <v>1.5417000000000001</v>
      </c>
      <c r="AV206" s="94">
        <v>1.3934000000000002</v>
      </c>
      <c r="AW206" s="94">
        <v>1.2823</v>
      </c>
      <c r="AX206" s="94">
        <v>1.0486</v>
      </c>
      <c r="AY206" s="94">
        <v>2.0337000000000001</v>
      </c>
      <c r="AZ206" s="94">
        <v>2.2591999999999999</v>
      </c>
      <c r="BA206" s="94">
        <v>1.8340000000000001</v>
      </c>
      <c r="BB206" s="94">
        <v>2.8584999999999998</v>
      </c>
      <c r="BC206" s="94">
        <v>3.5794999999999999</v>
      </c>
      <c r="BD206" s="94">
        <v>3.4766999999999997</v>
      </c>
      <c r="BE206" s="94">
        <v>4.3742000000000001</v>
      </c>
      <c r="BF206" s="94">
        <v>6.0815000000000001</v>
      </c>
      <c r="BG206" s="94">
        <v>7.2268999999999997</v>
      </c>
      <c r="BH206" s="94">
        <v>5.7492000000000001</v>
      </c>
      <c r="BI206" s="94">
        <v>8.6956000000000007</v>
      </c>
      <c r="BJ206" s="94">
        <v>9.7422000000000004</v>
      </c>
      <c r="BK206" s="94">
        <v>11.679399999999999</v>
      </c>
      <c r="BL206" s="94">
        <v>13.495200000000001</v>
      </c>
      <c r="BM206" s="94">
        <v>13.824999999999999</v>
      </c>
      <c r="BN206" s="94">
        <v>16.1053</v>
      </c>
      <c r="BO206" s="94">
        <v>19.162400000000002</v>
      </c>
      <c r="BP206" s="94">
        <v>18.665900000000001</v>
      </c>
      <c r="BQ206" s="94">
        <v>13.3072</v>
      </c>
      <c r="BR206" s="94">
        <v>14.0466</v>
      </c>
      <c r="BS206" s="94">
        <v>16.547699999999999</v>
      </c>
      <c r="BT206" s="94">
        <v>21.478300000000001</v>
      </c>
      <c r="BU206" s="94">
        <v>27.4815</v>
      </c>
      <c r="BV206" s="94">
        <v>11.400600000000001</v>
      </c>
      <c r="BW206" s="94">
        <v>14.509</v>
      </c>
      <c r="BX206" s="94">
        <v>9.0998999999999999</v>
      </c>
      <c r="BY206" s="94">
        <v>0.14280000000000001</v>
      </c>
      <c r="BZ206" s="94">
        <v>6.2303999999999995</v>
      </c>
      <c r="CA206" s="94">
        <v>-4.3513000000000002</v>
      </c>
      <c r="CB206" s="94">
        <v>-0.4078</v>
      </c>
      <c r="CC206" s="94">
        <v>11.195799999999998</v>
      </c>
      <c r="CD206" s="94">
        <v>11.005000000000001</v>
      </c>
      <c r="CE206" s="94">
        <v>16.6568</v>
      </c>
      <c r="CF206" s="94">
        <v>10.946999999999999</v>
      </c>
      <c r="CG206" s="94">
        <v>4.6470000000000002</v>
      </c>
      <c r="CH206" s="94">
        <v>22.853000000000002</v>
      </c>
      <c r="CI206" s="837">
        <v>31.216000000000001</v>
      </c>
      <c r="CJ206" s="837">
        <v>25.27</v>
      </c>
      <c r="CK206" s="837">
        <v>25.619</v>
      </c>
      <c r="CL206" s="837">
        <v>29.648</v>
      </c>
      <c r="CM206" s="387"/>
      <c r="CN206" s="905"/>
    </row>
    <row r="207" spans="1:92" s="17" customFormat="1" ht="15">
      <c r="A207" s="228"/>
      <c r="B207" s="60"/>
      <c r="C207" s="685"/>
      <c r="E207" s="579"/>
      <c r="F207" s="542"/>
      <c r="G207" s="524"/>
      <c r="H207" s="228"/>
      <c r="I207" s="82"/>
      <c r="J207" s="80"/>
      <c r="K207" s="66"/>
      <c r="L207" s="62"/>
      <c r="M207" s="60"/>
      <c r="N207" s="48"/>
      <c r="O207" s="64"/>
      <c r="P207" s="42"/>
      <c r="Q207" s="17" t="s">
        <v>897</v>
      </c>
      <c r="R207" s="5"/>
      <c r="S207" s="322"/>
      <c r="T207" s="12"/>
      <c r="U207" s="8"/>
      <c r="V207" s="93" t="s">
        <v>533</v>
      </c>
      <c r="W207" s="344" t="s">
        <v>512</v>
      </c>
      <c r="X207" s="2" t="s">
        <v>898</v>
      </c>
      <c r="Y207" s="2"/>
      <c r="Z207" s="789">
        <v>1949</v>
      </c>
      <c r="AA207" s="94">
        <v>-0.30569999999999997</v>
      </c>
      <c r="AB207" s="94">
        <v>-0.26169999999999999</v>
      </c>
      <c r="AC207" s="94">
        <v>-0.16450000000000001</v>
      </c>
      <c r="AD207" s="94">
        <v>-0.3004</v>
      </c>
      <c r="AE207" s="94">
        <v>-0.2011</v>
      </c>
      <c r="AF207" s="94">
        <v>-0.1845</v>
      </c>
      <c r="AG207" s="94">
        <v>-0.38100000000000001</v>
      </c>
      <c r="AH207" s="94">
        <v>-0.62120000000000009</v>
      </c>
      <c r="AI207" s="94">
        <v>-0.48619999999999997</v>
      </c>
      <c r="AJ207" s="94">
        <v>0.34799999999999998</v>
      </c>
      <c r="AK207" s="94">
        <v>0.61320000000000008</v>
      </c>
      <c r="AL207" s="94">
        <v>0.51329999999999998</v>
      </c>
      <c r="AM207" s="94">
        <v>0.54770000000000008</v>
      </c>
      <c r="AN207" s="94">
        <v>6.9800000000000001E-2</v>
      </c>
      <c r="AO207" s="94">
        <v>0.2205</v>
      </c>
      <c r="AP207" s="94">
        <v>0.60070000000000001</v>
      </c>
      <c r="AQ207" s="94">
        <v>0.43860000000000005</v>
      </c>
      <c r="AR207" s="94">
        <v>0.20880000000000001</v>
      </c>
      <c r="AS207" s="94">
        <v>-0.42419999999999997</v>
      </c>
      <c r="AT207" s="94">
        <v>-1.3259000000000001</v>
      </c>
      <c r="AU207" s="94">
        <v>-3.6299999999999999E-2</v>
      </c>
      <c r="AV207" s="94">
        <v>0.1222</v>
      </c>
      <c r="AW207" s="94">
        <v>-0.21690000000000001</v>
      </c>
      <c r="AX207" s="94">
        <v>0.54970000000000008</v>
      </c>
      <c r="AY207" s="94">
        <v>9.6200000000000008E-2</v>
      </c>
      <c r="AZ207" s="94">
        <v>0.44669999999999999</v>
      </c>
      <c r="BA207" s="94">
        <v>-6.5963000000000003</v>
      </c>
      <c r="BB207" s="94">
        <v>-4.0984999999999996</v>
      </c>
      <c r="BC207" s="94">
        <v>-3.1917</v>
      </c>
      <c r="BD207" s="94">
        <v>-5.9443000000000001</v>
      </c>
      <c r="BE207" s="94">
        <v>-1.4042000000000001</v>
      </c>
      <c r="BF207" s="94">
        <v>-1.1847999999999999</v>
      </c>
      <c r="BG207" s="94">
        <v>-11.9716</v>
      </c>
      <c r="BH207" s="94">
        <v>-16.743400000000001</v>
      </c>
      <c r="BI207" s="94">
        <v>-16.467299999999998</v>
      </c>
      <c r="BJ207" s="94">
        <v>-19.464200000000002</v>
      </c>
      <c r="BK207" s="94">
        <v>-22.910400000000003</v>
      </c>
      <c r="BL207" s="94">
        <v>-26.446400000000001</v>
      </c>
      <c r="BM207" s="94">
        <v>-17.881499999999999</v>
      </c>
      <c r="BN207" s="94">
        <v>-24.537700000000001</v>
      </c>
      <c r="BO207" s="94">
        <v>-18.636400000000002</v>
      </c>
      <c r="BP207" s="94">
        <v>-25.566299999999998</v>
      </c>
      <c r="BQ207" s="94">
        <v>-31.9603</v>
      </c>
      <c r="BR207" s="94">
        <v>-51.0124</v>
      </c>
      <c r="BS207" s="94">
        <v>-72.337999999999994</v>
      </c>
      <c r="BT207" s="94">
        <v>-63.289400000000001</v>
      </c>
      <c r="BU207" s="94">
        <v>-65.349900000000005</v>
      </c>
      <c r="BV207" s="94">
        <v>-49.411199999999994</v>
      </c>
      <c r="BW207" s="94">
        <v>-41.883000000000003</v>
      </c>
      <c r="BX207" s="94">
        <v>-34.742599999999996</v>
      </c>
      <c r="BY207" s="94">
        <v>-24.7347</v>
      </c>
      <c r="BZ207" s="94">
        <v>-21.9375</v>
      </c>
      <c r="CA207" s="94">
        <v>-24.746099999999998</v>
      </c>
      <c r="CB207" s="94">
        <v>-50.698099999999997</v>
      </c>
      <c r="CC207" s="94">
        <v>-64.952300000000008</v>
      </c>
      <c r="CD207" s="94">
        <v>-59.881900000000002</v>
      </c>
      <c r="CE207" s="94">
        <v>-50.956699999999998</v>
      </c>
      <c r="CF207" s="94">
        <v>-42.725999999999999</v>
      </c>
      <c r="CG207" s="94">
        <v>-51.899380000000001</v>
      </c>
      <c r="CH207" s="94">
        <v>-64.625</v>
      </c>
      <c r="CI207" s="837">
        <v>-142.63</v>
      </c>
      <c r="CJ207" s="837">
        <v>-137.32599999999999</v>
      </c>
      <c r="CK207" s="837">
        <v>-105.85599999999999</v>
      </c>
      <c r="CL207" s="837">
        <v>-98.801000000000002</v>
      </c>
      <c r="CM207" s="387"/>
      <c r="CN207" s="905"/>
    </row>
    <row r="208" spans="1:92" s="17" customFormat="1" ht="15">
      <c r="A208" s="228"/>
      <c r="B208" s="60"/>
      <c r="C208" s="685"/>
      <c r="E208" s="579"/>
      <c r="F208" s="542"/>
      <c r="G208" s="524"/>
      <c r="H208" s="228"/>
      <c r="I208" s="82"/>
      <c r="J208" s="80"/>
      <c r="K208" s="66"/>
      <c r="L208" s="62"/>
      <c r="M208" s="60"/>
      <c r="N208" s="48"/>
      <c r="O208" s="64"/>
      <c r="P208" s="42"/>
      <c r="Q208" s="17" t="s">
        <v>897</v>
      </c>
      <c r="R208" s="5"/>
      <c r="S208" s="322"/>
      <c r="T208" s="12"/>
      <c r="U208" s="8"/>
      <c r="V208" s="93" t="s">
        <v>374</v>
      </c>
      <c r="W208" s="344" t="s">
        <v>512</v>
      </c>
      <c r="X208" s="2"/>
      <c r="Y208" s="2"/>
      <c r="Z208" s="789">
        <v>1949</v>
      </c>
      <c r="AA208" s="94">
        <v>-0.28289999999999998</v>
      </c>
      <c r="AB208" s="94">
        <v>-0.21880000000000002</v>
      </c>
      <c r="AC208" s="94">
        <v>-4.8799999999999996E-2</v>
      </c>
      <c r="AD208" s="94">
        <v>-0.1336</v>
      </c>
      <c r="AE208" s="94">
        <v>9.6999999999999986E-3</v>
      </c>
      <c r="AF208" s="94">
        <v>-4.0000000000000001E-3</v>
      </c>
      <c r="AG208" s="94">
        <v>-0.21240000000000001</v>
      </c>
      <c r="AH208" s="94">
        <v>-0.51370000000000005</v>
      </c>
      <c r="AI208" s="94">
        <v>-0.36969999999999997</v>
      </c>
      <c r="AJ208" s="94">
        <v>0.24</v>
      </c>
      <c r="AK208" s="94">
        <v>0.45230000000000004</v>
      </c>
      <c r="AL208" s="94">
        <v>0.60139999999999993</v>
      </c>
      <c r="AM208" s="94">
        <v>0.37580000000000002</v>
      </c>
      <c r="AN208" s="94">
        <v>-3.15E-2</v>
      </c>
      <c r="AO208" s="94">
        <v>0.1196</v>
      </c>
      <c r="AP208" s="94">
        <v>0.83279999999999998</v>
      </c>
      <c r="AQ208" s="94">
        <v>0.88639999999999997</v>
      </c>
      <c r="AR208" s="94">
        <v>0.68670000000000009</v>
      </c>
      <c r="AS208" s="94">
        <v>-0.68689999999999996</v>
      </c>
      <c r="AT208" s="94">
        <v>-1.1662000000000001</v>
      </c>
      <c r="AU208" s="94">
        <v>0.26550000000000001</v>
      </c>
      <c r="AV208" s="94">
        <v>0.77270000000000005</v>
      </c>
      <c r="AW208" s="94">
        <v>0.48319999999999996</v>
      </c>
      <c r="AX208" s="94">
        <v>1.0370999999999999</v>
      </c>
      <c r="AY208" s="94">
        <v>1.5147999999999999</v>
      </c>
      <c r="AZ208" s="94">
        <v>1.8194000000000001</v>
      </c>
      <c r="BA208" s="94">
        <v>-4.5056000000000003</v>
      </c>
      <c r="BB208" s="94">
        <v>-2.5559000000000003</v>
      </c>
      <c r="BC208" s="94">
        <v>-2.2871999999999999</v>
      </c>
      <c r="BD208" s="94">
        <v>-1.1213</v>
      </c>
      <c r="BE208" s="94">
        <v>0.40079999999999999</v>
      </c>
      <c r="BF208" s="94">
        <v>0.69179999999999997</v>
      </c>
      <c r="BG208" s="94">
        <v>-4.8616999999999999</v>
      </c>
      <c r="BH208" s="94">
        <v>-8.5963999999999992</v>
      </c>
      <c r="BI208" s="94">
        <v>-12.344899999999999</v>
      </c>
      <c r="BJ208" s="94">
        <v>-16.687799999999999</v>
      </c>
      <c r="BK208" s="94">
        <v>-18.136200000000002</v>
      </c>
      <c r="BL208" s="94">
        <v>-16.536999999999999</v>
      </c>
      <c r="BM208" s="94">
        <v>-13.0009</v>
      </c>
      <c r="BN208" s="94">
        <v>-18.229099999999999</v>
      </c>
      <c r="BO208" s="94">
        <v>-13.546100000000001</v>
      </c>
      <c r="BP208" s="94">
        <v>-19.337499999999999</v>
      </c>
      <c r="BQ208" s="94">
        <v>-19.057599999999997</v>
      </c>
      <c r="BR208" s="94">
        <v>-34.882100000000001</v>
      </c>
      <c r="BS208" s="94">
        <v>-57.497800000000005</v>
      </c>
      <c r="BT208" s="94">
        <v>-53.057499999999997</v>
      </c>
      <c r="BU208" s="94">
        <v>-53.5441</v>
      </c>
      <c r="BV208" s="94">
        <v>-44.3797</v>
      </c>
      <c r="BW208" s="94">
        <v>-40.465000000000003</v>
      </c>
      <c r="BX208" s="94">
        <v>-37.122999999999998</v>
      </c>
      <c r="BY208" s="94">
        <v>-33.667699999999996</v>
      </c>
      <c r="BZ208" s="94">
        <v>-34.792000000000002</v>
      </c>
      <c r="CA208" s="94">
        <v>-36.490199999999994</v>
      </c>
      <c r="CB208" s="94">
        <v>-56.113599999999998</v>
      </c>
      <c r="CC208" s="94">
        <v>-61.66</v>
      </c>
      <c r="CD208" s="94">
        <v>-46.640900000000002</v>
      </c>
      <c r="CE208" s="94">
        <v>-48.199199999999998</v>
      </c>
      <c r="CF208" s="94">
        <v>-41.645870000000002</v>
      </c>
      <c r="CG208" s="94">
        <v>-48.796669999999999</v>
      </c>
      <c r="CH208" s="94">
        <v>-68.721999999999994</v>
      </c>
      <c r="CI208" s="837">
        <v>-121.688</v>
      </c>
      <c r="CJ208" s="837">
        <v>-112.696</v>
      </c>
      <c r="CK208" s="837">
        <v>-90.394000000000005</v>
      </c>
      <c r="CL208" s="837">
        <v>-82.558000000000007</v>
      </c>
      <c r="CM208" s="387"/>
      <c r="CN208" s="905"/>
    </row>
    <row r="209" spans="1:92" s="17" customFormat="1" ht="15">
      <c r="A209" s="228"/>
      <c r="B209" s="60"/>
      <c r="C209" s="685"/>
      <c r="E209" s="579"/>
      <c r="F209" s="542"/>
      <c r="G209" s="524"/>
      <c r="H209" s="228"/>
      <c r="I209" s="82"/>
      <c r="J209" s="80"/>
      <c r="K209" s="66"/>
      <c r="L209" s="62"/>
      <c r="M209" s="60"/>
      <c r="N209" s="48"/>
      <c r="O209" s="64"/>
      <c r="P209" s="42"/>
      <c r="Q209" s="17" t="s">
        <v>897</v>
      </c>
      <c r="R209" s="5"/>
      <c r="S209" s="322"/>
      <c r="T209" s="12"/>
      <c r="U209" s="8"/>
      <c r="V209" s="93" t="s">
        <v>880</v>
      </c>
      <c r="W209" s="344" t="s">
        <v>512</v>
      </c>
      <c r="X209" s="2" t="s">
        <v>789</v>
      </c>
      <c r="Y209" s="2"/>
      <c r="Z209" s="789">
        <v>1949</v>
      </c>
      <c r="AA209" s="95">
        <v>0</v>
      </c>
      <c r="AB209" s="96">
        <v>0</v>
      </c>
      <c r="AC209" s="96">
        <v>0</v>
      </c>
      <c r="AD209" s="96">
        <v>0</v>
      </c>
      <c r="AE209" s="96">
        <v>0</v>
      </c>
      <c r="AF209" s="96">
        <v>0</v>
      </c>
      <c r="AG209" s="96">
        <v>0</v>
      </c>
      <c r="AH209" s="96">
        <v>0</v>
      </c>
      <c r="AI209" s="96">
        <v>0</v>
      </c>
      <c r="AJ209" s="96">
        <v>0</v>
      </c>
      <c r="AK209" s="96">
        <v>0</v>
      </c>
      <c r="AL209" s="96">
        <v>0</v>
      </c>
      <c r="AM209" s="96">
        <v>0</v>
      </c>
      <c r="AN209" s="96">
        <v>0</v>
      </c>
      <c r="AO209" s="96">
        <v>0</v>
      </c>
      <c r="AP209" s="96">
        <v>0</v>
      </c>
      <c r="AQ209" s="96">
        <v>0</v>
      </c>
      <c r="AR209" s="96">
        <v>0</v>
      </c>
      <c r="AS209" s="96">
        <v>0</v>
      </c>
      <c r="AT209" s="96">
        <v>0</v>
      </c>
      <c r="AU209" s="96">
        <v>0</v>
      </c>
      <c r="AV209" s="96">
        <v>0</v>
      </c>
      <c r="AW209" s="96">
        <v>0</v>
      </c>
      <c r="AX209" s="96">
        <v>0</v>
      </c>
      <c r="AY209" s="96">
        <v>0</v>
      </c>
      <c r="AZ209" s="96">
        <v>0</v>
      </c>
      <c r="BA209" s="96">
        <v>0</v>
      </c>
      <c r="BB209" s="96">
        <v>0</v>
      </c>
      <c r="BC209" s="97">
        <v>0</v>
      </c>
      <c r="BD209" s="94">
        <v>-1.1782000000000001</v>
      </c>
      <c r="BE209" s="94">
        <v>-0.4879</v>
      </c>
      <c r="BF209" s="94">
        <v>-0.28499999999999998</v>
      </c>
      <c r="BG209" s="94">
        <v>-5.4181000000000008</v>
      </c>
      <c r="BH209" s="94">
        <v>-9.2522000000000002</v>
      </c>
      <c r="BI209" s="94">
        <v>-12.957700000000001</v>
      </c>
      <c r="BJ209" s="94">
        <v>-15.842499999999999</v>
      </c>
      <c r="BK209" s="94">
        <v>-19.136500000000002</v>
      </c>
      <c r="BL209" s="94">
        <v>-15.038399999999999</v>
      </c>
      <c r="BM209" s="94">
        <v>-12.827200000000001</v>
      </c>
      <c r="BN209" s="94">
        <v>-18.853999999999999</v>
      </c>
      <c r="BO209" s="94">
        <v>-15.701700000000001</v>
      </c>
      <c r="BP209" s="94">
        <v>-21.2088</v>
      </c>
      <c r="BQ209" s="94">
        <v>-20.895499999999998</v>
      </c>
      <c r="BR209" s="94">
        <v>-36.8155</v>
      </c>
      <c r="BS209" s="94">
        <v>-58.859699999999997</v>
      </c>
      <c r="BT209" s="94">
        <v>-54.431800000000003</v>
      </c>
      <c r="BU209" s="94">
        <v>-47.839800000000004</v>
      </c>
      <c r="BV209" s="94">
        <v>-43.976199999999999</v>
      </c>
      <c r="BW209" s="94">
        <v>-48.023499999999999</v>
      </c>
      <c r="BX209" s="94">
        <v>-37.572099999999999</v>
      </c>
      <c r="BY209" s="94">
        <v>-34.996900000000004</v>
      </c>
      <c r="BZ209" s="94">
        <v>-34.128300000000003</v>
      </c>
      <c r="CA209" s="94">
        <v>-35.514300000000006</v>
      </c>
      <c r="CB209" s="94">
        <v>-57.154600000000002</v>
      </c>
      <c r="CC209" s="94">
        <v>-60.901900000000005</v>
      </c>
      <c r="CD209" s="94">
        <v>-52.162099999999995</v>
      </c>
      <c r="CE209" s="94">
        <v>-51.457900000000002</v>
      </c>
      <c r="CF209" s="94">
        <v>-48.370170000000002</v>
      </c>
      <c r="CG209" s="94">
        <v>-39.925669999999997</v>
      </c>
      <c r="CH209" s="94">
        <v>-63.573</v>
      </c>
      <c r="CI209" s="837">
        <v>-117.05500000000001</v>
      </c>
      <c r="CJ209" s="837">
        <v>-121.75700000000001</v>
      </c>
      <c r="CK209" s="837">
        <v>-87.718999999999994</v>
      </c>
      <c r="CL209" s="837">
        <v>-80.022000000000006</v>
      </c>
      <c r="CM209" s="387"/>
      <c r="CN209" s="905"/>
    </row>
    <row r="210" spans="1:92" s="17" customFormat="1" ht="15">
      <c r="A210" s="228"/>
      <c r="B210" s="60"/>
      <c r="C210" s="685"/>
      <c r="E210" s="579"/>
      <c r="F210" s="542"/>
      <c r="G210" s="524"/>
      <c r="H210" s="228"/>
      <c r="I210" s="82"/>
      <c r="J210" s="80"/>
      <c r="K210" s="66"/>
      <c r="L210" s="62"/>
      <c r="M210" s="60"/>
      <c r="N210" s="48"/>
      <c r="O210" s="64"/>
      <c r="P210" s="42"/>
      <c r="Q210" s="17" t="s">
        <v>897</v>
      </c>
      <c r="R210" s="5"/>
      <c r="S210" s="322"/>
      <c r="T210" s="12"/>
      <c r="U210" s="8"/>
      <c r="V210" s="93" t="s">
        <v>520</v>
      </c>
      <c r="W210" s="344" t="s">
        <v>512</v>
      </c>
      <c r="X210" s="2" t="s">
        <v>790</v>
      </c>
      <c r="Y210" s="2"/>
      <c r="Z210" s="789">
        <v>1949</v>
      </c>
      <c r="AA210" s="98">
        <v>0</v>
      </c>
      <c r="AB210" s="99">
        <v>0</v>
      </c>
      <c r="AC210" s="99">
        <v>0</v>
      </c>
      <c r="AD210" s="99">
        <v>0</v>
      </c>
      <c r="AE210" s="99">
        <v>0</v>
      </c>
      <c r="AF210" s="99">
        <v>0</v>
      </c>
      <c r="AG210" s="99">
        <v>0</v>
      </c>
      <c r="AH210" s="99">
        <v>0</v>
      </c>
      <c r="AI210" s="99">
        <v>0</v>
      </c>
      <c r="AJ210" s="99">
        <v>0</v>
      </c>
      <c r="AK210" s="99">
        <v>0</v>
      </c>
      <c r="AL210" s="99">
        <v>0</v>
      </c>
      <c r="AM210" s="99">
        <v>0</v>
      </c>
      <c r="AN210" s="99">
        <v>0</v>
      </c>
      <c r="AO210" s="99">
        <v>0</v>
      </c>
      <c r="AP210" s="99">
        <v>0</v>
      </c>
      <c r="AQ210" s="99">
        <v>0</v>
      </c>
      <c r="AR210" s="99">
        <v>0</v>
      </c>
      <c r="AS210" s="99">
        <v>0</v>
      </c>
      <c r="AT210" s="99">
        <v>0</v>
      </c>
      <c r="AU210" s="99">
        <v>0</v>
      </c>
      <c r="AV210" s="99">
        <v>0</v>
      </c>
      <c r="AW210" s="99">
        <v>0</v>
      </c>
      <c r="AX210" s="99">
        <v>0</v>
      </c>
      <c r="AY210" s="99">
        <v>0</v>
      </c>
      <c r="AZ210" s="99">
        <v>0</v>
      </c>
      <c r="BA210" s="99">
        <v>0</v>
      </c>
      <c r="BB210" s="99">
        <v>0</v>
      </c>
      <c r="BC210" s="100">
        <v>0</v>
      </c>
      <c r="BD210" s="94">
        <v>5.6899999999999999E-2</v>
      </c>
      <c r="BE210" s="94">
        <v>0.88870000000000005</v>
      </c>
      <c r="BF210" s="94">
        <v>0.9768</v>
      </c>
      <c r="BG210" s="94">
        <v>0.55649999999999999</v>
      </c>
      <c r="BH210" s="94">
        <v>0.65579999999999994</v>
      </c>
      <c r="BI210" s="94">
        <v>0.6127999999999999</v>
      </c>
      <c r="BJ210" s="94">
        <v>-0.84539999999999993</v>
      </c>
      <c r="BK210" s="94">
        <v>1.0003</v>
      </c>
      <c r="BL210" s="94">
        <v>-1.4984999999999999</v>
      </c>
      <c r="BM210" s="94">
        <v>-0.17369999999999999</v>
      </c>
      <c r="BN210" s="94">
        <v>0.62479999999999991</v>
      </c>
      <c r="BO210" s="94">
        <v>2.1555999999999997</v>
      </c>
      <c r="BP210" s="94">
        <v>1.8713</v>
      </c>
      <c r="BQ210" s="94">
        <v>1.8380000000000001</v>
      </c>
      <c r="BR210" s="94">
        <v>1.9335</v>
      </c>
      <c r="BS210" s="94">
        <v>1.3619000000000001</v>
      </c>
      <c r="BT210" s="94">
        <v>1.3742999999999999</v>
      </c>
      <c r="BU210" s="94">
        <v>-5.7042999999999999</v>
      </c>
      <c r="BV210" s="94">
        <v>-0.40350000000000003</v>
      </c>
      <c r="BW210" s="94">
        <v>7.5585000000000004</v>
      </c>
      <c r="BX210" s="94">
        <v>0.4491</v>
      </c>
      <c r="BY210" s="94">
        <v>1.3291999999999999</v>
      </c>
      <c r="BZ210" s="94">
        <v>-0.66370000000000007</v>
      </c>
      <c r="CA210" s="94">
        <v>-0.97589999999999999</v>
      </c>
      <c r="CB210" s="94">
        <v>1.0409999999999999</v>
      </c>
      <c r="CC210" s="94">
        <v>-0.7581</v>
      </c>
      <c r="CD210" s="94">
        <v>5.5213000000000001</v>
      </c>
      <c r="CE210" s="94">
        <v>3.2586999999999997</v>
      </c>
      <c r="CF210" s="94">
        <v>6.7243000000000004</v>
      </c>
      <c r="CG210" s="94">
        <v>-8.8710000000000004</v>
      </c>
      <c r="CH210" s="94">
        <v>-5.149</v>
      </c>
      <c r="CI210" s="837">
        <v>-4.633</v>
      </c>
      <c r="CJ210" s="837">
        <v>9.0609999999999999</v>
      </c>
      <c r="CK210" s="837">
        <v>-2.6749999999999998</v>
      </c>
      <c r="CL210" s="837">
        <v>-2.536</v>
      </c>
      <c r="CM210" s="387"/>
      <c r="CN210" s="905"/>
    </row>
    <row r="211" spans="1:92" s="17" customFormat="1" ht="15">
      <c r="A211" s="228"/>
      <c r="B211" s="60"/>
      <c r="C211" s="685"/>
      <c r="E211" s="579"/>
      <c r="F211" s="542"/>
      <c r="G211" s="524"/>
      <c r="H211" s="228"/>
      <c r="I211" s="82"/>
      <c r="J211" s="80"/>
      <c r="K211" s="66"/>
      <c r="L211" s="62"/>
      <c r="M211" s="60"/>
      <c r="N211" s="48"/>
      <c r="O211" s="64"/>
      <c r="P211" s="42"/>
      <c r="Q211" s="17" t="s">
        <v>897</v>
      </c>
      <c r="R211" s="5"/>
      <c r="S211" s="322"/>
      <c r="T211" s="12"/>
      <c r="U211" s="8"/>
      <c r="V211" s="93" t="s">
        <v>829</v>
      </c>
      <c r="W211" s="344" t="s">
        <v>512</v>
      </c>
      <c r="X211" s="2" t="s">
        <v>701</v>
      </c>
      <c r="Y211" s="2"/>
      <c r="Z211" s="789">
        <v>1949</v>
      </c>
      <c r="AA211" s="94">
        <v>8.5699999999999998E-2</v>
      </c>
      <c r="AB211" s="94">
        <v>0.1142</v>
      </c>
      <c r="AC211" s="94">
        <v>8.7099999999999997E-2</v>
      </c>
      <c r="AD211" s="94">
        <v>-5.5999999999999999E-3</v>
      </c>
      <c r="AE211" s="94">
        <v>-5.8299999999999998E-2</v>
      </c>
      <c r="AF211" s="94">
        <v>-0.1108</v>
      </c>
      <c r="AG211" s="94">
        <v>-0.14410000000000001</v>
      </c>
      <c r="AH211" s="94">
        <v>-0.16789999999999999</v>
      </c>
      <c r="AI211" s="94">
        <v>-0.22500000000000001</v>
      </c>
      <c r="AJ211" s="94">
        <v>-0.2034</v>
      </c>
      <c r="AK211" s="94">
        <v>-0.2175</v>
      </c>
      <c r="AL211" s="94">
        <v>-0.36580000000000001</v>
      </c>
      <c r="AM211" s="94">
        <v>-0.43739999999999996</v>
      </c>
      <c r="AN211" s="94">
        <v>-0.57650000000000001</v>
      </c>
      <c r="AO211" s="94">
        <v>-0.67259999999999998</v>
      </c>
      <c r="AP211" s="94">
        <v>-0.85509999999999997</v>
      </c>
      <c r="AQ211" s="94">
        <v>-0.83279999999999998</v>
      </c>
      <c r="AR211" s="94">
        <v>-0.78879999999999995</v>
      </c>
      <c r="AS211" s="94">
        <v>-0.87170000000000003</v>
      </c>
      <c r="AT211" s="94">
        <v>-0.83340000000000003</v>
      </c>
      <c r="AU211" s="94">
        <v>-1.2907999999999999</v>
      </c>
      <c r="AV211" s="94">
        <v>-1.6177999999999999</v>
      </c>
      <c r="AW211" s="94">
        <v>-1.6227</v>
      </c>
      <c r="AX211" s="94">
        <v>-1.8054000000000001</v>
      </c>
      <c r="AY211" s="94">
        <v>-2.3969999999999998</v>
      </c>
      <c r="AZ211" s="94">
        <v>-2.6779000000000002</v>
      </c>
      <c r="BA211" s="94">
        <v>-3.3420000000000001</v>
      </c>
      <c r="BB211" s="94">
        <v>-3.6024000000000003</v>
      </c>
      <c r="BC211" s="94">
        <v>-3.431</v>
      </c>
      <c r="BD211" s="94">
        <v>-4.4268000000000001</v>
      </c>
      <c r="BE211" s="94">
        <v>-4.8603000000000005</v>
      </c>
      <c r="BF211" s="94">
        <v>-4.9528999999999996</v>
      </c>
      <c r="BG211" s="94">
        <v>-6.3186999999999998</v>
      </c>
      <c r="BH211" s="94">
        <v>-7.7750000000000004</v>
      </c>
      <c r="BI211" s="94">
        <v>-7.6196000000000002</v>
      </c>
      <c r="BJ211" s="94">
        <v>-5.2436000000000007</v>
      </c>
      <c r="BK211" s="94">
        <v>-5.7468000000000004</v>
      </c>
      <c r="BL211" s="94">
        <v>-5.2651000000000003</v>
      </c>
      <c r="BM211" s="94">
        <v>-4.5339</v>
      </c>
      <c r="BN211" s="94">
        <v>-5.4429999999999996</v>
      </c>
      <c r="BO211" s="94">
        <v>-6.0288000000000004</v>
      </c>
      <c r="BP211" s="94">
        <v>-5.1911000000000005</v>
      </c>
      <c r="BQ211" s="94">
        <v>-7.9409999999999998</v>
      </c>
      <c r="BR211" s="94">
        <v>-7.7201000000000004</v>
      </c>
      <c r="BS211" s="94">
        <v>-3.8959999999999999</v>
      </c>
      <c r="BT211" s="94">
        <v>-4.2824999999999998</v>
      </c>
      <c r="BU211" s="94">
        <v>-3.6868000000000003</v>
      </c>
      <c r="BV211" s="94">
        <v>-0.7752</v>
      </c>
      <c r="BW211" s="94">
        <v>1.637</v>
      </c>
      <c r="BX211" s="94">
        <v>2.8207</v>
      </c>
      <c r="BY211" s="94">
        <v>3.0491999999999999</v>
      </c>
      <c r="BZ211" s="94">
        <v>1.3532</v>
      </c>
      <c r="CA211" s="94">
        <v>1.163</v>
      </c>
      <c r="CB211" s="94">
        <v>1.7053</v>
      </c>
      <c r="CC211" s="94">
        <v>0.65610000000000002</v>
      </c>
      <c r="CD211" s="94">
        <v>-2.4681999999999999</v>
      </c>
      <c r="CE211" s="94">
        <v>-3.0283000000000002</v>
      </c>
      <c r="CF211" s="94">
        <v>-3.4783000000000004</v>
      </c>
      <c r="CG211" s="94">
        <v>-7.6909999999999998</v>
      </c>
      <c r="CH211" s="94">
        <v>-9.43</v>
      </c>
      <c r="CI211" s="837">
        <v>-5.9390000000000001</v>
      </c>
      <c r="CJ211" s="837">
        <v>-1.359</v>
      </c>
      <c r="CK211" s="837">
        <v>-1.4890000000000001</v>
      </c>
      <c r="CL211" s="837">
        <v>-3.0979999999999999</v>
      </c>
      <c r="CM211" s="387"/>
      <c r="CN211" s="905"/>
    </row>
    <row r="212" spans="1:92" s="17" customFormat="1" ht="15">
      <c r="A212" s="228"/>
      <c r="B212" s="60"/>
      <c r="C212" s="685"/>
      <c r="E212" s="579"/>
      <c r="F212" s="542"/>
      <c r="G212" s="524"/>
      <c r="H212" s="228"/>
      <c r="I212" s="82"/>
      <c r="J212" s="80"/>
      <c r="K212" s="66"/>
      <c r="L212" s="62"/>
      <c r="M212" s="60"/>
      <c r="N212" s="48"/>
      <c r="O212" s="64"/>
      <c r="P212" s="42"/>
      <c r="Q212" s="17" t="s">
        <v>897</v>
      </c>
      <c r="R212" s="5"/>
      <c r="S212" s="322"/>
      <c r="T212" s="12"/>
      <c r="U212" s="8"/>
      <c r="V212" s="93" t="s">
        <v>702</v>
      </c>
      <c r="W212" s="344" t="s">
        <v>512</v>
      </c>
      <c r="X212" s="2" t="s">
        <v>432</v>
      </c>
      <c r="Y212" s="2"/>
      <c r="Z212" s="789">
        <v>1949</v>
      </c>
      <c r="AA212" s="94">
        <v>-0.1085</v>
      </c>
      <c r="AB212" s="94">
        <v>-0.15709999999999999</v>
      </c>
      <c r="AC212" s="94">
        <v>-0.20280000000000001</v>
      </c>
      <c r="AD212" s="94">
        <v>-0.16119999999999998</v>
      </c>
      <c r="AE212" s="94">
        <v>-0.15240000000000001</v>
      </c>
      <c r="AF212" s="94">
        <v>-6.9699999999999998E-2</v>
      </c>
      <c r="AG212" s="94">
        <v>-2.4500000000000001E-2</v>
      </c>
      <c r="AH212" s="94">
        <v>6.0299999999999999E-2</v>
      </c>
      <c r="AI212" s="94">
        <v>0.10859999999999999</v>
      </c>
      <c r="AJ212" s="94">
        <v>0.31139999999999995</v>
      </c>
      <c r="AK212" s="94">
        <v>0.37839999999999996</v>
      </c>
      <c r="AL212" s="94">
        <v>0.27760000000000001</v>
      </c>
      <c r="AM212" s="94">
        <v>0.60929999999999995</v>
      </c>
      <c r="AN212" s="94">
        <v>0.67779999999999996</v>
      </c>
      <c r="AO212" s="94">
        <v>0.77339999999999998</v>
      </c>
      <c r="AP212" s="94">
        <v>0.62309999999999999</v>
      </c>
      <c r="AQ212" s="94">
        <v>0.3851</v>
      </c>
      <c r="AR212" s="94">
        <v>0.31089999999999995</v>
      </c>
      <c r="AS212" s="94">
        <v>1.1345000000000001</v>
      </c>
      <c r="AT212" s="94">
        <v>0.67370000000000008</v>
      </c>
      <c r="AU212" s="94">
        <v>0.98909999999999998</v>
      </c>
      <c r="AV212" s="94">
        <v>0.96729999999999994</v>
      </c>
      <c r="AW212" s="94">
        <v>0.92259999999999998</v>
      </c>
      <c r="AX212" s="94">
        <v>1.3180999999999998</v>
      </c>
      <c r="AY212" s="94">
        <v>0.97839999999999994</v>
      </c>
      <c r="AZ212" s="94">
        <v>1.3052999999999999</v>
      </c>
      <c r="BA212" s="94">
        <v>1.2514000000000001</v>
      </c>
      <c r="BB212" s="94">
        <v>2.0598000000000001</v>
      </c>
      <c r="BC212" s="94">
        <v>2.5265</v>
      </c>
      <c r="BD212" s="94">
        <v>-0.3962</v>
      </c>
      <c r="BE212" s="94">
        <v>3.0553000000000003</v>
      </c>
      <c r="BF212" s="94">
        <v>3.0763000000000003</v>
      </c>
      <c r="BG212" s="94">
        <v>-0.79120000000000001</v>
      </c>
      <c r="BH212" s="94">
        <v>-0.372</v>
      </c>
      <c r="BI212" s="94">
        <v>3.4971999999999999</v>
      </c>
      <c r="BJ212" s="94">
        <v>2.4671999999999996</v>
      </c>
      <c r="BK212" s="94">
        <v>0.97260000000000002</v>
      </c>
      <c r="BL212" s="94">
        <v>-4.6443000000000003</v>
      </c>
      <c r="BM212" s="94">
        <v>-0.34660000000000002</v>
      </c>
      <c r="BN212" s="94">
        <v>-0.86560000000000004</v>
      </c>
      <c r="BO212" s="94">
        <v>0.9385</v>
      </c>
      <c r="BP212" s="94">
        <v>-1.0377000000000001</v>
      </c>
      <c r="BQ212" s="94">
        <v>-4.9618000000000002</v>
      </c>
      <c r="BR212" s="94">
        <v>-8.4102999999999994</v>
      </c>
      <c r="BS212" s="94">
        <v>-10.944100000000001</v>
      </c>
      <c r="BT212" s="94">
        <v>-5.9493</v>
      </c>
      <c r="BU212" s="94">
        <v>-8.1189999999999998</v>
      </c>
      <c r="BV212" s="94">
        <v>-4.2561999999999998</v>
      </c>
      <c r="BW212" s="94">
        <v>-3.0550000000000002</v>
      </c>
      <c r="BX212" s="94">
        <v>-0.44030000000000002</v>
      </c>
      <c r="BY212" s="94">
        <v>5.8837999999999999</v>
      </c>
      <c r="BZ212" s="94">
        <v>11.501299999999999</v>
      </c>
      <c r="CA212" s="94">
        <v>10.581</v>
      </c>
      <c r="CB212" s="94">
        <v>3.7100999999999997</v>
      </c>
      <c r="CC212" s="94">
        <v>-3.9485000000000001</v>
      </c>
      <c r="CD212" s="94">
        <v>-10.7728</v>
      </c>
      <c r="CE212" s="94">
        <v>0.27079999999999999</v>
      </c>
      <c r="CF212" s="94">
        <v>2.3980000000000001</v>
      </c>
      <c r="CG212" s="94">
        <v>4.5888299999999997</v>
      </c>
      <c r="CH212" s="94">
        <v>13.526999999999999</v>
      </c>
      <c r="CI212" s="837">
        <v>-15.003</v>
      </c>
      <c r="CJ212" s="837">
        <v>-23.271000000000001</v>
      </c>
      <c r="CK212" s="837">
        <v>-13.973000000000001</v>
      </c>
      <c r="CL212" s="837">
        <v>-13.145</v>
      </c>
      <c r="CM212" s="387"/>
      <c r="CN212" s="905"/>
    </row>
    <row r="213" spans="1:92" s="17" customFormat="1" ht="15">
      <c r="A213" s="228"/>
      <c r="B213" s="60"/>
      <c r="C213" s="685"/>
      <c r="E213" s="579"/>
      <c r="F213" s="542"/>
      <c r="G213" s="524"/>
      <c r="H213" s="228"/>
      <c r="I213" s="82"/>
      <c r="J213" s="80"/>
      <c r="K213" s="66"/>
      <c r="L213" s="62"/>
      <c r="M213" s="60"/>
      <c r="N213" s="48"/>
      <c r="O213" s="64"/>
      <c r="P213" s="42"/>
      <c r="Q213" s="17" t="s">
        <v>897</v>
      </c>
      <c r="R213" s="5"/>
      <c r="S213" s="322"/>
      <c r="T213" s="12"/>
      <c r="U213" s="8"/>
      <c r="V213" s="93" t="s">
        <v>879</v>
      </c>
      <c r="W213" s="344" t="s">
        <v>512</v>
      </c>
      <c r="X213" s="2"/>
      <c r="Y213" s="2"/>
      <c r="Z213" s="789">
        <v>1949</v>
      </c>
      <c r="AA213" s="94">
        <v>1.0974999999999999</v>
      </c>
      <c r="AB213" s="94">
        <v>1.0570999999999999</v>
      </c>
      <c r="AC213" s="94">
        <v>1.1362999999999999</v>
      </c>
      <c r="AD213" s="94">
        <v>1.3400999999999998</v>
      </c>
      <c r="AE213" s="94">
        <v>1.1394000000000002</v>
      </c>
      <c r="AF213" s="94">
        <v>1.3707</v>
      </c>
      <c r="AG213" s="94">
        <v>1.5972999999999999</v>
      </c>
      <c r="AH213" s="94">
        <v>1.3511</v>
      </c>
      <c r="AI213" s="94">
        <v>1.4293</v>
      </c>
      <c r="AJ213" s="94">
        <v>1.7609000000000001</v>
      </c>
      <c r="AK213" s="94">
        <v>1.5392000000000001</v>
      </c>
      <c r="AL213" s="94">
        <v>2.3294000000000001</v>
      </c>
      <c r="AM213" s="94">
        <v>2.3250000000000002</v>
      </c>
      <c r="AN213" s="94">
        <v>3.4495999999999998</v>
      </c>
      <c r="AO213" s="94">
        <v>3.2856999999999998</v>
      </c>
      <c r="AP213" s="94">
        <v>2.8379000000000003</v>
      </c>
      <c r="AQ213" s="94">
        <v>3.0305</v>
      </c>
      <c r="AR213" s="94">
        <v>2.9199000000000002</v>
      </c>
      <c r="AS213" s="94">
        <v>3.6484999999999999</v>
      </c>
      <c r="AT213" s="94">
        <v>3.8618000000000001</v>
      </c>
      <c r="AU213" s="94">
        <v>3.2164999999999999</v>
      </c>
      <c r="AV213" s="94">
        <v>5.548</v>
      </c>
      <c r="AW213" s="94">
        <v>6.0858999999999996</v>
      </c>
      <c r="AX213" s="94">
        <v>6.4865000000000004</v>
      </c>
      <c r="AY213" s="94">
        <v>7.3677000000000001</v>
      </c>
      <c r="AZ213" s="94">
        <v>9.7971000000000004</v>
      </c>
      <c r="BA213" s="94">
        <v>14.876200000000001</v>
      </c>
      <c r="BB213" s="94">
        <v>12.378500000000001</v>
      </c>
      <c r="BC213" s="94">
        <v>14.9404</v>
      </c>
      <c r="BD213" s="94">
        <v>18.6782</v>
      </c>
      <c r="BE213" s="94">
        <v>15.12</v>
      </c>
      <c r="BF213" s="94">
        <v>14.5457</v>
      </c>
      <c r="BG213" s="94">
        <v>21.986699999999999</v>
      </c>
      <c r="BH213" s="94">
        <v>25.474499999999999</v>
      </c>
      <c r="BI213" s="94">
        <v>25.9848</v>
      </c>
      <c r="BJ213" s="94">
        <v>22.305199999999999</v>
      </c>
      <c r="BK213" s="94">
        <v>22.488400000000002</v>
      </c>
      <c r="BL213" s="94">
        <v>16.436499999999999</v>
      </c>
      <c r="BM213" s="94">
        <v>3.4300999999999999</v>
      </c>
      <c r="BN213" s="94">
        <v>6.6980000000000004</v>
      </c>
      <c r="BO213" s="94">
        <v>6.4723999999999995</v>
      </c>
      <c r="BP213" s="94">
        <v>16.245699999999999</v>
      </c>
      <c r="BQ213" s="94">
        <v>27.993500000000001</v>
      </c>
      <c r="BR213" s="94">
        <v>40.179000000000002</v>
      </c>
      <c r="BS213" s="94">
        <v>51.261099999999999</v>
      </c>
      <c r="BT213" s="94">
        <v>43.651699999999998</v>
      </c>
      <c r="BU213" s="94">
        <v>56.704300000000003</v>
      </c>
      <c r="BV213" s="94">
        <v>48.837900000000005</v>
      </c>
      <c r="BW213" s="94">
        <v>59.915500000000002</v>
      </c>
      <c r="BX213" s="94">
        <v>55.488</v>
      </c>
      <c r="BY213" s="94">
        <v>50.629599999999996</v>
      </c>
      <c r="BZ213" s="94">
        <v>56.050199999999997</v>
      </c>
      <c r="CA213" s="94">
        <v>60.372699999999995</v>
      </c>
      <c r="CB213" s="94">
        <v>76.495399999999989</v>
      </c>
      <c r="CC213" s="94">
        <v>63.945999999999998</v>
      </c>
      <c r="CD213" s="94">
        <v>65.325299999999999</v>
      </c>
      <c r="CE213" s="94">
        <v>54.644400000000005</v>
      </c>
      <c r="CF213" s="94">
        <v>56.403010000000002</v>
      </c>
      <c r="CG213" s="94">
        <v>61.087870000000002</v>
      </c>
      <c r="CH213" s="94">
        <v>62.660899999999998</v>
      </c>
      <c r="CI213" s="837">
        <v>93.782600000000002</v>
      </c>
      <c r="CJ213" s="837">
        <v>90.099765000000005</v>
      </c>
      <c r="CK213" s="837">
        <v>89.230500000000006</v>
      </c>
      <c r="CL213" s="837">
        <v>82.314019999999999</v>
      </c>
      <c r="CM213" s="387"/>
      <c r="CN213" s="905"/>
    </row>
    <row r="214" spans="1:92" s="17" customFormat="1" ht="15">
      <c r="A214" s="228"/>
      <c r="B214" s="60"/>
      <c r="C214" s="685"/>
      <c r="E214" s="579"/>
      <c r="F214" s="542"/>
      <c r="G214" s="524"/>
      <c r="H214" s="228"/>
      <c r="I214" s="82"/>
      <c r="J214" s="80"/>
      <c r="K214" s="66"/>
      <c r="L214" s="62"/>
      <c r="M214" s="60"/>
      <c r="N214" s="48"/>
      <c r="O214" s="64"/>
      <c r="P214" s="42"/>
      <c r="Q214" s="17" t="s">
        <v>897</v>
      </c>
      <c r="R214" s="5"/>
      <c r="S214" s="322"/>
      <c r="T214" s="12"/>
      <c r="U214" s="8"/>
      <c r="V214" s="93" t="s">
        <v>930</v>
      </c>
      <c r="W214" s="344" t="s">
        <v>512</v>
      </c>
      <c r="X214" s="2"/>
      <c r="Y214" s="2"/>
      <c r="Z214" s="789">
        <v>1949</v>
      </c>
      <c r="AA214" s="94">
        <v>7.8599999999999989E-2</v>
      </c>
      <c r="AB214" s="94">
        <v>7.8099999999999989E-2</v>
      </c>
      <c r="AC214" s="94">
        <v>5.8200000000000002E-2</v>
      </c>
      <c r="AD214" s="94">
        <v>2.3100000000000002E-2</v>
      </c>
      <c r="AE214" s="94">
        <v>4.7000000000000002E-3</v>
      </c>
      <c r="AF214" s="94">
        <v>5.5299999999999995E-2</v>
      </c>
      <c r="AG214" s="94">
        <v>8.3799999999999999E-2</v>
      </c>
      <c r="AH214" s="94">
        <v>4.65E-2</v>
      </c>
      <c r="AI214" s="94">
        <v>1.9899999999999998E-2</v>
      </c>
      <c r="AJ214" s="94">
        <v>-2.1399999999999999E-2</v>
      </c>
      <c r="AK214" s="94">
        <v>-0.16340000000000002</v>
      </c>
      <c r="AL214" s="94">
        <v>-0.1162</v>
      </c>
      <c r="AM214" s="94">
        <v>-0.15040000000000001</v>
      </c>
      <c r="AN214" s="94">
        <v>-0.20030000000000001</v>
      </c>
      <c r="AO214" s="94">
        <v>-0.23780000000000001</v>
      </c>
      <c r="AP214" s="94">
        <v>-0.21480000000000002</v>
      </c>
      <c r="AQ214" s="94">
        <v>-0.2046</v>
      </c>
      <c r="AR214" s="94">
        <v>-0.20830000000000001</v>
      </c>
      <c r="AS214" s="94">
        <v>-0.16950000000000001</v>
      </c>
      <c r="AT214" s="94">
        <v>-0.1482</v>
      </c>
      <c r="AU214" s="94">
        <v>-0.14360000000000001</v>
      </c>
      <c r="AV214" s="94">
        <v>-0.25650000000000001</v>
      </c>
      <c r="AW214" s="94">
        <v>-0.38089999999999996</v>
      </c>
      <c r="AX214" s="94">
        <v>-0.65100000000000002</v>
      </c>
      <c r="AY214" s="94">
        <v>-0.72139999999999993</v>
      </c>
      <c r="AZ214" s="94">
        <v>-0.70220000000000005</v>
      </c>
      <c r="BA214" s="94">
        <v>-0.82210000000000005</v>
      </c>
      <c r="BB214" s="94">
        <v>-1.0129999999999999</v>
      </c>
      <c r="BC214" s="94">
        <v>-1.0555000000000001</v>
      </c>
      <c r="BD214" s="94">
        <v>-0.78500000000000003</v>
      </c>
      <c r="BE214" s="94">
        <v>-0.88679999999999992</v>
      </c>
      <c r="BF214" s="94">
        <v>-1.0442</v>
      </c>
      <c r="BG214" s="94">
        <v>-0.87150000000000005</v>
      </c>
      <c r="BH214" s="94">
        <v>-1.0152000000000001</v>
      </c>
      <c r="BI214" s="94">
        <v>-1.2724000000000002</v>
      </c>
      <c r="BJ214" s="94">
        <v>-0.79710000000000003</v>
      </c>
      <c r="BK214" s="94">
        <v>-0.77560000000000007</v>
      </c>
      <c r="BL214" s="94">
        <v>-1.0108999999999999</v>
      </c>
      <c r="BM214" s="94">
        <v>-1.0472000000000001</v>
      </c>
      <c r="BN214" s="94">
        <v>-1.2627999999999999</v>
      </c>
      <c r="BO214" s="94">
        <v>-1.0508</v>
      </c>
      <c r="BP214" s="94">
        <v>-0.71850000000000003</v>
      </c>
      <c r="BQ214" s="94">
        <v>-0.58150000000000002</v>
      </c>
      <c r="BR214" s="94">
        <v>-0.74439999999999995</v>
      </c>
      <c r="BS214" s="94">
        <v>1.2869999999999999</v>
      </c>
      <c r="BT214" s="94">
        <v>1.2983</v>
      </c>
      <c r="BU214" s="94">
        <v>0.56370000000000009</v>
      </c>
      <c r="BV214" s="94">
        <v>0.58989999999999998</v>
      </c>
      <c r="BW214" s="94">
        <v>0.7369</v>
      </c>
      <c r="BX214" s="94">
        <v>0.747</v>
      </c>
      <c r="BY214" s="94">
        <v>9.0499999999999997E-2</v>
      </c>
      <c r="BZ214" s="94">
        <v>0.10340000000000001</v>
      </c>
      <c r="CA214" s="94">
        <v>0.21769999999999998</v>
      </c>
      <c r="CB214" s="94">
        <v>0.48949999999999999</v>
      </c>
      <c r="CC214" s="94">
        <v>0.58329999999999993</v>
      </c>
      <c r="CD214" s="94">
        <v>0.70289999999999997</v>
      </c>
      <c r="CE214" s="94">
        <v>0.151</v>
      </c>
      <c r="CF214" s="94">
        <v>-8.2000000000000003E-2</v>
      </c>
      <c r="CG214" s="94">
        <v>-0.29899999999999999</v>
      </c>
      <c r="CH214" s="94">
        <v>0.73099999999999998</v>
      </c>
      <c r="CI214" s="837">
        <v>0.46400000000000002</v>
      </c>
      <c r="CJ214" s="837">
        <v>-2.1999999999999999E-2</v>
      </c>
      <c r="CK214" s="837">
        <v>-0.59299999999999997</v>
      </c>
      <c r="CL214" s="837">
        <v>-0.60399999999999998</v>
      </c>
      <c r="CM214" s="387"/>
      <c r="CN214" s="905"/>
    </row>
    <row r="215" spans="1:92" s="17" customFormat="1" ht="15">
      <c r="A215" s="228"/>
      <c r="B215" s="60"/>
      <c r="C215" s="685"/>
      <c r="E215" s="579"/>
      <c r="F215" s="542"/>
      <c r="G215" s="524"/>
      <c r="H215" s="228"/>
      <c r="I215" s="82"/>
      <c r="J215" s="80"/>
      <c r="K215" s="66"/>
      <c r="L215" s="62"/>
      <c r="M215" s="60"/>
      <c r="N215" s="48"/>
      <c r="O215" s="64"/>
      <c r="P215" s="42"/>
      <c r="Q215" s="17" t="s">
        <v>897</v>
      </c>
      <c r="R215" s="5"/>
      <c r="S215" s="322"/>
      <c r="T215" s="12"/>
      <c r="U215" s="8"/>
      <c r="V215" s="93" t="s">
        <v>641</v>
      </c>
      <c r="W215" s="344" t="s">
        <v>512</v>
      </c>
      <c r="X215" s="2"/>
      <c r="Y215" s="2"/>
      <c r="Z215" s="789">
        <v>1949</v>
      </c>
      <c r="AA215" s="94">
        <v>0.31810000000000005</v>
      </c>
      <c r="AB215" s="94">
        <v>0.4713</v>
      </c>
      <c r="AC215" s="94">
        <v>0.19369999999999998</v>
      </c>
      <c r="AD215" s="94">
        <v>5.1299999999999998E-2</v>
      </c>
      <c r="AE215" s="94">
        <v>0.26889999999999997</v>
      </c>
      <c r="AF215" s="94">
        <v>0.4647</v>
      </c>
      <c r="AG215" s="94">
        <v>0.42199999999999999</v>
      </c>
      <c r="AH215" s="94">
        <v>-0.37480000000000002</v>
      </c>
      <c r="AI215" s="94">
        <v>-0.50319999999999998</v>
      </c>
      <c r="AJ215" s="94">
        <v>-0.19640000000000002</v>
      </c>
      <c r="AK215" s="94">
        <v>0.53060000000000007</v>
      </c>
      <c r="AL215" s="94">
        <v>0.84320000000000006</v>
      </c>
      <c r="AM215" s="94">
        <v>0.70779999999999998</v>
      </c>
      <c r="AN215" s="94">
        <v>0.42030000000000001</v>
      </c>
      <c r="AO215" s="94">
        <v>0.25619999999999998</v>
      </c>
      <c r="AP215" s="94">
        <v>-7.1499999999999994E-2</v>
      </c>
      <c r="AQ215" s="94">
        <v>0.65460000000000007</v>
      </c>
      <c r="AR215" s="94">
        <v>0.18769999999999998</v>
      </c>
      <c r="AS215" s="94">
        <v>5.8200000000000002E-2</v>
      </c>
      <c r="AT215" s="94">
        <v>-0.30319999999999997</v>
      </c>
      <c r="AU215" s="94">
        <v>-1.0874999999999999</v>
      </c>
      <c r="AV215" s="94">
        <v>6.7799999999999999E-2</v>
      </c>
      <c r="AW215" s="94">
        <v>0.51100000000000001</v>
      </c>
      <c r="AX215" s="94">
        <v>0.56779999999999997</v>
      </c>
      <c r="AY215" s="94">
        <v>3.1199999999999999E-2</v>
      </c>
      <c r="AZ215" s="94">
        <v>-2.4280999999999997</v>
      </c>
      <c r="BA215" s="94">
        <v>1.0974999999999999</v>
      </c>
      <c r="BB215" s="94">
        <v>-3.7189000000000001</v>
      </c>
      <c r="BC215" s="94">
        <v>-1.7044000000000001</v>
      </c>
      <c r="BD215" s="94">
        <v>0.2928</v>
      </c>
      <c r="BE215" s="94">
        <v>-2.0603000000000002</v>
      </c>
      <c r="BF215" s="94">
        <v>-8.8125</v>
      </c>
      <c r="BG215" s="94">
        <v>-10.191600000000001</v>
      </c>
      <c r="BH215" s="94">
        <v>-20.105400000000003</v>
      </c>
      <c r="BI215" s="94">
        <v>-12.039200000000001</v>
      </c>
      <c r="BJ215" s="94">
        <v>-10.143600000000001</v>
      </c>
      <c r="BK215" s="94">
        <v>-11.923999999999999</v>
      </c>
      <c r="BL215" s="94">
        <v>-7.1185</v>
      </c>
      <c r="BM215" s="94">
        <v>-13.5809</v>
      </c>
      <c r="BN215" s="94">
        <v>-12.7363</v>
      </c>
      <c r="BO215" s="94">
        <v>-14.824999999999999</v>
      </c>
      <c r="BP215" s="94">
        <v>-18.773499999999999</v>
      </c>
      <c r="BQ215" s="94">
        <v>-13.8681</v>
      </c>
      <c r="BR215" s="94">
        <v>-0.10859999999999999</v>
      </c>
      <c r="BS215" s="94">
        <v>12.405200000000001</v>
      </c>
      <c r="BT215" s="94">
        <v>3.1713</v>
      </c>
      <c r="BU215" s="94">
        <v>8.6228999999999996</v>
      </c>
      <c r="BV215" s="94">
        <v>15.737299999999999</v>
      </c>
      <c r="BW215" s="94">
        <v>36.428400000000003</v>
      </c>
      <c r="BX215" s="94">
        <v>35.388500000000001</v>
      </c>
      <c r="BY215" s="94">
        <v>36.914099999999998</v>
      </c>
      <c r="BZ215" s="94">
        <v>22.370900000000002</v>
      </c>
      <c r="CA215" s="94">
        <v>21.434999999999999</v>
      </c>
      <c r="CB215" s="94">
        <v>14.319000000000001</v>
      </c>
      <c r="CC215" s="94">
        <v>-0.13800000000000001</v>
      </c>
      <c r="CD215" s="94">
        <v>4.0519999999999996</v>
      </c>
      <c r="CE215" s="94">
        <v>-13.664999999999999</v>
      </c>
      <c r="CF215" s="94">
        <v>-14.42</v>
      </c>
      <c r="CG215" s="94">
        <v>-24.138999999999999</v>
      </c>
      <c r="CH215" s="94">
        <v>-36.378999999999998</v>
      </c>
      <c r="CI215" s="837">
        <v>-32.947000000000003</v>
      </c>
      <c r="CJ215" s="837">
        <v>-35.417999999999999</v>
      </c>
      <c r="CK215" s="837">
        <v>-49.405000000000001</v>
      </c>
      <c r="CL215" s="837">
        <v>-44.518999999999998</v>
      </c>
      <c r="CM215" s="387"/>
      <c r="CN215" s="905"/>
    </row>
    <row r="216" spans="1:92" s="4" customFormat="1" ht="15">
      <c r="A216" s="228"/>
      <c r="B216" s="60"/>
      <c r="C216" s="685"/>
      <c r="D216" s="17"/>
      <c r="E216" s="579"/>
      <c r="F216" s="542"/>
      <c r="G216" s="524"/>
      <c r="H216" s="228"/>
      <c r="I216" s="82"/>
      <c r="J216" s="80"/>
      <c r="K216" s="66"/>
      <c r="L216" s="62"/>
      <c r="M216" s="60"/>
      <c r="N216" s="48"/>
      <c r="O216" s="64"/>
      <c r="P216" s="42"/>
      <c r="Q216" s="17" t="s">
        <v>316</v>
      </c>
      <c r="R216" s="5"/>
      <c r="S216" s="322"/>
      <c r="T216" s="12"/>
      <c r="U216" s="8"/>
      <c r="V216" s="93" t="s">
        <v>642</v>
      </c>
      <c r="W216" s="344"/>
      <c r="X216" s="2"/>
      <c r="Y216" s="2"/>
      <c r="Z216" s="789"/>
      <c r="CK216" s="829"/>
      <c r="CL216" s="395"/>
      <c r="CM216" s="395"/>
      <c r="CN216" s="888"/>
    </row>
    <row r="217" spans="1:92" s="4" customFormat="1" ht="15">
      <c r="A217" s="228"/>
      <c r="B217" s="60"/>
      <c r="C217" s="685"/>
      <c r="D217" s="17"/>
      <c r="E217" s="579"/>
      <c r="F217" s="542"/>
      <c r="G217" s="524"/>
      <c r="H217" s="228"/>
      <c r="I217" s="82"/>
      <c r="J217" s="80"/>
      <c r="K217" s="66"/>
      <c r="L217" s="62"/>
      <c r="M217" s="60"/>
      <c r="N217" s="48"/>
      <c r="O217" s="64"/>
      <c r="P217" s="42"/>
      <c r="Q217" s="17" t="s">
        <v>897</v>
      </c>
      <c r="R217" s="5"/>
      <c r="S217" s="322"/>
      <c r="T217" s="12"/>
      <c r="U217" s="8"/>
      <c r="V217" s="93" t="s">
        <v>779</v>
      </c>
      <c r="W217" s="344"/>
      <c r="X217" s="2"/>
      <c r="Y217" s="2"/>
      <c r="Z217" s="789"/>
      <c r="CK217" s="829"/>
      <c r="CL217" s="395"/>
      <c r="CM217" s="395"/>
      <c r="CN217" s="888"/>
    </row>
    <row r="218" spans="1:92" s="17" customFormat="1" ht="15">
      <c r="A218" s="228"/>
      <c r="B218" s="60"/>
      <c r="C218" s="685"/>
      <c r="E218" s="579"/>
      <c r="F218" s="542"/>
      <c r="G218" s="524"/>
      <c r="H218" s="228"/>
      <c r="I218" s="82"/>
      <c r="J218" s="80"/>
      <c r="K218" s="66"/>
      <c r="L218" s="62"/>
      <c r="M218" s="60"/>
      <c r="N218" s="48"/>
      <c r="O218" s="64"/>
      <c r="P218" s="42"/>
      <c r="R218" s="5"/>
      <c r="S218" s="322"/>
      <c r="T218" s="12"/>
      <c r="U218" s="8"/>
      <c r="W218" s="355"/>
      <c r="X218" s="2" t="s">
        <v>683</v>
      </c>
      <c r="Y218" s="2"/>
      <c r="Z218" s="789"/>
      <c r="AA218" s="125">
        <f>AA208-(AA209+AA210)</f>
        <v>-0.28289999999999998</v>
      </c>
      <c r="AB218" s="126">
        <f t="shared" ref="AB218:CJ218" si="109">AB208-(AB209+AB210)</f>
        <v>-0.21880000000000002</v>
      </c>
      <c r="AC218" s="126">
        <f t="shared" si="109"/>
        <v>-4.8799999999999996E-2</v>
      </c>
      <c r="AD218" s="126">
        <f t="shared" si="109"/>
        <v>-0.1336</v>
      </c>
      <c r="AE218" s="126">
        <f t="shared" si="109"/>
        <v>9.6999999999999986E-3</v>
      </c>
      <c r="AF218" s="126">
        <f t="shared" si="109"/>
        <v>-4.0000000000000001E-3</v>
      </c>
      <c r="AG218" s="126">
        <f t="shared" si="109"/>
        <v>-0.21240000000000001</v>
      </c>
      <c r="AH218" s="126">
        <f t="shared" si="109"/>
        <v>-0.51370000000000005</v>
      </c>
      <c r="AI218" s="126">
        <f t="shared" si="109"/>
        <v>-0.36969999999999997</v>
      </c>
      <c r="AJ218" s="126">
        <f t="shared" si="109"/>
        <v>0.24</v>
      </c>
      <c r="AK218" s="126">
        <f t="shared" si="109"/>
        <v>0.45230000000000004</v>
      </c>
      <c r="AL218" s="126">
        <f t="shared" si="109"/>
        <v>0.60139999999999993</v>
      </c>
      <c r="AM218" s="126">
        <f t="shared" si="109"/>
        <v>0.37580000000000002</v>
      </c>
      <c r="AN218" s="126">
        <f t="shared" si="109"/>
        <v>-3.15E-2</v>
      </c>
      <c r="AO218" s="126">
        <f t="shared" si="109"/>
        <v>0.1196</v>
      </c>
      <c r="AP218" s="126">
        <f t="shared" si="109"/>
        <v>0.83279999999999998</v>
      </c>
      <c r="AQ218" s="126">
        <f t="shared" si="109"/>
        <v>0.88639999999999997</v>
      </c>
      <c r="AR218" s="126">
        <f t="shared" si="109"/>
        <v>0.68670000000000009</v>
      </c>
      <c r="AS218" s="126">
        <f t="shared" si="109"/>
        <v>-0.68689999999999996</v>
      </c>
      <c r="AT218" s="126">
        <f t="shared" si="109"/>
        <v>-1.1662000000000001</v>
      </c>
      <c r="AU218" s="126">
        <f t="shared" si="109"/>
        <v>0.26550000000000001</v>
      </c>
      <c r="AV218" s="126">
        <f t="shared" si="109"/>
        <v>0.77270000000000005</v>
      </c>
      <c r="AW218" s="126">
        <f t="shared" si="109"/>
        <v>0.48319999999999996</v>
      </c>
      <c r="AX218" s="126">
        <f t="shared" si="109"/>
        <v>1.0370999999999999</v>
      </c>
      <c r="AY218" s="126">
        <f t="shared" si="109"/>
        <v>1.5147999999999999</v>
      </c>
      <c r="AZ218" s="126">
        <f t="shared" si="109"/>
        <v>1.8194000000000001</v>
      </c>
      <c r="BA218" s="126">
        <f t="shared" si="109"/>
        <v>-4.5056000000000003</v>
      </c>
      <c r="BB218" s="126">
        <f t="shared" si="109"/>
        <v>-2.5559000000000003</v>
      </c>
      <c r="BC218" s="127">
        <f t="shared" si="109"/>
        <v>-2.2871999999999999</v>
      </c>
      <c r="BD218" s="22">
        <f t="shared" si="109"/>
        <v>0</v>
      </c>
      <c r="BE218" s="22">
        <f t="shared" si="109"/>
        <v>0</v>
      </c>
      <c r="BF218" s="22">
        <f t="shared" si="109"/>
        <v>0</v>
      </c>
      <c r="BG218" s="22">
        <f t="shared" si="109"/>
        <v>-9.9999999998878764E-5</v>
      </c>
      <c r="BH218" s="22">
        <f t="shared" si="109"/>
        <v>0</v>
      </c>
      <c r="BI218" s="22">
        <f t="shared" si="109"/>
        <v>0</v>
      </c>
      <c r="BJ218" s="22">
        <f t="shared" si="109"/>
        <v>9.9999999999766942E-5</v>
      </c>
      <c r="BK218" s="22">
        <f t="shared" si="109"/>
        <v>0</v>
      </c>
      <c r="BL218" s="22">
        <f t="shared" si="109"/>
        <v>-9.9999999999766942E-5</v>
      </c>
      <c r="BM218" s="22">
        <f t="shared" si="109"/>
        <v>0</v>
      </c>
      <c r="BN218" s="22">
        <f t="shared" si="109"/>
        <v>9.9999999999766942E-5</v>
      </c>
      <c r="BO218" s="22">
        <f t="shared" si="109"/>
        <v>0</v>
      </c>
      <c r="BP218" s="22">
        <f t="shared" si="109"/>
        <v>0</v>
      </c>
      <c r="BQ218" s="22">
        <f t="shared" si="109"/>
        <v>-9.9999999999766942E-5</v>
      </c>
      <c r="BR218" s="22">
        <f t="shared" si="109"/>
        <v>-1.0000000000331966E-4</v>
      </c>
      <c r="BS218" s="22">
        <f t="shared" si="109"/>
        <v>0</v>
      </c>
      <c r="BT218" s="22">
        <f t="shared" si="109"/>
        <v>0</v>
      </c>
      <c r="BU218" s="22">
        <f t="shared" si="109"/>
        <v>0</v>
      </c>
      <c r="BV218" s="22">
        <f t="shared" si="109"/>
        <v>0</v>
      </c>
      <c r="BW218" s="22">
        <f t="shared" si="109"/>
        <v>0</v>
      </c>
      <c r="BX218" s="22">
        <f t="shared" si="109"/>
        <v>0</v>
      </c>
      <c r="BY218" s="22">
        <f t="shared" si="109"/>
        <v>0</v>
      </c>
      <c r="BZ218" s="22">
        <f t="shared" si="109"/>
        <v>0</v>
      </c>
      <c r="CA218" s="22">
        <f t="shared" si="109"/>
        <v>0</v>
      </c>
      <c r="CB218" s="22">
        <f t="shared" si="109"/>
        <v>0</v>
      </c>
      <c r="CC218" s="22">
        <f t="shared" si="109"/>
        <v>0</v>
      </c>
      <c r="CD218" s="22">
        <f t="shared" si="109"/>
        <v>-1.0000000000331966E-4</v>
      </c>
      <c r="CE218" s="22">
        <f t="shared" si="109"/>
        <v>0</v>
      </c>
      <c r="CF218" s="22">
        <f t="shared" si="109"/>
        <v>0</v>
      </c>
      <c r="CG218" s="22">
        <f t="shared" si="109"/>
        <v>0</v>
      </c>
      <c r="CH218" s="22">
        <f t="shared" si="109"/>
        <v>0</v>
      </c>
      <c r="CI218" s="22">
        <f t="shared" si="109"/>
        <v>0</v>
      </c>
      <c r="CJ218" s="22">
        <f t="shared" si="109"/>
        <v>0</v>
      </c>
      <c r="CK218" s="135">
        <f>CK208-(CK209+CK210)</f>
        <v>0</v>
      </c>
      <c r="CL218" s="1136">
        <f>CL208-(CL209+CL210)</f>
        <v>0</v>
      </c>
      <c r="CM218" s="387"/>
      <c r="CN218" s="905"/>
    </row>
    <row r="219" spans="1:92" s="4" customFormat="1" ht="15">
      <c r="A219" s="228"/>
      <c r="B219" s="60"/>
      <c r="C219" s="685"/>
      <c r="D219" s="17"/>
      <c r="E219" s="579"/>
      <c r="F219" s="542"/>
      <c r="G219" s="524"/>
      <c r="H219" s="228"/>
      <c r="I219" s="82"/>
      <c r="J219" s="80"/>
      <c r="K219" s="66"/>
      <c r="L219" s="62"/>
      <c r="M219" s="60"/>
      <c r="N219" s="48"/>
      <c r="O219" s="64"/>
      <c r="P219" s="42"/>
      <c r="Q219" s="17"/>
      <c r="R219" s="5"/>
      <c r="S219" s="322"/>
      <c r="T219" s="12"/>
      <c r="U219" s="8"/>
      <c r="V219" s="23"/>
      <c r="W219" s="344"/>
      <c r="X219" s="2" t="s">
        <v>639</v>
      </c>
      <c r="Y219" s="2"/>
      <c r="Z219" s="789"/>
      <c r="AA219" s="22">
        <f>AA207-(AA208+AA211+AA212)</f>
        <v>0</v>
      </c>
      <c r="AB219" s="22">
        <f t="shared" ref="AB219:CJ219" si="110">AB207-(AB208+AB211+AB212)</f>
        <v>0</v>
      </c>
      <c r="AC219" s="22">
        <f t="shared" si="110"/>
        <v>0</v>
      </c>
      <c r="AD219" s="22">
        <f t="shared" si="110"/>
        <v>0</v>
      </c>
      <c r="AE219" s="22">
        <f t="shared" si="110"/>
        <v>-9.9999999999988987E-5</v>
      </c>
      <c r="AF219" s="22">
        <f t="shared" si="110"/>
        <v>0</v>
      </c>
      <c r="AG219" s="22">
        <f t="shared" si="110"/>
        <v>0</v>
      </c>
      <c r="AH219" s="22">
        <f t="shared" si="110"/>
        <v>9.9999999999877964E-5</v>
      </c>
      <c r="AI219" s="22">
        <f t="shared" si="110"/>
        <v>-9.9999999999933475E-5</v>
      </c>
      <c r="AJ219" s="22">
        <f t="shared" si="110"/>
        <v>0</v>
      </c>
      <c r="AK219" s="22">
        <f t="shared" si="110"/>
        <v>0</v>
      </c>
      <c r="AL219" s="22">
        <f t="shared" si="110"/>
        <v>1.0000000000010001E-4</v>
      </c>
      <c r="AM219" s="22">
        <f t="shared" si="110"/>
        <v>0</v>
      </c>
      <c r="AN219" s="22">
        <f t="shared" si="110"/>
        <v>0</v>
      </c>
      <c r="AO219" s="22">
        <f t="shared" si="110"/>
        <v>9.9999999999961231E-5</v>
      </c>
      <c r="AP219" s="22">
        <f t="shared" si="110"/>
        <v>-9.9999999999988987E-5</v>
      </c>
      <c r="AQ219" s="22">
        <f t="shared" si="110"/>
        <v>-9.9999999999933475E-5</v>
      </c>
      <c r="AR219" s="22">
        <f t="shared" si="110"/>
        <v>0</v>
      </c>
      <c r="AS219" s="22">
        <f t="shared" si="110"/>
        <v>-1.000000000000445E-4</v>
      </c>
      <c r="AT219" s="22">
        <f t="shared" si="110"/>
        <v>0</v>
      </c>
      <c r="AU219" s="22">
        <f t="shared" si="110"/>
        <v>-1.0000000000010001E-4</v>
      </c>
      <c r="AV219" s="22">
        <f t="shared" si="110"/>
        <v>0</v>
      </c>
      <c r="AW219" s="22">
        <f t="shared" si="110"/>
        <v>0</v>
      </c>
      <c r="AX219" s="22">
        <f t="shared" si="110"/>
        <v>-9.9999999999544897E-5</v>
      </c>
      <c r="AY219" s="22">
        <f t="shared" si="110"/>
        <v>0</v>
      </c>
      <c r="AZ219" s="22">
        <f t="shared" si="110"/>
        <v>-9.9999999999877964E-5</v>
      </c>
      <c r="BA219" s="22">
        <f t="shared" si="110"/>
        <v>-1.0000000000065512E-4</v>
      </c>
      <c r="BB219" s="22">
        <f t="shared" si="110"/>
        <v>0</v>
      </c>
      <c r="BC219" s="22">
        <f t="shared" si="110"/>
        <v>0</v>
      </c>
      <c r="BD219" s="22">
        <f t="shared" si="110"/>
        <v>0</v>
      </c>
      <c r="BE219" s="22">
        <f t="shared" si="110"/>
        <v>0</v>
      </c>
      <c r="BF219" s="22">
        <f t="shared" si="110"/>
        <v>0</v>
      </c>
      <c r="BG219" s="22">
        <f t="shared" si="110"/>
        <v>0</v>
      </c>
      <c r="BH219" s="22">
        <f t="shared" si="110"/>
        <v>0</v>
      </c>
      <c r="BI219" s="22">
        <f t="shared" si="110"/>
        <v>0</v>
      </c>
      <c r="BJ219" s="22">
        <f t="shared" si="110"/>
        <v>0</v>
      </c>
      <c r="BK219" s="22">
        <f t="shared" si="110"/>
        <v>0</v>
      </c>
      <c r="BL219" s="22">
        <f t="shared" si="110"/>
        <v>0</v>
      </c>
      <c r="BM219" s="22">
        <f t="shared" si="110"/>
        <v>-9.9999999999766942E-5</v>
      </c>
      <c r="BN219" s="22">
        <f t="shared" si="110"/>
        <v>0</v>
      </c>
      <c r="BO219" s="22">
        <f t="shared" si="110"/>
        <v>0</v>
      </c>
      <c r="BP219" s="22">
        <f t="shared" si="110"/>
        <v>0</v>
      </c>
      <c r="BQ219" s="22">
        <f t="shared" si="110"/>
        <v>9.9999999996214228E-5</v>
      </c>
      <c r="BR219" s="22">
        <f t="shared" si="110"/>
        <v>1.0000000000331966E-4</v>
      </c>
      <c r="BS219" s="22">
        <f t="shared" si="110"/>
        <v>-9.9999999989108801E-5</v>
      </c>
      <c r="BT219" s="22">
        <f t="shared" si="110"/>
        <v>-1.0000000000331966E-4</v>
      </c>
      <c r="BU219" s="22">
        <f t="shared" si="110"/>
        <v>0</v>
      </c>
      <c r="BV219" s="22">
        <f t="shared" si="110"/>
        <v>-9.9999999996214228E-5</v>
      </c>
      <c r="BW219" s="22">
        <f t="shared" si="110"/>
        <v>0</v>
      </c>
      <c r="BX219" s="22">
        <f t="shared" si="110"/>
        <v>0</v>
      </c>
      <c r="BY219" s="22">
        <f t="shared" si="110"/>
        <v>0</v>
      </c>
      <c r="BZ219" s="22">
        <f t="shared" si="110"/>
        <v>0</v>
      </c>
      <c r="CA219" s="22">
        <f t="shared" si="110"/>
        <v>9.9999999999766942E-5</v>
      </c>
      <c r="CB219" s="22">
        <f t="shared" si="110"/>
        <v>1.0000000000331966E-4</v>
      </c>
      <c r="CC219" s="22">
        <f t="shared" si="110"/>
        <v>9.9999999989108801E-5</v>
      </c>
      <c r="CD219" s="22">
        <f t="shared" si="110"/>
        <v>0</v>
      </c>
      <c r="CE219" s="22">
        <f t="shared" si="110"/>
        <v>0</v>
      </c>
      <c r="CF219" s="22">
        <f t="shared" si="110"/>
        <v>1.699999999971169E-4</v>
      </c>
      <c r="CG219" s="22">
        <f t="shared" si="110"/>
        <v>-5.4000000000087311E-4</v>
      </c>
      <c r="CH219" s="22">
        <f t="shared" si="110"/>
        <v>0</v>
      </c>
      <c r="CI219" s="22">
        <f t="shared" si="110"/>
        <v>0</v>
      </c>
      <c r="CJ219" s="22">
        <f t="shared" si="110"/>
        <v>0</v>
      </c>
      <c r="CK219" s="135">
        <f>CK207-(CK208+CK211+CK212)</f>
        <v>0</v>
      </c>
      <c r="CL219" s="1136">
        <f>CL207-(CL208+CL211+CL212)</f>
        <v>0</v>
      </c>
      <c r="CM219" s="395"/>
      <c r="CN219" s="888"/>
    </row>
    <row r="220" spans="1:92" s="17" customFormat="1" ht="15">
      <c r="A220" s="228"/>
      <c r="B220" s="60"/>
      <c r="C220" s="685"/>
      <c r="E220" s="579"/>
      <c r="F220" s="542"/>
      <c r="G220" s="524"/>
      <c r="H220" s="228"/>
      <c r="I220" s="82"/>
      <c r="J220" s="80"/>
      <c r="K220" s="66"/>
      <c r="L220" s="62"/>
      <c r="M220" s="60"/>
      <c r="N220" s="48"/>
      <c r="O220" s="64"/>
      <c r="P220" s="42"/>
      <c r="R220" s="5"/>
      <c r="S220" s="322"/>
      <c r="T220" s="12"/>
      <c r="U220" s="8"/>
      <c r="W220" s="355"/>
      <c r="X220" s="2"/>
      <c r="Y220" s="2"/>
      <c r="Z220" s="789"/>
      <c r="CM220" s="387"/>
      <c r="CN220" s="905"/>
    </row>
    <row r="221" spans="1:92" s="4" customFormat="1" ht="15">
      <c r="A221" s="228"/>
      <c r="B221" s="60"/>
      <c r="C221" s="685"/>
      <c r="D221" s="17"/>
      <c r="E221" s="579"/>
      <c r="F221" s="542"/>
      <c r="G221" s="524"/>
      <c r="H221" s="228"/>
      <c r="I221" s="82"/>
      <c r="J221" s="80"/>
      <c r="K221" s="66"/>
      <c r="L221" s="62"/>
      <c r="M221" s="60"/>
      <c r="N221" s="48"/>
      <c r="O221" s="64"/>
      <c r="P221" s="42"/>
      <c r="Q221" s="17"/>
      <c r="R221" s="5"/>
      <c r="S221" s="322"/>
      <c r="T221" s="12"/>
      <c r="U221" s="8"/>
      <c r="V221" s="130" t="s">
        <v>666</v>
      </c>
      <c r="W221" s="344"/>
      <c r="X221" s="2"/>
      <c r="Y221" s="2"/>
      <c r="Z221" s="789"/>
      <c r="CM221" s="395"/>
      <c r="CN221" s="888"/>
    </row>
    <row r="222" spans="1:92" s="4" customFormat="1" ht="15">
      <c r="A222" s="228"/>
      <c r="B222" s="60"/>
      <c r="C222" s="685"/>
      <c r="D222" s="17"/>
      <c r="E222" s="579"/>
      <c r="F222" s="542"/>
      <c r="G222" s="524"/>
      <c r="H222" s="228"/>
      <c r="I222" s="82"/>
      <c r="J222" s="80"/>
      <c r="K222" s="66"/>
      <c r="L222" s="62"/>
      <c r="M222" s="60"/>
      <c r="N222" s="48"/>
      <c r="O222" s="64"/>
      <c r="P222" s="42"/>
      <c r="Q222" s="17"/>
      <c r="R222" s="5"/>
      <c r="S222" s="322"/>
      <c r="T222" s="12"/>
      <c r="U222" s="8"/>
      <c r="V222" s="18" t="s">
        <v>764</v>
      </c>
      <c r="W222" s="344" t="s">
        <v>512</v>
      </c>
      <c r="X222" s="2" t="s">
        <v>657</v>
      </c>
      <c r="Y222" s="2"/>
      <c r="Z222" s="789">
        <v>1949</v>
      </c>
      <c r="AA222" s="90">
        <f t="shared" ref="AA222:CI222" si="111">AA223+AA224</f>
        <v>0.28289999999999998</v>
      </c>
      <c r="AB222" s="90">
        <f t="shared" si="111"/>
        <v>0.21880000000000002</v>
      </c>
      <c r="AC222" s="90">
        <f t="shared" si="111"/>
        <v>4.8799999999999996E-2</v>
      </c>
      <c r="AD222" s="90">
        <f t="shared" si="111"/>
        <v>0.1336</v>
      </c>
      <c r="AE222" s="90">
        <f t="shared" si="111"/>
        <v>-9.6999999999999986E-3</v>
      </c>
      <c r="AF222" s="90">
        <f t="shared" si="111"/>
        <v>4.0000000000000001E-3</v>
      </c>
      <c r="AG222" s="90">
        <f t="shared" si="111"/>
        <v>0.21240000000000001</v>
      </c>
      <c r="AH222" s="90">
        <f t="shared" si="111"/>
        <v>0.51370000000000005</v>
      </c>
      <c r="AI222" s="90">
        <f t="shared" si="111"/>
        <v>0.36969999999999997</v>
      </c>
      <c r="AJ222" s="90">
        <f t="shared" si="111"/>
        <v>-0.24</v>
      </c>
      <c r="AK222" s="90">
        <f t="shared" si="111"/>
        <v>-0.45230000000000004</v>
      </c>
      <c r="AL222" s="90">
        <f t="shared" si="111"/>
        <v>-0.60139999999999993</v>
      </c>
      <c r="AM222" s="90">
        <f t="shared" si="111"/>
        <v>-0.37580000000000002</v>
      </c>
      <c r="AN222" s="90">
        <f t="shared" si="111"/>
        <v>3.15E-2</v>
      </c>
      <c r="AO222" s="90">
        <f t="shared" si="111"/>
        <v>-0.1196</v>
      </c>
      <c r="AP222" s="90">
        <f t="shared" si="111"/>
        <v>-0.83279999999999998</v>
      </c>
      <c r="AQ222" s="90">
        <f t="shared" si="111"/>
        <v>-0.88639999999999997</v>
      </c>
      <c r="AR222" s="90">
        <f t="shared" si="111"/>
        <v>-0.68670000000000009</v>
      </c>
      <c r="AS222" s="90">
        <f t="shared" si="111"/>
        <v>0.68689999999999996</v>
      </c>
      <c r="AT222" s="90">
        <f t="shared" si="111"/>
        <v>1.1662000000000001</v>
      </c>
      <c r="AU222" s="90">
        <f t="shared" si="111"/>
        <v>-0.26550000000000001</v>
      </c>
      <c r="AV222" s="90">
        <f t="shared" si="111"/>
        <v>-0.77270000000000005</v>
      </c>
      <c r="AW222" s="90">
        <f t="shared" si="111"/>
        <v>-0.48319999999999996</v>
      </c>
      <c r="AX222" s="90">
        <f t="shared" si="111"/>
        <v>-1.0370999999999999</v>
      </c>
      <c r="AY222" s="90">
        <f t="shared" si="111"/>
        <v>-1.5147999999999999</v>
      </c>
      <c r="AZ222" s="90">
        <f t="shared" si="111"/>
        <v>-1.8194000000000001</v>
      </c>
      <c r="BA222" s="90">
        <f t="shared" si="111"/>
        <v>4.5056000000000003</v>
      </c>
      <c r="BB222" s="90">
        <f t="shared" si="111"/>
        <v>2.5559000000000003</v>
      </c>
      <c r="BC222" s="90">
        <f t="shared" si="111"/>
        <v>2.2871999999999999</v>
      </c>
      <c r="BD222" s="90">
        <f t="shared" si="111"/>
        <v>1.1213000000000002</v>
      </c>
      <c r="BE222" s="90">
        <f t="shared" si="111"/>
        <v>-0.40080000000000005</v>
      </c>
      <c r="BF222" s="90">
        <f t="shared" si="111"/>
        <v>-0.69179999999999997</v>
      </c>
      <c r="BG222" s="90">
        <f t="shared" si="111"/>
        <v>4.861600000000001</v>
      </c>
      <c r="BH222" s="90">
        <f t="shared" si="111"/>
        <v>8.5964000000000009</v>
      </c>
      <c r="BI222" s="90">
        <f t="shared" si="111"/>
        <v>12.344900000000001</v>
      </c>
      <c r="BJ222" s="90">
        <f t="shared" si="111"/>
        <v>16.687899999999999</v>
      </c>
      <c r="BK222" s="90">
        <f t="shared" si="111"/>
        <v>18.136200000000002</v>
      </c>
      <c r="BL222" s="90">
        <f t="shared" si="111"/>
        <v>16.536899999999999</v>
      </c>
      <c r="BM222" s="90">
        <f t="shared" si="111"/>
        <v>13.000900000000001</v>
      </c>
      <c r="BN222" s="90">
        <f t="shared" si="111"/>
        <v>18.229199999999999</v>
      </c>
      <c r="BO222" s="90">
        <f t="shared" si="111"/>
        <v>13.546100000000001</v>
      </c>
      <c r="BP222" s="90">
        <f t="shared" si="111"/>
        <v>19.337499999999999</v>
      </c>
      <c r="BQ222" s="90">
        <f t="shared" si="111"/>
        <v>19.057499999999997</v>
      </c>
      <c r="BR222" s="90">
        <f t="shared" si="111"/>
        <v>34.881999999999998</v>
      </c>
      <c r="BS222" s="90">
        <f t="shared" si="111"/>
        <v>57.497799999999998</v>
      </c>
      <c r="BT222" s="90">
        <f t="shared" si="111"/>
        <v>53.057500000000005</v>
      </c>
      <c r="BU222" s="90">
        <f t="shared" si="111"/>
        <v>53.5441</v>
      </c>
      <c r="BV222" s="90">
        <f t="shared" si="111"/>
        <v>44.3797</v>
      </c>
      <c r="BW222" s="90">
        <f t="shared" si="111"/>
        <v>40.464999999999996</v>
      </c>
      <c r="BX222" s="90">
        <f t="shared" si="111"/>
        <v>37.122999999999998</v>
      </c>
      <c r="BY222" s="90">
        <f t="shared" si="111"/>
        <v>33.667700000000004</v>
      </c>
      <c r="BZ222" s="90">
        <f t="shared" si="111"/>
        <v>34.792000000000002</v>
      </c>
      <c r="CA222" s="90">
        <f t="shared" si="111"/>
        <v>36.490200000000009</v>
      </c>
      <c r="CB222" s="90">
        <f t="shared" si="111"/>
        <v>56.113600000000005</v>
      </c>
      <c r="CC222" s="90">
        <f t="shared" si="111"/>
        <v>61.660000000000004</v>
      </c>
      <c r="CD222" s="90">
        <f t="shared" si="111"/>
        <v>46.640799999999999</v>
      </c>
      <c r="CE222" s="90">
        <f t="shared" si="111"/>
        <v>48.199200000000005</v>
      </c>
      <c r="CF222" s="90">
        <f t="shared" si="111"/>
        <v>41.645870000000002</v>
      </c>
      <c r="CG222" s="90">
        <f t="shared" si="111"/>
        <v>48.796669999999999</v>
      </c>
      <c r="CH222" s="90">
        <f t="shared" si="111"/>
        <v>68.721999999999994</v>
      </c>
      <c r="CI222" s="90">
        <f t="shared" si="111"/>
        <v>121.688</v>
      </c>
      <c r="CJ222" s="90">
        <f>CJ223+CJ224</f>
        <v>112.696</v>
      </c>
      <c r="CK222" s="135">
        <f>CK223+CK224</f>
        <v>90.393999999999991</v>
      </c>
      <c r="CL222" s="1136">
        <f>CL223+CL224</f>
        <v>82.558000000000007</v>
      </c>
      <c r="CM222" s="395"/>
      <c r="CN222" s="888"/>
    </row>
    <row r="223" spans="1:92" s="4" customFormat="1" ht="15">
      <c r="A223" s="228"/>
      <c r="B223" s="60"/>
      <c r="C223" s="685"/>
      <c r="D223" s="17"/>
      <c r="E223" s="579"/>
      <c r="F223" s="542"/>
      <c r="G223" s="524"/>
      <c r="H223" s="228"/>
      <c r="I223" s="82"/>
      <c r="J223" s="80"/>
      <c r="K223" s="66"/>
      <c r="L223" s="62"/>
      <c r="M223" s="60"/>
      <c r="N223" s="48"/>
      <c r="O223" s="64"/>
      <c r="P223" s="42"/>
      <c r="Q223" s="17"/>
      <c r="R223" s="5"/>
      <c r="S223" s="322"/>
      <c r="T223" s="12"/>
      <c r="U223" s="8"/>
      <c r="V223" s="23" t="str">
        <f>V209</f>
        <v xml:space="preserve">    Etat (S13111)</v>
      </c>
      <c r="W223" s="344" t="s">
        <v>512</v>
      </c>
      <c r="X223" s="2" t="str">
        <f>X209</f>
        <v>État</v>
      </c>
      <c r="Y223" s="2"/>
      <c r="Z223" s="789">
        <v>1949</v>
      </c>
      <c r="AA223" s="128">
        <f>-AA208</f>
        <v>0.28289999999999998</v>
      </c>
      <c r="AB223" s="128">
        <f t="shared" ref="AB223:BC223" si="112">-AB208</f>
        <v>0.21880000000000002</v>
      </c>
      <c r="AC223" s="128">
        <f t="shared" si="112"/>
        <v>4.8799999999999996E-2</v>
      </c>
      <c r="AD223" s="128">
        <f t="shared" si="112"/>
        <v>0.1336</v>
      </c>
      <c r="AE223" s="128">
        <f t="shared" si="112"/>
        <v>-9.6999999999999986E-3</v>
      </c>
      <c r="AF223" s="128">
        <f t="shared" si="112"/>
        <v>4.0000000000000001E-3</v>
      </c>
      <c r="AG223" s="128">
        <f t="shared" si="112"/>
        <v>0.21240000000000001</v>
      </c>
      <c r="AH223" s="128">
        <f t="shared" si="112"/>
        <v>0.51370000000000005</v>
      </c>
      <c r="AI223" s="128">
        <f t="shared" si="112"/>
        <v>0.36969999999999997</v>
      </c>
      <c r="AJ223" s="128">
        <f t="shared" si="112"/>
        <v>-0.24</v>
      </c>
      <c r="AK223" s="128">
        <f t="shared" si="112"/>
        <v>-0.45230000000000004</v>
      </c>
      <c r="AL223" s="128">
        <f t="shared" si="112"/>
        <v>-0.60139999999999993</v>
      </c>
      <c r="AM223" s="128">
        <f t="shared" si="112"/>
        <v>-0.37580000000000002</v>
      </c>
      <c r="AN223" s="128">
        <f t="shared" si="112"/>
        <v>3.15E-2</v>
      </c>
      <c r="AO223" s="128">
        <f t="shared" si="112"/>
        <v>-0.1196</v>
      </c>
      <c r="AP223" s="128">
        <f t="shared" si="112"/>
        <v>-0.83279999999999998</v>
      </c>
      <c r="AQ223" s="128">
        <f t="shared" si="112"/>
        <v>-0.88639999999999997</v>
      </c>
      <c r="AR223" s="128">
        <f t="shared" si="112"/>
        <v>-0.68670000000000009</v>
      </c>
      <c r="AS223" s="128">
        <f t="shared" si="112"/>
        <v>0.68689999999999996</v>
      </c>
      <c r="AT223" s="128">
        <f t="shared" si="112"/>
        <v>1.1662000000000001</v>
      </c>
      <c r="AU223" s="128">
        <f t="shared" si="112"/>
        <v>-0.26550000000000001</v>
      </c>
      <c r="AV223" s="128">
        <f t="shared" si="112"/>
        <v>-0.77270000000000005</v>
      </c>
      <c r="AW223" s="128">
        <f t="shared" si="112"/>
        <v>-0.48319999999999996</v>
      </c>
      <c r="AX223" s="128">
        <f t="shared" si="112"/>
        <v>-1.0370999999999999</v>
      </c>
      <c r="AY223" s="128">
        <f t="shared" si="112"/>
        <v>-1.5147999999999999</v>
      </c>
      <c r="AZ223" s="128">
        <f t="shared" si="112"/>
        <v>-1.8194000000000001</v>
      </c>
      <c r="BA223" s="128">
        <f t="shared" si="112"/>
        <v>4.5056000000000003</v>
      </c>
      <c r="BB223" s="128">
        <f t="shared" si="112"/>
        <v>2.5559000000000003</v>
      </c>
      <c r="BC223" s="128">
        <f t="shared" si="112"/>
        <v>2.2871999999999999</v>
      </c>
      <c r="BD223" s="22">
        <f t="shared" ref="AB223:CJ226" si="113">-BD209</f>
        <v>1.1782000000000001</v>
      </c>
      <c r="BE223" s="22">
        <f t="shared" si="113"/>
        <v>0.4879</v>
      </c>
      <c r="BF223" s="22">
        <f t="shared" si="113"/>
        <v>0.28499999999999998</v>
      </c>
      <c r="BG223" s="22">
        <f t="shared" si="113"/>
        <v>5.4181000000000008</v>
      </c>
      <c r="BH223" s="22">
        <f t="shared" si="113"/>
        <v>9.2522000000000002</v>
      </c>
      <c r="BI223" s="22">
        <f t="shared" si="113"/>
        <v>12.957700000000001</v>
      </c>
      <c r="BJ223" s="22">
        <f t="shared" si="113"/>
        <v>15.842499999999999</v>
      </c>
      <c r="BK223" s="22">
        <f t="shared" si="113"/>
        <v>19.136500000000002</v>
      </c>
      <c r="BL223" s="22">
        <f t="shared" si="113"/>
        <v>15.038399999999999</v>
      </c>
      <c r="BM223" s="22">
        <f t="shared" si="113"/>
        <v>12.827200000000001</v>
      </c>
      <c r="BN223" s="22">
        <f t="shared" si="113"/>
        <v>18.853999999999999</v>
      </c>
      <c r="BO223" s="22">
        <f t="shared" si="113"/>
        <v>15.701700000000001</v>
      </c>
      <c r="BP223" s="22">
        <f t="shared" si="113"/>
        <v>21.2088</v>
      </c>
      <c r="BQ223" s="22">
        <f t="shared" si="113"/>
        <v>20.895499999999998</v>
      </c>
      <c r="BR223" s="22">
        <f t="shared" si="113"/>
        <v>36.8155</v>
      </c>
      <c r="BS223" s="22">
        <f t="shared" si="113"/>
        <v>58.859699999999997</v>
      </c>
      <c r="BT223" s="22">
        <f t="shared" si="113"/>
        <v>54.431800000000003</v>
      </c>
      <c r="BU223" s="22">
        <f t="shared" si="113"/>
        <v>47.839800000000004</v>
      </c>
      <c r="BV223" s="22">
        <f t="shared" si="113"/>
        <v>43.976199999999999</v>
      </c>
      <c r="BW223" s="22">
        <f t="shared" si="113"/>
        <v>48.023499999999999</v>
      </c>
      <c r="BX223" s="22">
        <f t="shared" si="113"/>
        <v>37.572099999999999</v>
      </c>
      <c r="BY223" s="22">
        <f t="shared" si="113"/>
        <v>34.996900000000004</v>
      </c>
      <c r="BZ223" s="22">
        <f t="shared" si="113"/>
        <v>34.128300000000003</v>
      </c>
      <c r="CA223" s="22">
        <f t="shared" si="113"/>
        <v>35.514300000000006</v>
      </c>
      <c r="CB223" s="22">
        <f t="shared" si="113"/>
        <v>57.154600000000002</v>
      </c>
      <c r="CC223" s="22">
        <f t="shared" si="113"/>
        <v>60.901900000000005</v>
      </c>
      <c r="CD223" s="22">
        <f t="shared" si="113"/>
        <v>52.162099999999995</v>
      </c>
      <c r="CE223" s="22">
        <f t="shared" si="113"/>
        <v>51.457900000000002</v>
      </c>
      <c r="CF223" s="22">
        <f t="shared" si="113"/>
        <v>48.370170000000002</v>
      </c>
      <c r="CG223" s="22">
        <f t="shared" si="113"/>
        <v>39.925669999999997</v>
      </c>
      <c r="CH223" s="22">
        <f t="shared" si="113"/>
        <v>63.573</v>
      </c>
      <c r="CI223" s="22">
        <f t="shared" si="113"/>
        <v>117.05500000000001</v>
      </c>
      <c r="CJ223" s="22">
        <f t="shared" si="113"/>
        <v>121.75700000000001</v>
      </c>
      <c r="CK223" s="135">
        <f t="shared" ref="CK223:CL226" si="114">-CK209</f>
        <v>87.718999999999994</v>
      </c>
      <c r="CL223" s="1136">
        <f t="shared" si="114"/>
        <v>80.022000000000006</v>
      </c>
      <c r="CM223" s="395"/>
      <c r="CN223" s="888"/>
    </row>
    <row r="224" spans="1:92" s="4" customFormat="1" ht="15">
      <c r="A224" s="228"/>
      <c r="B224" s="60"/>
      <c r="C224" s="685"/>
      <c r="D224" s="17"/>
      <c r="E224" s="579"/>
      <c r="F224" s="542"/>
      <c r="G224" s="524"/>
      <c r="H224" s="228"/>
      <c r="I224" s="82"/>
      <c r="J224" s="80"/>
      <c r="K224" s="66"/>
      <c r="L224" s="62"/>
      <c r="M224" s="60"/>
      <c r="N224" s="48"/>
      <c r="O224" s="64"/>
      <c r="P224" s="42"/>
      <c r="Q224" s="17"/>
      <c r="R224" s="5"/>
      <c r="S224" s="322"/>
      <c r="T224" s="12"/>
      <c r="U224" s="8"/>
      <c r="V224" s="23" t="str">
        <f>V210</f>
        <v xml:space="preserve">    Organismes divers d'administration centrale (S13112)</v>
      </c>
      <c r="W224" s="344" t="s">
        <v>512</v>
      </c>
      <c r="X224" s="2" t="str">
        <f>X210</f>
        <v>divers</v>
      </c>
      <c r="Y224" s="2"/>
      <c r="Z224" s="789">
        <v>1949</v>
      </c>
      <c r="AA224" s="22">
        <f t="shared" ref="AA224:AP224" si="115">-AA210</f>
        <v>0</v>
      </c>
      <c r="AB224" s="22">
        <f t="shared" si="115"/>
        <v>0</v>
      </c>
      <c r="AC224" s="22">
        <f t="shared" si="115"/>
        <v>0</v>
      </c>
      <c r="AD224" s="22">
        <f t="shared" si="115"/>
        <v>0</v>
      </c>
      <c r="AE224" s="22">
        <f t="shared" si="115"/>
        <v>0</v>
      </c>
      <c r="AF224" s="22">
        <f t="shared" si="115"/>
        <v>0</v>
      </c>
      <c r="AG224" s="22">
        <f t="shared" si="115"/>
        <v>0</v>
      </c>
      <c r="AH224" s="22">
        <f t="shared" si="115"/>
        <v>0</v>
      </c>
      <c r="AI224" s="22">
        <f t="shared" si="115"/>
        <v>0</v>
      </c>
      <c r="AJ224" s="22">
        <f t="shared" si="115"/>
        <v>0</v>
      </c>
      <c r="AK224" s="22">
        <f t="shared" si="115"/>
        <v>0</v>
      </c>
      <c r="AL224" s="22">
        <f t="shared" si="115"/>
        <v>0</v>
      </c>
      <c r="AM224" s="22">
        <f t="shared" si="115"/>
        <v>0</v>
      </c>
      <c r="AN224" s="22">
        <f t="shared" si="115"/>
        <v>0</v>
      </c>
      <c r="AO224" s="22">
        <f t="shared" si="115"/>
        <v>0</v>
      </c>
      <c r="AP224" s="22">
        <f t="shared" si="115"/>
        <v>0</v>
      </c>
      <c r="AQ224" s="22">
        <f t="shared" si="113"/>
        <v>0</v>
      </c>
      <c r="AR224" s="22">
        <f t="shared" si="113"/>
        <v>0</v>
      </c>
      <c r="AS224" s="22">
        <f t="shared" si="113"/>
        <v>0</v>
      </c>
      <c r="AT224" s="22">
        <f t="shared" si="113"/>
        <v>0</v>
      </c>
      <c r="AU224" s="22">
        <f t="shared" si="113"/>
        <v>0</v>
      </c>
      <c r="AV224" s="22">
        <f t="shared" si="113"/>
        <v>0</v>
      </c>
      <c r="AW224" s="22">
        <f t="shared" si="113"/>
        <v>0</v>
      </c>
      <c r="AX224" s="22">
        <f t="shared" si="113"/>
        <v>0</v>
      </c>
      <c r="AY224" s="22">
        <f t="shared" si="113"/>
        <v>0</v>
      </c>
      <c r="AZ224" s="22">
        <f t="shared" si="113"/>
        <v>0</v>
      </c>
      <c r="BA224" s="22">
        <f t="shared" si="113"/>
        <v>0</v>
      </c>
      <c r="BB224" s="22">
        <f t="shared" si="113"/>
        <v>0</v>
      </c>
      <c r="BC224" s="22">
        <f t="shared" si="113"/>
        <v>0</v>
      </c>
      <c r="BD224" s="22">
        <f t="shared" si="113"/>
        <v>-5.6899999999999999E-2</v>
      </c>
      <c r="BE224" s="22">
        <f t="shared" si="113"/>
        <v>-0.88870000000000005</v>
      </c>
      <c r="BF224" s="22">
        <f t="shared" si="113"/>
        <v>-0.9768</v>
      </c>
      <c r="BG224" s="22">
        <f t="shared" si="113"/>
        <v>-0.55649999999999999</v>
      </c>
      <c r="BH224" s="22">
        <f t="shared" si="113"/>
        <v>-0.65579999999999994</v>
      </c>
      <c r="BI224" s="22">
        <f t="shared" si="113"/>
        <v>-0.6127999999999999</v>
      </c>
      <c r="BJ224" s="22">
        <f t="shared" si="113"/>
        <v>0.84539999999999993</v>
      </c>
      <c r="BK224" s="22">
        <f t="shared" si="113"/>
        <v>-1.0003</v>
      </c>
      <c r="BL224" s="22">
        <f t="shared" si="113"/>
        <v>1.4984999999999999</v>
      </c>
      <c r="BM224" s="22">
        <f t="shared" si="113"/>
        <v>0.17369999999999999</v>
      </c>
      <c r="BN224" s="22">
        <f t="shared" si="113"/>
        <v>-0.62479999999999991</v>
      </c>
      <c r="BO224" s="22">
        <f t="shared" si="113"/>
        <v>-2.1555999999999997</v>
      </c>
      <c r="BP224" s="22">
        <f t="shared" si="113"/>
        <v>-1.8713</v>
      </c>
      <c r="BQ224" s="22">
        <f t="shared" si="113"/>
        <v>-1.8380000000000001</v>
      </c>
      <c r="BR224" s="22">
        <f t="shared" si="113"/>
        <v>-1.9335</v>
      </c>
      <c r="BS224" s="22">
        <f t="shared" si="113"/>
        <v>-1.3619000000000001</v>
      </c>
      <c r="BT224" s="22">
        <f t="shared" si="113"/>
        <v>-1.3742999999999999</v>
      </c>
      <c r="BU224" s="22">
        <f t="shared" si="113"/>
        <v>5.7042999999999999</v>
      </c>
      <c r="BV224" s="22">
        <f t="shared" si="113"/>
        <v>0.40350000000000003</v>
      </c>
      <c r="BW224" s="22">
        <f t="shared" si="113"/>
        <v>-7.5585000000000004</v>
      </c>
      <c r="BX224" s="22">
        <f t="shared" si="113"/>
        <v>-0.4491</v>
      </c>
      <c r="BY224" s="22">
        <f t="shared" si="113"/>
        <v>-1.3291999999999999</v>
      </c>
      <c r="BZ224" s="22">
        <f t="shared" si="113"/>
        <v>0.66370000000000007</v>
      </c>
      <c r="CA224" s="22">
        <f t="shared" si="113"/>
        <v>0.97589999999999999</v>
      </c>
      <c r="CB224" s="22">
        <f t="shared" si="113"/>
        <v>-1.0409999999999999</v>
      </c>
      <c r="CC224" s="22">
        <f t="shared" si="113"/>
        <v>0.7581</v>
      </c>
      <c r="CD224" s="22">
        <f t="shared" si="113"/>
        <v>-5.5213000000000001</v>
      </c>
      <c r="CE224" s="22">
        <f t="shared" si="113"/>
        <v>-3.2586999999999997</v>
      </c>
      <c r="CF224" s="22">
        <f t="shared" si="113"/>
        <v>-6.7243000000000004</v>
      </c>
      <c r="CG224" s="22">
        <f t="shared" si="113"/>
        <v>8.8710000000000004</v>
      </c>
      <c r="CH224" s="22">
        <f t="shared" si="113"/>
        <v>5.149</v>
      </c>
      <c r="CI224" s="22">
        <f t="shared" si="113"/>
        <v>4.633</v>
      </c>
      <c r="CJ224" s="22">
        <f t="shared" si="113"/>
        <v>-9.0609999999999999</v>
      </c>
      <c r="CK224" s="135">
        <f t="shared" si="114"/>
        <v>2.6749999999999998</v>
      </c>
      <c r="CL224" s="1136">
        <f t="shared" si="114"/>
        <v>2.536</v>
      </c>
      <c r="CM224" s="395"/>
      <c r="CN224" s="888"/>
    </row>
    <row r="225" spans="1:96" s="4" customFormat="1" ht="15">
      <c r="A225" s="228"/>
      <c r="B225" s="60"/>
      <c r="C225" s="685"/>
      <c r="D225" s="17"/>
      <c r="E225" s="579"/>
      <c r="F225" s="542"/>
      <c r="G225" s="524"/>
      <c r="H225" s="228"/>
      <c r="I225" s="82"/>
      <c r="J225" s="80"/>
      <c r="K225" s="66"/>
      <c r="L225" s="62"/>
      <c r="M225" s="60"/>
      <c r="N225" s="48"/>
      <c r="O225" s="64"/>
      <c r="P225" s="42"/>
      <c r="Q225" s="17"/>
      <c r="R225" s="5"/>
      <c r="S225" s="322"/>
      <c r="T225" s="12"/>
      <c r="U225" s="8"/>
      <c r="V225" s="23" t="str">
        <f>V211</f>
        <v xml:space="preserve">  Administrations publiques locales (S1313)</v>
      </c>
      <c r="W225" s="344" t="s">
        <v>512</v>
      </c>
      <c r="X225" s="2" t="str">
        <f>X211</f>
        <v>Collectivités locales</v>
      </c>
      <c r="Y225" s="2"/>
      <c r="Z225" s="789">
        <v>1949</v>
      </c>
      <c r="AA225" s="22">
        <f>-AA211</f>
        <v>-8.5699999999999998E-2</v>
      </c>
      <c r="AB225" s="22">
        <f t="shared" si="113"/>
        <v>-0.1142</v>
      </c>
      <c r="AC225" s="22">
        <f t="shared" si="113"/>
        <v>-8.7099999999999997E-2</v>
      </c>
      <c r="AD225" s="22">
        <f t="shared" si="113"/>
        <v>5.5999999999999999E-3</v>
      </c>
      <c r="AE225" s="22">
        <f t="shared" si="113"/>
        <v>5.8299999999999998E-2</v>
      </c>
      <c r="AF225" s="22">
        <f t="shared" si="113"/>
        <v>0.1108</v>
      </c>
      <c r="AG225" s="22">
        <f t="shared" si="113"/>
        <v>0.14410000000000001</v>
      </c>
      <c r="AH225" s="22">
        <f t="shared" si="113"/>
        <v>0.16789999999999999</v>
      </c>
      <c r="AI225" s="22">
        <f t="shared" si="113"/>
        <v>0.22500000000000001</v>
      </c>
      <c r="AJ225" s="22">
        <f t="shared" si="113"/>
        <v>0.2034</v>
      </c>
      <c r="AK225" s="22">
        <f t="shared" si="113"/>
        <v>0.2175</v>
      </c>
      <c r="AL225" s="22">
        <f t="shared" si="113"/>
        <v>0.36580000000000001</v>
      </c>
      <c r="AM225" s="22">
        <f t="shared" si="113"/>
        <v>0.43739999999999996</v>
      </c>
      <c r="AN225" s="22">
        <f t="shared" si="113"/>
        <v>0.57650000000000001</v>
      </c>
      <c r="AO225" s="22">
        <f t="shared" si="113"/>
        <v>0.67259999999999998</v>
      </c>
      <c r="AP225" s="22">
        <f t="shared" si="113"/>
        <v>0.85509999999999997</v>
      </c>
      <c r="AQ225" s="22">
        <f t="shared" si="113"/>
        <v>0.83279999999999998</v>
      </c>
      <c r="AR225" s="22">
        <f t="shared" si="113"/>
        <v>0.78879999999999995</v>
      </c>
      <c r="AS225" s="22">
        <f t="shared" si="113"/>
        <v>0.87170000000000003</v>
      </c>
      <c r="AT225" s="22">
        <f t="shared" si="113"/>
        <v>0.83340000000000003</v>
      </c>
      <c r="AU225" s="22">
        <f t="shared" si="113"/>
        <v>1.2907999999999999</v>
      </c>
      <c r="AV225" s="22">
        <f t="shared" si="113"/>
        <v>1.6177999999999999</v>
      </c>
      <c r="AW225" s="22">
        <f t="shared" si="113"/>
        <v>1.6227</v>
      </c>
      <c r="AX225" s="22">
        <f t="shared" si="113"/>
        <v>1.8054000000000001</v>
      </c>
      <c r="AY225" s="22">
        <f t="shared" si="113"/>
        <v>2.3969999999999998</v>
      </c>
      <c r="AZ225" s="22">
        <f t="shared" si="113"/>
        <v>2.6779000000000002</v>
      </c>
      <c r="BA225" s="22">
        <f t="shared" si="113"/>
        <v>3.3420000000000001</v>
      </c>
      <c r="BB225" s="22">
        <f t="shared" si="113"/>
        <v>3.6024000000000003</v>
      </c>
      <c r="BC225" s="22">
        <f t="shared" si="113"/>
        <v>3.431</v>
      </c>
      <c r="BD225" s="22">
        <f t="shared" si="113"/>
        <v>4.4268000000000001</v>
      </c>
      <c r="BE225" s="22">
        <f t="shared" si="113"/>
        <v>4.8603000000000005</v>
      </c>
      <c r="BF225" s="22">
        <f t="shared" si="113"/>
        <v>4.9528999999999996</v>
      </c>
      <c r="BG225" s="22">
        <f t="shared" si="113"/>
        <v>6.3186999999999998</v>
      </c>
      <c r="BH225" s="22">
        <f t="shared" si="113"/>
        <v>7.7750000000000004</v>
      </c>
      <c r="BI225" s="22">
        <f t="shared" si="113"/>
        <v>7.6196000000000002</v>
      </c>
      <c r="BJ225" s="22">
        <f t="shared" si="113"/>
        <v>5.2436000000000007</v>
      </c>
      <c r="BK225" s="22">
        <f t="shared" si="113"/>
        <v>5.7468000000000004</v>
      </c>
      <c r="BL225" s="22">
        <f t="shared" si="113"/>
        <v>5.2651000000000003</v>
      </c>
      <c r="BM225" s="22">
        <f t="shared" si="113"/>
        <v>4.5339</v>
      </c>
      <c r="BN225" s="22">
        <f t="shared" si="113"/>
        <v>5.4429999999999996</v>
      </c>
      <c r="BO225" s="22">
        <f t="shared" si="113"/>
        <v>6.0288000000000004</v>
      </c>
      <c r="BP225" s="22">
        <f t="shared" si="113"/>
        <v>5.1911000000000005</v>
      </c>
      <c r="BQ225" s="22">
        <f t="shared" si="113"/>
        <v>7.9409999999999998</v>
      </c>
      <c r="BR225" s="22">
        <f t="shared" si="113"/>
        <v>7.7201000000000004</v>
      </c>
      <c r="BS225" s="22">
        <f t="shared" si="113"/>
        <v>3.8959999999999999</v>
      </c>
      <c r="BT225" s="22">
        <f t="shared" si="113"/>
        <v>4.2824999999999998</v>
      </c>
      <c r="BU225" s="22">
        <f t="shared" si="113"/>
        <v>3.6868000000000003</v>
      </c>
      <c r="BV225" s="22">
        <f t="shared" si="113"/>
        <v>0.7752</v>
      </c>
      <c r="BW225" s="22">
        <f t="shared" si="113"/>
        <v>-1.637</v>
      </c>
      <c r="BX225" s="22">
        <f t="shared" si="113"/>
        <v>-2.8207</v>
      </c>
      <c r="BY225" s="22">
        <f t="shared" si="113"/>
        <v>-3.0491999999999999</v>
      </c>
      <c r="BZ225" s="22">
        <f t="shared" si="113"/>
        <v>-1.3532</v>
      </c>
      <c r="CA225" s="22">
        <f t="shared" si="113"/>
        <v>-1.163</v>
      </c>
      <c r="CB225" s="22">
        <f t="shared" si="113"/>
        <v>-1.7053</v>
      </c>
      <c r="CC225" s="22">
        <f t="shared" si="113"/>
        <v>-0.65610000000000002</v>
      </c>
      <c r="CD225" s="22">
        <f t="shared" si="113"/>
        <v>2.4681999999999999</v>
      </c>
      <c r="CE225" s="22">
        <f t="shared" si="113"/>
        <v>3.0283000000000002</v>
      </c>
      <c r="CF225" s="22">
        <f t="shared" si="113"/>
        <v>3.4783000000000004</v>
      </c>
      <c r="CG225" s="22">
        <f t="shared" si="113"/>
        <v>7.6909999999999998</v>
      </c>
      <c r="CH225" s="22">
        <f t="shared" si="113"/>
        <v>9.43</v>
      </c>
      <c r="CI225" s="22">
        <f t="shared" si="113"/>
        <v>5.9390000000000001</v>
      </c>
      <c r="CJ225" s="22">
        <f t="shared" si="113"/>
        <v>1.359</v>
      </c>
      <c r="CK225" s="135">
        <f t="shared" si="114"/>
        <v>1.4890000000000001</v>
      </c>
      <c r="CL225" s="1136">
        <f t="shared" si="114"/>
        <v>3.0979999999999999</v>
      </c>
      <c r="CM225" s="395"/>
      <c r="CN225" s="888"/>
    </row>
    <row r="226" spans="1:96" s="4" customFormat="1" ht="15">
      <c r="A226" s="228"/>
      <c r="B226" s="60"/>
      <c r="C226" s="685"/>
      <c r="D226" s="17"/>
      <c r="E226" s="579"/>
      <c r="F226" s="542"/>
      <c r="G226" s="524"/>
      <c r="H226" s="228"/>
      <c r="I226" s="82"/>
      <c r="J226" s="80"/>
      <c r="K226" s="66"/>
      <c r="L226" s="62"/>
      <c r="M226" s="60"/>
      <c r="N226" s="48"/>
      <c r="O226" s="64"/>
      <c r="P226" s="42"/>
      <c r="Q226" s="17"/>
      <c r="R226" s="5"/>
      <c r="S226" s="322"/>
      <c r="T226" s="12"/>
      <c r="U226" s="8"/>
      <c r="V226" s="23" t="str">
        <f>V212</f>
        <v xml:space="preserve">  Administrations de sécurité sociale (S1314)</v>
      </c>
      <c r="W226" s="344" t="s">
        <v>512</v>
      </c>
      <c r="X226" s="2" t="str">
        <f>X212</f>
        <v>Sécurité sociale</v>
      </c>
      <c r="Y226" s="2"/>
      <c r="Z226" s="789">
        <v>1949</v>
      </c>
      <c r="AA226" s="22">
        <f>-AA212</f>
        <v>0.1085</v>
      </c>
      <c r="AB226" s="22">
        <f t="shared" si="113"/>
        <v>0.15709999999999999</v>
      </c>
      <c r="AC226" s="22">
        <f t="shared" si="113"/>
        <v>0.20280000000000001</v>
      </c>
      <c r="AD226" s="22">
        <f t="shared" si="113"/>
        <v>0.16119999999999998</v>
      </c>
      <c r="AE226" s="22">
        <f t="shared" si="113"/>
        <v>0.15240000000000001</v>
      </c>
      <c r="AF226" s="22">
        <f t="shared" si="113"/>
        <v>6.9699999999999998E-2</v>
      </c>
      <c r="AG226" s="22">
        <f t="shared" si="113"/>
        <v>2.4500000000000001E-2</v>
      </c>
      <c r="AH226" s="22">
        <f t="shared" si="113"/>
        <v>-6.0299999999999999E-2</v>
      </c>
      <c r="AI226" s="22">
        <f t="shared" si="113"/>
        <v>-0.10859999999999999</v>
      </c>
      <c r="AJ226" s="22">
        <f t="shared" si="113"/>
        <v>-0.31139999999999995</v>
      </c>
      <c r="AK226" s="22">
        <f t="shared" si="113"/>
        <v>-0.37839999999999996</v>
      </c>
      <c r="AL226" s="22">
        <f t="shared" si="113"/>
        <v>-0.27760000000000001</v>
      </c>
      <c r="AM226" s="22">
        <f t="shared" si="113"/>
        <v>-0.60929999999999995</v>
      </c>
      <c r="AN226" s="22">
        <f t="shared" si="113"/>
        <v>-0.67779999999999996</v>
      </c>
      <c r="AO226" s="22">
        <f t="shared" si="113"/>
        <v>-0.77339999999999998</v>
      </c>
      <c r="AP226" s="22">
        <f t="shared" si="113"/>
        <v>-0.62309999999999999</v>
      </c>
      <c r="AQ226" s="22">
        <f t="shared" si="113"/>
        <v>-0.3851</v>
      </c>
      <c r="AR226" s="22">
        <f t="shared" si="113"/>
        <v>-0.31089999999999995</v>
      </c>
      <c r="AS226" s="22">
        <f t="shared" si="113"/>
        <v>-1.1345000000000001</v>
      </c>
      <c r="AT226" s="22">
        <f t="shared" si="113"/>
        <v>-0.67370000000000008</v>
      </c>
      <c r="AU226" s="22">
        <f t="shared" si="113"/>
        <v>-0.98909999999999998</v>
      </c>
      <c r="AV226" s="22">
        <f t="shared" si="113"/>
        <v>-0.96729999999999994</v>
      </c>
      <c r="AW226" s="22">
        <f t="shared" si="113"/>
        <v>-0.92259999999999998</v>
      </c>
      <c r="AX226" s="22">
        <f t="shared" si="113"/>
        <v>-1.3180999999999998</v>
      </c>
      <c r="AY226" s="22">
        <f t="shared" si="113"/>
        <v>-0.97839999999999994</v>
      </c>
      <c r="AZ226" s="22">
        <f t="shared" si="113"/>
        <v>-1.3052999999999999</v>
      </c>
      <c r="BA226" s="22">
        <f t="shared" si="113"/>
        <v>-1.2514000000000001</v>
      </c>
      <c r="BB226" s="22">
        <f t="shared" si="113"/>
        <v>-2.0598000000000001</v>
      </c>
      <c r="BC226" s="22">
        <f t="shared" si="113"/>
        <v>-2.5265</v>
      </c>
      <c r="BD226" s="22">
        <f t="shared" si="113"/>
        <v>0.3962</v>
      </c>
      <c r="BE226" s="22">
        <f t="shared" si="113"/>
        <v>-3.0553000000000003</v>
      </c>
      <c r="BF226" s="22">
        <f t="shared" si="113"/>
        <v>-3.0763000000000003</v>
      </c>
      <c r="BG226" s="22">
        <f t="shared" si="113"/>
        <v>0.79120000000000001</v>
      </c>
      <c r="BH226" s="22">
        <f t="shared" si="113"/>
        <v>0.372</v>
      </c>
      <c r="BI226" s="22">
        <f t="shared" si="113"/>
        <v>-3.4971999999999999</v>
      </c>
      <c r="BJ226" s="22">
        <f t="shared" si="113"/>
        <v>-2.4671999999999996</v>
      </c>
      <c r="BK226" s="22">
        <f t="shared" si="113"/>
        <v>-0.97260000000000002</v>
      </c>
      <c r="BL226" s="22">
        <f t="shared" si="113"/>
        <v>4.6443000000000003</v>
      </c>
      <c r="BM226" s="22">
        <f t="shared" si="113"/>
        <v>0.34660000000000002</v>
      </c>
      <c r="BN226" s="22">
        <f t="shared" si="113"/>
        <v>0.86560000000000004</v>
      </c>
      <c r="BO226" s="22">
        <f t="shared" si="113"/>
        <v>-0.9385</v>
      </c>
      <c r="BP226" s="22">
        <f t="shared" si="113"/>
        <v>1.0377000000000001</v>
      </c>
      <c r="BQ226" s="22">
        <f t="shared" si="113"/>
        <v>4.9618000000000002</v>
      </c>
      <c r="BR226" s="22">
        <f t="shared" si="113"/>
        <v>8.4102999999999994</v>
      </c>
      <c r="BS226" s="22">
        <f t="shared" si="113"/>
        <v>10.944100000000001</v>
      </c>
      <c r="BT226" s="22">
        <f t="shared" si="113"/>
        <v>5.9493</v>
      </c>
      <c r="BU226" s="22">
        <f t="shared" si="113"/>
        <v>8.1189999999999998</v>
      </c>
      <c r="BV226" s="22">
        <f t="shared" si="113"/>
        <v>4.2561999999999998</v>
      </c>
      <c r="BW226" s="22">
        <f t="shared" si="113"/>
        <v>3.0550000000000002</v>
      </c>
      <c r="BX226" s="22">
        <f t="shared" si="113"/>
        <v>0.44030000000000002</v>
      </c>
      <c r="BY226" s="22">
        <f t="shared" si="113"/>
        <v>-5.8837999999999999</v>
      </c>
      <c r="BZ226" s="22">
        <f t="shared" si="113"/>
        <v>-11.501299999999999</v>
      </c>
      <c r="CA226" s="22">
        <f t="shared" si="113"/>
        <v>-10.581</v>
      </c>
      <c r="CB226" s="22">
        <f t="shared" si="113"/>
        <v>-3.7100999999999997</v>
      </c>
      <c r="CC226" s="22">
        <f t="shared" si="113"/>
        <v>3.9485000000000001</v>
      </c>
      <c r="CD226" s="22">
        <f t="shared" si="113"/>
        <v>10.7728</v>
      </c>
      <c r="CE226" s="22">
        <f t="shared" si="113"/>
        <v>-0.27079999999999999</v>
      </c>
      <c r="CF226" s="22">
        <f t="shared" si="113"/>
        <v>-2.3980000000000001</v>
      </c>
      <c r="CG226" s="22">
        <f t="shared" si="113"/>
        <v>-4.5888299999999997</v>
      </c>
      <c r="CH226" s="22">
        <f t="shared" si="113"/>
        <v>-13.526999999999999</v>
      </c>
      <c r="CI226" s="22">
        <f t="shared" si="113"/>
        <v>15.003</v>
      </c>
      <c r="CJ226" s="22">
        <f t="shared" si="113"/>
        <v>23.271000000000001</v>
      </c>
      <c r="CK226" s="135">
        <f t="shared" si="114"/>
        <v>13.973000000000001</v>
      </c>
      <c r="CL226" s="1136">
        <f t="shared" si="114"/>
        <v>13.145</v>
      </c>
      <c r="CM226" s="395"/>
      <c r="CN226" s="888"/>
    </row>
    <row r="227" spans="1:96" s="4" customFormat="1" ht="15">
      <c r="A227" s="228"/>
      <c r="B227" s="60"/>
      <c r="C227" s="685"/>
      <c r="D227" s="17"/>
      <c r="E227" s="579"/>
      <c r="F227" s="542"/>
      <c r="G227" s="524"/>
      <c r="H227" s="228"/>
      <c r="I227" s="82"/>
      <c r="J227" s="80"/>
      <c r="K227" s="66"/>
      <c r="L227" s="62"/>
      <c r="M227" s="60"/>
      <c r="N227" s="48"/>
      <c r="O227" s="64"/>
      <c r="P227" s="42"/>
      <c r="Q227" s="17"/>
      <c r="R227" s="5"/>
      <c r="S227" s="322"/>
      <c r="T227" s="12"/>
      <c r="U227" s="8"/>
      <c r="V227" s="23" t="str">
        <f>V207</f>
        <v>Administrations publiques (S13)</v>
      </c>
      <c r="W227" s="344" t="str">
        <f>W207</f>
        <v>Md d’Euros</v>
      </c>
      <c r="X227" s="24" t="str">
        <f>X207</f>
        <v>total public</v>
      </c>
      <c r="Y227" s="24" t="s">
        <v>896</v>
      </c>
      <c r="Z227" s="789">
        <v>1949</v>
      </c>
      <c r="AA227" s="22">
        <f>-AA207</f>
        <v>0.30569999999999997</v>
      </c>
      <c r="AB227" s="22">
        <f t="shared" ref="AB227:CJ227" si="116">-AB207</f>
        <v>0.26169999999999999</v>
      </c>
      <c r="AC227" s="22">
        <f t="shared" si="116"/>
        <v>0.16450000000000001</v>
      </c>
      <c r="AD227" s="22">
        <f t="shared" si="116"/>
        <v>0.3004</v>
      </c>
      <c r="AE227" s="22">
        <f t="shared" si="116"/>
        <v>0.2011</v>
      </c>
      <c r="AF227" s="22">
        <f t="shared" si="116"/>
        <v>0.1845</v>
      </c>
      <c r="AG227" s="22">
        <f t="shared" si="116"/>
        <v>0.38100000000000001</v>
      </c>
      <c r="AH227" s="22">
        <f t="shared" si="116"/>
        <v>0.62120000000000009</v>
      </c>
      <c r="AI227" s="22">
        <f t="shared" si="116"/>
        <v>0.48619999999999997</v>
      </c>
      <c r="AJ227" s="22">
        <f t="shared" si="116"/>
        <v>-0.34799999999999998</v>
      </c>
      <c r="AK227" s="22">
        <f t="shared" si="116"/>
        <v>-0.61320000000000008</v>
      </c>
      <c r="AL227" s="22">
        <f t="shared" si="116"/>
        <v>-0.51329999999999998</v>
      </c>
      <c r="AM227" s="22">
        <f t="shared" si="116"/>
        <v>-0.54770000000000008</v>
      </c>
      <c r="AN227" s="22">
        <f t="shared" si="116"/>
        <v>-6.9800000000000001E-2</v>
      </c>
      <c r="AO227" s="22">
        <f t="shared" si="116"/>
        <v>-0.2205</v>
      </c>
      <c r="AP227" s="22">
        <f t="shared" si="116"/>
        <v>-0.60070000000000001</v>
      </c>
      <c r="AQ227" s="22">
        <f t="shared" si="116"/>
        <v>-0.43860000000000005</v>
      </c>
      <c r="AR227" s="22">
        <f t="shared" si="116"/>
        <v>-0.20880000000000001</v>
      </c>
      <c r="AS227" s="22">
        <f t="shared" si="116"/>
        <v>0.42419999999999997</v>
      </c>
      <c r="AT227" s="22">
        <f t="shared" si="116"/>
        <v>1.3259000000000001</v>
      </c>
      <c r="AU227" s="22">
        <f t="shared" si="116"/>
        <v>3.6299999999999999E-2</v>
      </c>
      <c r="AV227" s="22">
        <f t="shared" si="116"/>
        <v>-0.1222</v>
      </c>
      <c r="AW227" s="22">
        <f t="shared" si="116"/>
        <v>0.21690000000000001</v>
      </c>
      <c r="AX227" s="22">
        <f t="shared" si="116"/>
        <v>-0.54970000000000008</v>
      </c>
      <c r="AY227" s="22">
        <f t="shared" si="116"/>
        <v>-9.6200000000000008E-2</v>
      </c>
      <c r="AZ227" s="22">
        <f t="shared" si="116"/>
        <v>-0.44669999999999999</v>
      </c>
      <c r="BA227" s="22">
        <f t="shared" si="116"/>
        <v>6.5963000000000003</v>
      </c>
      <c r="BB227" s="22">
        <f t="shared" si="116"/>
        <v>4.0984999999999996</v>
      </c>
      <c r="BC227" s="22">
        <f t="shared" si="116"/>
        <v>3.1917</v>
      </c>
      <c r="BD227" s="22">
        <f t="shared" si="116"/>
        <v>5.9443000000000001</v>
      </c>
      <c r="BE227" s="22">
        <f t="shared" si="116"/>
        <v>1.4042000000000001</v>
      </c>
      <c r="BF227" s="22">
        <f t="shared" si="116"/>
        <v>1.1847999999999999</v>
      </c>
      <c r="BG227" s="22">
        <f t="shared" si="116"/>
        <v>11.9716</v>
      </c>
      <c r="BH227" s="22">
        <f t="shared" si="116"/>
        <v>16.743400000000001</v>
      </c>
      <c r="BI227" s="22">
        <f t="shared" si="116"/>
        <v>16.467299999999998</v>
      </c>
      <c r="BJ227" s="22">
        <f t="shared" si="116"/>
        <v>19.464200000000002</v>
      </c>
      <c r="BK227" s="22">
        <f t="shared" si="116"/>
        <v>22.910400000000003</v>
      </c>
      <c r="BL227" s="22">
        <f t="shared" si="116"/>
        <v>26.446400000000001</v>
      </c>
      <c r="BM227" s="22">
        <f t="shared" si="116"/>
        <v>17.881499999999999</v>
      </c>
      <c r="BN227" s="22">
        <f t="shared" si="116"/>
        <v>24.537700000000001</v>
      </c>
      <c r="BO227" s="22">
        <f t="shared" si="116"/>
        <v>18.636400000000002</v>
      </c>
      <c r="BP227" s="22">
        <f t="shared" si="116"/>
        <v>25.566299999999998</v>
      </c>
      <c r="BQ227" s="22">
        <f t="shared" si="116"/>
        <v>31.9603</v>
      </c>
      <c r="BR227" s="22">
        <f t="shared" si="116"/>
        <v>51.0124</v>
      </c>
      <c r="BS227" s="22">
        <f t="shared" si="116"/>
        <v>72.337999999999994</v>
      </c>
      <c r="BT227" s="22">
        <f t="shared" si="116"/>
        <v>63.289400000000001</v>
      </c>
      <c r="BU227" s="22">
        <f t="shared" si="116"/>
        <v>65.349900000000005</v>
      </c>
      <c r="BV227" s="22">
        <f t="shared" si="116"/>
        <v>49.411199999999994</v>
      </c>
      <c r="BW227" s="22">
        <f t="shared" si="116"/>
        <v>41.883000000000003</v>
      </c>
      <c r="BX227" s="22">
        <f t="shared" si="116"/>
        <v>34.742599999999996</v>
      </c>
      <c r="BY227" s="22">
        <f t="shared" si="116"/>
        <v>24.7347</v>
      </c>
      <c r="BZ227" s="22">
        <f t="shared" si="116"/>
        <v>21.9375</v>
      </c>
      <c r="CA227" s="22">
        <f t="shared" si="116"/>
        <v>24.746099999999998</v>
      </c>
      <c r="CB227" s="22">
        <f t="shared" si="116"/>
        <v>50.698099999999997</v>
      </c>
      <c r="CC227" s="22">
        <f t="shared" si="116"/>
        <v>64.952300000000008</v>
      </c>
      <c r="CD227" s="22">
        <f t="shared" si="116"/>
        <v>59.881900000000002</v>
      </c>
      <c r="CE227" s="22">
        <f t="shared" si="116"/>
        <v>50.956699999999998</v>
      </c>
      <c r="CF227" s="22">
        <f t="shared" si="116"/>
        <v>42.725999999999999</v>
      </c>
      <c r="CG227" s="22">
        <f t="shared" si="116"/>
        <v>51.899380000000001</v>
      </c>
      <c r="CH227" s="22">
        <f t="shared" si="116"/>
        <v>64.625</v>
      </c>
      <c r="CI227" s="22">
        <f t="shared" si="116"/>
        <v>142.63</v>
      </c>
      <c r="CJ227" s="22">
        <f t="shared" si="116"/>
        <v>137.32599999999999</v>
      </c>
      <c r="CK227" s="135">
        <f>-CK207</f>
        <v>105.85599999999999</v>
      </c>
      <c r="CL227" s="1136">
        <f>-CL207</f>
        <v>98.801000000000002</v>
      </c>
      <c r="CM227" s="395"/>
      <c r="CN227" s="888"/>
    </row>
    <row r="228" spans="1:96" s="4" customFormat="1" ht="15">
      <c r="A228" s="228"/>
      <c r="B228" s="60"/>
      <c r="C228" s="685"/>
      <c r="D228" s="17"/>
      <c r="E228" s="579"/>
      <c r="F228" s="542"/>
      <c r="G228" s="524"/>
      <c r="H228" s="228"/>
      <c r="I228" s="82"/>
      <c r="J228" s="80"/>
      <c r="K228" s="66"/>
      <c r="L228" s="62"/>
      <c r="M228" s="60"/>
      <c r="N228" s="48"/>
      <c r="O228" s="64"/>
      <c r="P228" s="42"/>
      <c r="Q228" s="17"/>
      <c r="R228" s="5"/>
      <c r="S228" s="322"/>
      <c r="T228" s="12"/>
      <c r="U228" s="8"/>
      <c r="V228" s="23"/>
      <c r="W228" s="344"/>
      <c r="X228" s="24"/>
      <c r="Y228" s="24"/>
      <c r="Z228" s="789"/>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c r="BG228" s="135"/>
      <c r="BH228" s="135"/>
      <c r="BI228" s="135"/>
      <c r="BJ228" s="135"/>
      <c r="BK228" s="135"/>
      <c r="BL228" s="135"/>
      <c r="BM228" s="135"/>
      <c r="BN228" s="135"/>
      <c r="BO228" s="135"/>
      <c r="BP228" s="135"/>
      <c r="BQ228" s="135"/>
      <c r="BR228" s="135"/>
      <c r="BS228" s="135"/>
      <c r="BT228" s="135"/>
      <c r="BU228" s="135"/>
      <c r="BV228" s="135"/>
      <c r="BW228" s="135"/>
      <c r="BX228" s="135"/>
      <c r="BY228" s="135"/>
      <c r="BZ228" s="135"/>
      <c r="CA228" s="135"/>
      <c r="CB228" s="135"/>
      <c r="CC228" s="135"/>
      <c r="CD228" s="135"/>
      <c r="CE228" s="135"/>
      <c r="CF228" s="135"/>
      <c r="CG228" s="135"/>
      <c r="CH228" s="135"/>
      <c r="CI228" s="135"/>
      <c r="CJ228" s="135"/>
      <c r="CK228" s="135"/>
      <c r="CL228" s="1136"/>
      <c r="CM228" s="395"/>
      <c r="CN228" s="888" t="s">
        <v>715</v>
      </c>
      <c r="CO228" s="4" t="s">
        <v>849</v>
      </c>
      <c r="CP228" s="4" t="s">
        <v>605</v>
      </c>
      <c r="CQ228" s="4" t="s">
        <v>820</v>
      </c>
      <c r="CR228" s="4" t="s">
        <v>821</v>
      </c>
    </row>
    <row r="229" spans="1:96" s="4" customFormat="1" ht="15">
      <c r="A229" s="228"/>
      <c r="B229" s="60"/>
      <c r="C229" s="685"/>
      <c r="D229" s="17"/>
      <c r="E229" s="579"/>
      <c r="F229" s="542"/>
      <c r="G229" s="524"/>
      <c r="H229" s="228"/>
      <c r="I229" s="82"/>
      <c r="J229" s="80"/>
      <c r="K229" s="66"/>
      <c r="L229" s="62"/>
      <c r="M229" s="60"/>
      <c r="N229" s="48"/>
      <c r="O229" s="64"/>
      <c r="P229" s="42"/>
      <c r="Q229" s="17"/>
      <c r="R229" s="5"/>
      <c r="S229" s="322"/>
      <c r="T229" s="12"/>
      <c r="U229" s="8"/>
      <c r="V229" s="23" t="str">
        <f t="shared" ref="V229:V234" si="117">V222</f>
        <v>administrations publiques centrales (S1311)</v>
      </c>
      <c r="W229" s="344" t="s">
        <v>726</v>
      </c>
      <c r="X229" s="2" t="str">
        <f t="shared" ref="X229:X234" si="118">X222</f>
        <v>adm. centrales</v>
      </c>
      <c r="Y229" s="24"/>
      <c r="Z229" s="789">
        <v>1949</v>
      </c>
      <c r="AA229" s="135">
        <f t="shared" ref="AA229:CI229" si="119">100*AA222/AA$227</f>
        <v>92.54170755642788</v>
      </c>
      <c r="AB229" s="135">
        <f t="shared" si="119"/>
        <v>83.607183798242275</v>
      </c>
      <c r="AC229" s="135">
        <f t="shared" si="119"/>
        <v>29.665653495440729</v>
      </c>
      <c r="AD229" s="135">
        <f t="shared" si="119"/>
        <v>44.474034620505989</v>
      </c>
      <c r="AE229" s="135">
        <f t="shared" si="119"/>
        <v>-4.8234709099950264</v>
      </c>
      <c r="AF229" s="135">
        <f t="shared" si="119"/>
        <v>2.1680216802168024</v>
      </c>
      <c r="AG229" s="135">
        <f t="shared" si="119"/>
        <v>55.748031496063</v>
      </c>
      <c r="AH229" s="135">
        <f t="shared" si="119"/>
        <v>82.694784288473912</v>
      </c>
      <c r="AI229" s="135">
        <f t="shared" si="119"/>
        <v>76.038667215137806</v>
      </c>
      <c r="AJ229" s="135">
        <f t="shared" si="119"/>
        <v>68.965517241379317</v>
      </c>
      <c r="AK229" s="135">
        <f t="shared" si="119"/>
        <v>73.760600130463146</v>
      </c>
      <c r="AL229" s="135">
        <f t="shared" si="119"/>
        <v>117.16345217221897</v>
      </c>
      <c r="AM229" s="135">
        <f t="shared" si="119"/>
        <v>68.614204856673368</v>
      </c>
      <c r="AN229" s="135">
        <f t="shared" si="119"/>
        <v>-45.128939828080227</v>
      </c>
      <c r="AO229" s="135">
        <f t="shared" si="119"/>
        <v>54.240362811791378</v>
      </c>
      <c r="AP229" s="135">
        <f t="shared" si="119"/>
        <v>138.63825536873648</v>
      </c>
      <c r="AQ229" s="135">
        <f t="shared" si="119"/>
        <v>202.09758321933424</v>
      </c>
      <c r="AR229" s="135">
        <f t="shared" si="119"/>
        <v>328.87931034482762</v>
      </c>
      <c r="AS229" s="135">
        <f t="shared" si="119"/>
        <v>161.92833569071195</v>
      </c>
      <c r="AT229" s="135">
        <f t="shared" si="119"/>
        <v>87.955351082283741</v>
      </c>
      <c r="AU229" s="135">
        <f t="shared" si="119"/>
        <v>-731.40495867768595</v>
      </c>
      <c r="AV229" s="135">
        <f t="shared" si="119"/>
        <v>632.32405891980363</v>
      </c>
      <c r="AW229" s="135">
        <f t="shared" si="119"/>
        <v>-222.77547256800364</v>
      </c>
      <c r="AX229" s="135">
        <f t="shared" si="119"/>
        <v>188.66654538839364</v>
      </c>
      <c r="AY229" s="135">
        <f t="shared" si="119"/>
        <v>1574.6361746361745</v>
      </c>
      <c r="AZ229" s="135">
        <f t="shared" si="119"/>
        <v>407.29796283859423</v>
      </c>
      <c r="BA229" s="135">
        <f t="shared" si="119"/>
        <v>68.304958840562136</v>
      </c>
      <c r="BB229" s="135">
        <f t="shared" si="119"/>
        <v>62.3618396974503</v>
      </c>
      <c r="BC229" s="135">
        <f t="shared" si="119"/>
        <v>71.660870382554748</v>
      </c>
      <c r="BD229" s="135">
        <f t="shared" si="119"/>
        <v>18.863449018387367</v>
      </c>
      <c r="BE229" s="135">
        <f t="shared" si="119"/>
        <v>-28.542942600769123</v>
      </c>
      <c r="BF229" s="135">
        <f t="shared" si="119"/>
        <v>-58.389601620526669</v>
      </c>
      <c r="BG229" s="135">
        <f t="shared" si="119"/>
        <v>40.60944234688764</v>
      </c>
      <c r="BH229" s="135">
        <f t="shared" si="119"/>
        <v>51.342021333779286</v>
      </c>
      <c r="BI229" s="135">
        <f t="shared" si="119"/>
        <v>74.966145026810722</v>
      </c>
      <c r="BJ229" s="135">
        <f t="shared" si="119"/>
        <v>85.736377554690137</v>
      </c>
      <c r="BK229" s="135">
        <f t="shared" si="119"/>
        <v>79.1614288707312</v>
      </c>
      <c r="BL229" s="135">
        <f t="shared" si="119"/>
        <v>62.529871740577157</v>
      </c>
      <c r="BM229" s="135">
        <f t="shared" si="119"/>
        <v>72.705869194418824</v>
      </c>
      <c r="BN229" s="135">
        <f t="shared" si="119"/>
        <v>74.290581431837523</v>
      </c>
      <c r="BO229" s="135">
        <f t="shared" si="119"/>
        <v>72.686248417076257</v>
      </c>
      <c r="BP229" s="135">
        <f t="shared" si="119"/>
        <v>75.636677970609739</v>
      </c>
      <c r="BQ229" s="135">
        <f t="shared" si="119"/>
        <v>59.628664311661645</v>
      </c>
      <c r="BR229" s="135">
        <f t="shared" si="119"/>
        <v>68.379452838917587</v>
      </c>
      <c r="BS229" s="135">
        <f t="shared" si="119"/>
        <v>79.484918023721974</v>
      </c>
      <c r="BT229" s="135">
        <f t="shared" si="119"/>
        <v>83.833153735064641</v>
      </c>
      <c r="BU229" s="135">
        <f t="shared" si="119"/>
        <v>81.934478859187223</v>
      </c>
      <c r="BV229" s="135">
        <f t="shared" si="119"/>
        <v>89.817086004792458</v>
      </c>
      <c r="BW229" s="135">
        <f t="shared" si="119"/>
        <v>96.614378148652179</v>
      </c>
      <c r="BX229" s="135">
        <f t="shared" si="119"/>
        <v>106.85153097350228</v>
      </c>
      <c r="BY229" s="135">
        <f t="shared" si="119"/>
        <v>136.11525508698307</v>
      </c>
      <c r="BZ229" s="135">
        <f t="shared" si="119"/>
        <v>158.59601139601142</v>
      </c>
      <c r="CA229" s="135">
        <f t="shared" si="119"/>
        <v>147.45838738225422</v>
      </c>
      <c r="CB229" s="135">
        <f t="shared" si="119"/>
        <v>110.68185987246072</v>
      </c>
      <c r="CC229" s="135">
        <f t="shared" si="119"/>
        <v>94.931203360004176</v>
      </c>
      <c r="CD229" s="135">
        <f t="shared" si="119"/>
        <v>77.887976166420898</v>
      </c>
      <c r="CE229" s="135">
        <f t="shared" si="119"/>
        <v>94.588542821650549</v>
      </c>
      <c r="CF229" s="135">
        <f t="shared" si="119"/>
        <v>97.471960866919446</v>
      </c>
      <c r="CG229" s="135">
        <f t="shared" si="119"/>
        <v>94.021681954582107</v>
      </c>
      <c r="CH229" s="135">
        <f t="shared" si="119"/>
        <v>106.33965183752417</v>
      </c>
      <c r="CI229" s="135">
        <f t="shared" si="119"/>
        <v>85.317254434550946</v>
      </c>
      <c r="CJ229" s="135">
        <f>100*CJ222/CJ$227</f>
        <v>82.064576263781078</v>
      </c>
      <c r="CK229" s="135">
        <f>100*CK222/CK$227</f>
        <v>85.393364570737603</v>
      </c>
      <c r="CL229" s="1136">
        <f>100*CL222/CL$227</f>
        <v>83.559882997135659</v>
      </c>
      <c r="CM229" s="395"/>
      <c r="CN229" s="903">
        <f t="shared" ref="CN229:CN234" si="120">AVERAGE(BD229:CJ229)</f>
        <v>77.988290697671303</v>
      </c>
      <c r="CO229" s="135">
        <f t="shared" ref="CO229:CO234" si="121">AVERAGE(BD229:BZ229)</f>
        <v>68.819586872304541</v>
      </c>
      <c r="CP229" s="135">
        <f t="shared" ref="CP229:CP234" si="122">AVERAGE(CA229:CJ229)</f>
        <v>99.076309496014815</v>
      </c>
      <c r="CQ229" s="135">
        <f t="shared" ref="CQ229:CQ234" si="123">MIN(BD229:CJ229)</f>
        <v>-58.389601620526669</v>
      </c>
      <c r="CR229" s="135">
        <f t="shared" ref="CR229:CR234" si="124">MAX(BD229:CJ229)</f>
        <v>158.59601139601142</v>
      </c>
    </row>
    <row r="230" spans="1:96" s="4" customFormat="1" ht="15">
      <c r="A230" s="228"/>
      <c r="B230" s="60"/>
      <c r="C230" s="685"/>
      <c r="D230" s="17"/>
      <c r="E230" s="579"/>
      <c r="F230" s="542"/>
      <c r="G230" s="524"/>
      <c r="H230" s="228"/>
      <c r="I230" s="82"/>
      <c r="J230" s="80"/>
      <c r="K230" s="66"/>
      <c r="L230" s="62"/>
      <c r="M230" s="60"/>
      <c r="N230" s="48"/>
      <c r="O230" s="64"/>
      <c r="P230" s="42"/>
      <c r="Q230" s="17"/>
      <c r="R230" s="5"/>
      <c r="S230" s="322"/>
      <c r="T230" s="12"/>
      <c r="U230" s="8"/>
      <c r="V230" s="23" t="str">
        <f t="shared" si="117"/>
        <v xml:space="preserve">    Etat (S13111)</v>
      </c>
      <c r="W230" s="344" t="s">
        <v>726</v>
      </c>
      <c r="X230" s="2" t="str">
        <f t="shared" si="118"/>
        <v>État</v>
      </c>
      <c r="Y230" s="24"/>
      <c r="Z230" s="789">
        <v>1949</v>
      </c>
      <c r="AA230" s="135">
        <f t="shared" ref="AA230:CI230" si="125">100*AA223/AA$227</f>
        <v>92.54170755642788</v>
      </c>
      <c r="AB230" s="135">
        <f t="shared" si="125"/>
        <v>83.607183798242275</v>
      </c>
      <c r="AC230" s="135">
        <f t="shared" si="125"/>
        <v>29.665653495440729</v>
      </c>
      <c r="AD230" s="135">
        <f t="shared" si="125"/>
        <v>44.474034620505989</v>
      </c>
      <c r="AE230" s="135">
        <f t="shared" si="125"/>
        <v>-4.8234709099950264</v>
      </c>
      <c r="AF230" s="135">
        <f t="shared" si="125"/>
        <v>2.1680216802168024</v>
      </c>
      <c r="AG230" s="135">
        <f t="shared" si="125"/>
        <v>55.748031496063</v>
      </c>
      <c r="AH230" s="135">
        <f t="shared" si="125"/>
        <v>82.694784288473912</v>
      </c>
      <c r="AI230" s="135">
        <f t="shared" si="125"/>
        <v>76.038667215137806</v>
      </c>
      <c r="AJ230" s="135">
        <f t="shared" si="125"/>
        <v>68.965517241379317</v>
      </c>
      <c r="AK230" s="135">
        <f t="shared" si="125"/>
        <v>73.760600130463146</v>
      </c>
      <c r="AL230" s="135">
        <f t="shared" si="125"/>
        <v>117.16345217221897</v>
      </c>
      <c r="AM230" s="135">
        <f t="shared" si="125"/>
        <v>68.614204856673368</v>
      </c>
      <c r="AN230" s="135">
        <f t="shared" si="125"/>
        <v>-45.128939828080227</v>
      </c>
      <c r="AO230" s="135">
        <f t="shared" si="125"/>
        <v>54.240362811791378</v>
      </c>
      <c r="AP230" s="135">
        <f t="shared" si="125"/>
        <v>138.63825536873648</v>
      </c>
      <c r="AQ230" s="135">
        <f t="shared" si="125"/>
        <v>202.09758321933424</v>
      </c>
      <c r="AR230" s="135">
        <f t="shared" si="125"/>
        <v>328.87931034482762</v>
      </c>
      <c r="AS230" s="135">
        <f t="shared" si="125"/>
        <v>161.92833569071195</v>
      </c>
      <c r="AT230" s="135">
        <f t="shared" si="125"/>
        <v>87.955351082283741</v>
      </c>
      <c r="AU230" s="135">
        <f t="shared" si="125"/>
        <v>-731.40495867768595</v>
      </c>
      <c r="AV230" s="135">
        <f t="shared" si="125"/>
        <v>632.32405891980363</v>
      </c>
      <c r="AW230" s="135">
        <f t="shared" si="125"/>
        <v>-222.77547256800364</v>
      </c>
      <c r="AX230" s="135">
        <f t="shared" si="125"/>
        <v>188.66654538839364</v>
      </c>
      <c r="AY230" s="135">
        <f t="shared" si="125"/>
        <v>1574.6361746361745</v>
      </c>
      <c r="AZ230" s="135">
        <f t="shared" si="125"/>
        <v>407.29796283859423</v>
      </c>
      <c r="BA230" s="135">
        <f t="shared" si="125"/>
        <v>68.304958840562136</v>
      </c>
      <c r="BB230" s="135">
        <f t="shared" si="125"/>
        <v>62.3618396974503</v>
      </c>
      <c r="BC230" s="135">
        <f t="shared" si="125"/>
        <v>71.660870382554748</v>
      </c>
      <c r="BD230" s="135">
        <f t="shared" si="125"/>
        <v>19.820668539609375</v>
      </c>
      <c r="BE230" s="135">
        <f t="shared" si="125"/>
        <v>34.745762711864401</v>
      </c>
      <c r="BF230" s="135">
        <f t="shared" si="125"/>
        <v>24.054692775151924</v>
      </c>
      <c r="BG230" s="135">
        <f t="shared" si="125"/>
        <v>45.257943800327446</v>
      </c>
      <c r="BH230" s="135">
        <f t="shared" si="125"/>
        <v>55.258788537573011</v>
      </c>
      <c r="BI230" s="135">
        <f t="shared" si="125"/>
        <v>78.687459389213785</v>
      </c>
      <c r="BJ230" s="135">
        <f t="shared" si="125"/>
        <v>81.393018978432195</v>
      </c>
      <c r="BK230" s="135">
        <f t="shared" si="125"/>
        <v>83.527568265940346</v>
      </c>
      <c r="BL230" s="135">
        <f t="shared" si="125"/>
        <v>56.863694113376482</v>
      </c>
      <c r="BM230" s="135">
        <f t="shared" si="125"/>
        <v>71.734474177222268</v>
      </c>
      <c r="BN230" s="135">
        <f t="shared" si="125"/>
        <v>76.836867351055716</v>
      </c>
      <c r="BO230" s="135">
        <f t="shared" si="125"/>
        <v>84.252859994419524</v>
      </c>
      <c r="BP230" s="135">
        <f t="shared" si="125"/>
        <v>82.956078900740437</v>
      </c>
      <c r="BQ230" s="135">
        <f t="shared" si="125"/>
        <v>65.379549002981818</v>
      </c>
      <c r="BR230" s="135">
        <f t="shared" si="125"/>
        <v>72.16970775732959</v>
      </c>
      <c r="BS230" s="135">
        <f t="shared" si="125"/>
        <v>81.367607619784891</v>
      </c>
      <c r="BT230" s="135">
        <f t="shared" si="125"/>
        <v>86.004607406611541</v>
      </c>
      <c r="BU230" s="135">
        <f t="shared" si="125"/>
        <v>73.205620819618701</v>
      </c>
      <c r="BV230" s="135">
        <f t="shared" si="125"/>
        <v>89.000469529175575</v>
      </c>
      <c r="BW230" s="135">
        <f t="shared" si="125"/>
        <v>114.66107967433085</v>
      </c>
      <c r="BX230" s="135">
        <f t="shared" si="125"/>
        <v>108.14418034344006</v>
      </c>
      <c r="BY230" s="135">
        <f t="shared" si="125"/>
        <v>141.48908213966615</v>
      </c>
      <c r="BZ230" s="135">
        <f t="shared" si="125"/>
        <v>155.5705982905983</v>
      </c>
      <c r="CA230" s="135">
        <f t="shared" si="125"/>
        <v>143.51473565531543</v>
      </c>
      <c r="CB230" s="135">
        <f t="shared" si="125"/>
        <v>112.73519125963301</v>
      </c>
      <c r="CC230" s="135">
        <f t="shared" si="125"/>
        <v>93.76403914872914</v>
      </c>
      <c r="CD230" s="135">
        <f t="shared" si="125"/>
        <v>87.10829148707704</v>
      </c>
      <c r="CE230" s="135">
        <f t="shared" si="125"/>
        <v>100.98358017689529</v>
      </c>
      <c r="CF230" s="135">
        <f t="shared" si="125"/>
        <v>113.21015306838927</v>
      </c>
      <c r="CG230" s="135">
        <f t="shared" si="125"/>
        <v>76.928992215321259</v>
      </c>
      <c r="CH230" s="135">
        <f t="shared" si="125"/>
        <v>98.372147001934238</v>
      </c>
      <c r="CI230" s="135">
        <f t="shared" si="125"/>
        <v>82.068989693612849</v>
      </c>
      <c r="CJ230" s="135">
        <f t="shared" ref="CJ230:CK234" si="126">100*CJ223/CJ$227</f>
        <v>88.662744127113598</v>
      </c>
      <c r="CK230" s="135">
        <f t="shared" si="126"/>
        <v>82.86634673518742</v>
      </c>
      <c r="CL230" s="1136">
        <f t="shared" ref="CL230" si="127">100*CL223/CL$227</f>
        <v>80.993107357212992</v>
      </c>
      <c r="CM230" s="395"/>
      <c r="CN230" s="903">
        <f t="shared" si="120"/>
        <v>84.234280119772279</v>
      </c>
      <c r="CO230" s="135">
        <f t="shared" si="121"/>
        <v>77.494886092107137</v>
      </c>
      <c r="CP230" s="135">
        <f t="shared" si="122"/>
        <v>99.734886383402099</v>
      </c>
      <c r="CQ230" s="135">
        <f t="shared" si="123"/>
        <v>19.820668539609375</v>
      </c>
      <c r="CR230" s="135">
        <f t="shared" si="124"/>
        <v>155.5705982905983</v>
      </c>
    </row>
    <row r="231" spans="1:96" s="4" customFormat="1" ht="15">
      <c r="A231" s="228"/>
      <c r="B231" s="60"/>
      <c r="C231" s="685"/>
      <c r="D231" s="17"/>
      <c r="E231" s="579"/>
      <c r="F231" s="542"/>
      <c r="G231" s="524"/>
      <c r="H231" s="228"/>
      <c r="I231" s="82"/>
      <c r="J231" s="80"/>
      <c r="K231" s="66"/>
      <c r="L231" s="62"/>
      <c r="M231" s="60"/>
      <c r="N231" s="48"/>
      <c r="O231" s="64"/>
      <c r="P231" s="42"/>
      <c r="Q231" s="17"/>
      <c r="R231" s="5"/>
      <c r="S231" s="322"/>
      <c r="T231" s="12"/>
      <c r="U231" s="8"/>
      <c r="V231" s="23" t="str">
        <f t="shared" si="117"/>
        <v xml:space="preserve">    Organismes divers d'administration centrale (S13112)</v>
      </c>
      <c r="W231" s="344" t="s">
        <v>726</v>
      </c>
      <c r="X231" s="2" t="str">
        <f t="shared" si="118"/>
        <v>divers</v>
      </c>
      <c r="Y231" s="24"/>
      <c r="Z231" s="789">
        <v>1949</v>
      </c>
      <c r="AA231" s="135">
        <f t="shared" ref="AA231:CI231" si="128">100*AA224/AA$227</f>
        <v>0</v>
      </c>
      <c r="AB231" s="135">
        <f t="shared" si="128"/>
        <v>0</v>
      </c>
      <c r="AC231" s="135">
        <f t="shared" si="128"/>
        <v>0</v>
      </c>
      <c r="AD231" s="135">
        <f t="shared" si="128"/>
        <v>0</v>
      </c>
      <c r="AE231" s="135">
        <f t="shared" si="128"/>
        <v>0</v>
      </c>
      <c r="AF231" s="135">
        <f t="shared" si="128"/>
        <v>0</v>
      </c>
      <c r="AG231" s="135">
        <f t="shared" si="128"/>
        <v>0</v>
      </c>
      <c r="AH231" s="135">
        <f t="shared" si="128"/>
        <v>0</v>
      </c>
      <c r="AI231" s="135">
        <f t="shared" si="128"/>
        <v>0</v>
      </c>
      <c r="AJ231" s="135">
        <f t="shared" si="128"/>
        <v>0</v>
      </c>
      <c r="AK231" s="135">
        <f t="shared" si="128"/>
        <v>0</v>
      </c>
      <c r="AL231" s="135">
        <f t="shared" si="128"/>
        <v>0</v>
      </c>
      <c r="AM231" s="135">
        <f t="shared" si="128"/>
        <v>0</v>
      </c>
      <c r="AN231" s="135">
        <f t="shared" si="128"/>
        <v>0</v>
      </c>
      <c r="AO231" s="135">
        <f t="shared" si="128"/>
        <v>0</v>
      </c>
      <c r="AP231" s="135">
        <f t="shared" si="128"/>
        <v>0</v>
      </c>
      <c r="AQ231" s="135">
        <f t="shared" si="128"/>
        <v>0</v>
      </c>
      <c r="AR231" s="135">
        <f t="shared" si="128"/>
        <v>0</v>
      </c>
      <c r="AS231" s="135">
        <f t="shared" si="128"/>
        <v>0</v>
      </c>
      <c r="AT231" s="135">
        <f t="shared" si="128"/>
        <v>0</v>
      </c>
      <c r="AU231" s="135">
        <f t="shared" si="128"/>
        <v>0</v>
      </c>
      <c r="AV231" s="135">
        <f t="shared" si="128"/>
        <v>0</v>
      </c>
      <c r="AW231" s="135">
        <f t="shared" si="128"/>
        <v>0</v>
      </c>
      <c r="AX231" s="135">
        <f t="shared" si="128"/>
        <v>0</v>
      </c>
      <c r="AY231" s="135">
        <f t="shared" si="128"/>
        <v>0</v>
      </c>
      <c r="AZ231" s="135">
        <f t="shared" si="128"/>
        <v>0</v>
      </c>
      <c r="BA231" s="135">
        <f t="shared" si="128"/>
        <v>0</v>
      </c>
      <c r="BB231" s="135">
        <f t="shared" si="128"/>
        <v>0</v>
      </c>
      <c r="BC231" s="135">
        <f t="shared" si="128"/>
        <v>0</v>
      </c>
      <c r="BD231" s="135">
        <f t="shared" si="128"/>
        <v>-0.95721952122201093</v>
      </c>
      <c r="BE231" s="135">
        <f t="shared" si="128"/>
        <v>-63.288705312633525</v>
      </c>
      <c r="BF231" s="135">
        <f t="shared" si="128"/>
        <v>-82.444294395678611</v>
      </c>
      <c r="BG231" s="135">
        <f t="shared" si="128"/>
        <v>-4.648501453439807</v>
      </c>
      <c r="BH231" s="135">
        <f t="shared" si="128"/>
        <v>-3.9167672037937331</v>
      </c>
      <c r="BI231" s="135">
        <f t="shared" si="128"/>
        <v>-3.7213143624030649</v>
      </c>
      <c r="BJ231" s="135">
        <f t="shared" si="128"/>
        <v>4.3433585762579501</v>
      </c>
      <c r="BK231" s="135">
        <f t="shared" si="128"/>
        <v>-4.3661393952091618</v>
      </c>
      <c r="BL231" s="135">
        <f t="shared" si="128"/>
        <v>5.6661776272006774</v>
      </c>
      <c r="BM231" s="135">
        <f t="shared" si="128"/>
        <v>0.97139501719654398</v>
      </c>
      <c r="BN231" s="135">
        <f t="shared" si="128"/>
        <v>-2.5462859192181821</v>
      </c>
      <c r="BO231" s="135">
        <f t="shared" si="128"/>
        <v>-11.566611577343261</v>
      </c>
      <c r="BP231" s="135">
        <f t="shared" si="128"/>
        <v>-7.3194009301306799</v>
      </c>
      <c r="BQ231" s="135">
        <f t="shared" si="128"/>
        <v>-5.7508846913201692</v>
      </c>
      <c r="BR231" s="135">
        <f t="shared" si="128"/>
        <v>-3.790254918411994</v>
      </c>
      <c r="BS231" s="135">
        <f t="shared" si="128"/>
        <v>-1.8826895960629269</v>
      </c>
      <c r="BT231" s="135">
        <f t="shared" si="128"/>
        <v>-2.1714536715468937</v>
      </c>
      <c r="BU231" s="135">
        <f t="shared" si="128"/>
        <v>8.7288580395685358</v>
      </c>
      <c r="BV231" s="135">
        <f t="shared" si="128"/>
        <v>0.81661647561686435</v>
      </c>
      <c r="BW231" s="135">
        <f t="shared" si="128"/>
        <v>-18.046701525678674</v>
      </c>
      <c r="BX231" s="135">
        <f t="shared" si="128"/>
        <v>-1.292649369937771</v>
      </c>
      <c r="BY231" s="135">
        <f t="shared" si="128"/>
        <v>-5.3738270526830725</v>
      </c>
      <c r="BZ231" s="135">
        <f t="shared" si="128"/>
        <v>3.0254131054131057</v>
      </c>
      <c r="CA231" s="135">
        <f t="shared" si="128"/>
        <v>3.943651726938791</v>
      </c>
      <c r="CB231" s="135">
        <f t="shared" si="128"/>
        <v>-2.0533313871723005</v>
      </c>
      <c r="CC231" s="135">
        <f t="shared" si="128"/>
        <v>1.1671642112750433</v>
      </c>
      <c r="CD231" s="135">
        <f t="shared" si="128"/>
        <v>-9.220315320656157</v>
      </c>
      <c r="CE231" s="135">
        <f t="shared" si="128"/>
        <v>-6.3950373552447459</v>
      </c>
      <c r="CF231" s="135">
        <f t="shared" si="128"/>
        <v>-15.738192201469833</v>
      </c>
      <c r="CG231" s="135">
        <f t="shared" si="128"/>
        <v>17.092689739260855</v>
      </c>
      <c r="CH231" s="135">
        <f t="shared" si="128"/>
        <v>7.967504835589942</v>
      </c>
      <c r="CI231" s="135">
        <f t="shared" si="128"/>
        <v>3.2482647409380916</v>
      </c>
      <c r="CJ231" s="135">
        <f t="shared" si="126"/>
        <v>-6.5981678633325087</v>
      </c>
      <c r="CK231" s="135">
        <f t="shared" si="126"/>
        <v>2.5270178355501813</v>
      </c>
      <c r="CL231" s="1136">
        <f t="shared" ref="CL231" si="129">100*CL224/CL$227</f>
        <v>2.5667756399226729</v>
      </c>
      <c r="CM231" s="395"/>
      <c r="CN231" s="903">
        <f t="shared" si="120"/>
        <v>-6.2459894221009931</v>
      </c>
      <c r="CO231" s="135">
        <f t="shared" si="121"/>
        <v>-8.6752992198026053</v>
      </c>
      <c r="CP231" s="135">
        <f t="shared" si="122"/>
        <v>-0.65857688738728215</v>
      </c>
      <c r="CQ231" s="135">
        <f t="shared" si="123"/>
        <v>-82.444294395678611</v>
      </c>
      <c r="CR231" s="135">
        <f t="shared" si="124"/>
        <v>17.092689739260855</v>
      </c>
    </row>
    <row r="232" spans="1:96" s="4" customFormat="1" ht="15">
      <c r="A232" s="228"/>
      <c r="B232" s="60"/>
      <c r="C232" s="685"/>
      <c r="D232" s="17"/>
      <c r="E232" s="579"/>
      <c r="F232" s="542"/>
      <c r="G232" s="524"/>
      <c r="H232" s="228"/>
      <c r="I232" s="82"/>
      <c r="J232" s="80"/>
      <c r="K232" s="66"/>
      <c r="L232" s="62"/>
      <c r="M232" s="60"/>
      <c r="N232" s="48"/>
      <c r="O232" s="64"/>
      <c r="P232" s="42"/>
      <c r="Q232" s="17"/>
      <c r="R232" s="5"/>
      <c r="S232" s="322"/>
      <c r="T232" s="12"/>
      <c r="U232" s="8"/>
      <c r="V232" s="23" t="str">
        <f t="shared" si="117"/>
        <v xml:space="preserve">  Administrations publiques locales (S1313)</v>
      </c>
      <c r="W232" s="344" t="s">
        <v>726</v>
      </c>
      <c r="X232" s="2" t="str">
        <f t="shared" si="118"/>
        <v>Collectivités locales</v>
      </c>
      <c r="Y232" s="24"/>
      <c r="Z232" s="789">
        <v>1949</v>
      </c>
      <c r="AA232" s="135">
        <f t="shared" ref="AA232:CI232" si="130">100*AA225/AA$227</f>
        <v>-28.03402028132156</v>
      </c>
      <c r="AB232" s="135">
        <f t="shared" si="130"/>
        <v>-43.637753152464654</v>
      </c>
      <c r="AC232" s="135">
        <f t="shared" si="130"/>
        <v>-52.948328267477194</v>
      </c>
      <c r="AD232" s="135">
        <f t="shared" si="130"/>
        <v>1.8641810918774966</v>
      </c>
      <c r="AE232" s="135">
        <f t="shared" si="130"/>
        <v>28.990551964196918</v>
      </c>
      <c r="AF232" s="135">
        <f t="shared" si="130"/>
        <v>60.054200542005418</v>
      </c>
      <c r="AG232" s="135">
        <f t="shared" si="130"/>
        <v>37.821522309711284</v>
      </c>
      <c r="AH232" s="135">
        <f t="shared" si="130"/>
        <v>27.028332260141656</v>
      </c>
      <c r="AI232" s="135">
        <f t="shared" si="130"/>
        <v>46.277252159605105</v>
      </c>
      <c r="AJ232" s="135">
        <f t="shared" si="130"/>
        <v>-58.448275862068968</v>
      </c>
      <c r="AK232" s="135">
        <f t="shared" si="130"/>
        <v>-35.469667318982381</v>
      </c>
      <c r="AL232" s="135">
        <f t="shared" si="130"/>
        <v>-71.264367816091948</v>
      </c>
      <c r="AM232" s="135">
        <f t="shared" si="130"/>
        <v>-79.861237903962007</v>
      </c>
      <c r="AN232" s="135">
        <f t="shared" si="130"/>
        <v>-825.9312320916905</v>
      </c>
      <c r="AO232" s="135">
        <f t="shared" si="130"/>
        <v>-305.03401360544211</v>
      </c>
      <c r="AP232" s="135">
        <f t="shared" si="130"/>
        <v>-142.35059097719326</v>
      </c>
      <c r="AQ232" s="135">
        <f t="shared" si="130"/>
        <v>-189.87688098495209</v>
      </c>
      <c r="AR232" s="135">
        <f t="shared" si="130"/>
        <v>-377.77777777777771</v>
      </c>
      <c r="AS232" s="135">
        <f t="shared" si="130"/>
        <v>205.49269212635551</v>
      </c>
      <c r="AT232" s="135">
        <f t="shared" si="130"/>
        <v>62.855418960705933</v>
      </c>
      <c r="AU232" s="135">
        <f t="shared" si="130"/>
        <v>3555.9228650137738</v>
      </c>
      <c r="AV232" s="135">
        <f t="shared" si="130"/>
        <v>-1323.8952536824877</v>
      </c>
      <c r="AW232" s="135">
        <f t="shared" si="130"/>
        <v>748.13278008298755</v>
      </c>
      <c r="AX232" s="135">
        <f t="shared" si="130"/>
        <v>-328.43369110423868</v>
      </c>
      <c r="AY232" s="135">
        <f t="shared" si="130"/>
        <v>-2491.6839916839913</v>
      </c>
      <c r="AZ232" s="135">
        <f t="shared" si="130"/>
        <v>-599.48511305126488</v>
      </c>
      <c r="BA232" s="135">
        <f t="shared" si="130"/>
        <v>50.664766611585279</v>
      </c>
      <c r="BB232" s="135">
        <f t="shared" si="130"/>
        <v>87.895571550567297</v>
      </c>
      <c r="BC232" s="135">
        <f t="shared" si="130"/>
        <v>107.49757182692609</v>
      </c>
      <c r="BD232" s="135">
        <f t="shared" si="130"/>
        <v>74.471342294298736</v>
      </c>
      <c r="BE232" s="135">
        <f t="shared" si="130"/>
        <v>346.12590799031477</v>
      </c>
      <c r="BF232" s="135">
        <f t="shared" si="130"/>
        <v>418.03679945982446</v>
      </c>
      <c r="BG232" s="135">
        <f t="shared" si="130"/>
        <v>52.780747769721671</v>
      </c>
      <c r="BH232" s="135">
        <f t="shared" si="130"/>
        <v>46.436207699750348</v>
      </c>
      <c r="BI232" s="135">
        <f t="shared" si="130"/>
        <v>46.271094836433427</v>
      </c>
      <c r="BJ232" s="135">
        <f t="shared" si="130"/>
        <v>26.939714963882412</v>
      </c>
      <c r="BK232" s="135">
        <f t="shared" si="130"/>
        <v>25.083804734967526</v>
      </c>
      <c r="BL232" s="135">
        <f t="shared" si="130"/>
        <v>19.908569786435962</v>
      </c>
      <c r="BM232" s="135">
        <f t="shared" si="130"/>
        <v>25.35525543159131</v>
      </c>
      <c r="BN232" s="135">
        <f t="shared" si="130"/>
        <v>22.182193115084132</v>
      </c>
      <c r="BO232" s="135">
        <f t="shared" si="130"/>
        <v>32.349595415423579</v>
      </c>
      <c r="BP232" s="135">
        <f t="shared" si="130"/>
        <v>20.304463297387578</v>
      </c>
      <c r="BQ232" s="135">
        <f t="shared" si="130"/>
        <v>24.846450127189044</v>
      </c>
      <c r="BR232" s="135">
        <f t="shared" si="130"/>
        <v>15.133771396758435</v>
      </c>
      <c r="BS232" s="135">
        <f t="shared" si="130"/>
        <v>5.3858276424562472</v>
      </c>
      <c r="BT232" s="135">
        <f t="shared" si="130"/>
        <v>6.7665359444077522</v>
      </c>
      <c r="BU232" s="135">
        <f t="shared" si="130"/>
        <v>5.6416306681418025</v>
      </c>
      <c r="BV232" s="135">
        <f t="shared" si="130"/>
        <v>1.5688750728579757</v>
      </c>
      <c r="BW232" s="135">
        <f t="shared" si="130"/>
        <v>-3.9085070314924906</v>
      </c>
      <c r="BX232" s="135">
        <f t="shared" si="130"/>
        <v>-8.1188512086026954</v>
      </c>
      <c r="BY232" s="135">
        <f t="shared" si="130"/>
        <v>-12.327620710984974</v>
      </c>
      <c r="BZ232" s="135">
        <f t="shared" si="130"/>
        <v>-6.1684330484330481</v>
      </c>
      <c r="CA232" s="135">
        <f t="shared" si="130"/>
        <v>-4.6997304625779419</v>
      </c>
      <c r="CB232" s="135">
        <f t="shared" si="130"/>
        <v>-3.3636369015801382</v>
      </c>
      <c r="CC232" s="135">
        <f t="shared" si="130"/>
        <v>-1.0101258923856429</v>
      </c>
      <c r="CD232" s="135">
        <f t="shared" si="130"/>
        <v>4.1217797030488343</v>
      </c>
      <c r="CE232" s="135">
        <f t="shared" si="130"/>
        <v>5.94288876634476</v>
      </c>
      <c r="CF232" s="135">
        <f t="shared" si="130"/>
        <v>8.1409446238824152</v>
      </c>
      <c r="CG232" s="135">
        <f t="shared" si="130"/>
        <v>14.819059495508425</v>
      </c>
      <c r="CH232" s="135">
        <f t="shared" si="130"/>
        <v>14.591876208897485</v>
      </c>
      <c r="CI232" s="135">
        <f t="shared" si="130"/>
        <v>4.1639206338077539</v>
      </c>
      <c r="CJ232" s="135">
        <f t="shared" si="126"/>
        <v>0.9896159503662818</v>
      </c>
      <c r="CK232" s="135">
        <f t="shared" si="126"/>
        <v>1.4066278718258769</v>
      </c>
      <c r="CL232" s="1136">
        <f t="shared" ref="CL232" si="131">100*CL225/CL$227</f>
        <v>3.1355957935648426</v>
      </c>
      <c r="CM232" s="395"/>
      <c r="CN232" s="903">
        <f t="shared" si="120"/>
        <v>37.23521114462806</v>
      </c>
      <c r="CO232" s="135">
        <f t="shared" si="121"/>
        <v>51.52458154988755</v>
      </c>
      <c r="CP232" s="135">
        <f t="shared" si="122"/>
        <v>4.3696592125312232</v>
      </c>
      <c r="CQ232" s="135">
        <f t="shared" si="123"/>
        <v>-12.327620710984974</v>
      </c>
      <c r="CR232" s="135">
        <f t="shared" si="124"/>
        <v>418.03679945982446</v>
      </c>
    </row>
    <row r="233" spans="1:96" s="4" customFormat="1" ht="15">
      <c r="A233" s="228"/>
      <c r="B233" s="60"/>
      <c r="C233" s="685"/>
      <c r="D233" s="17"/>
      <c r="E233" s="579"/>
      <c r="F233" s="542"/>
      <c r="G233" s="524"/>
      <c r="H233" s="228"/>
      <c r="I233" s="82"/>
      <c r="J233" s="80"/>
      <c r="K233" s="66"/>
      <c r="L233" s="62"/>
      <c r="M233" s="60"/>
      <c r="N233" s="48"/>
      <c r="O233" s="64"/>
      <c r="P233" s="42"/>
      <c r="Q233" s="17"/>
      <c r="R233" s="5"/>
      <c r="S233" s="322"/>
      <c r="T233" s="12"/>
      <c r="U233" s="8"/>
      <c r="V233" s="23" t="str">
        <f t="shared" si="117"/>
        <v xml:space="preserve">  Administrations de sécurité sociale (S1314)</v>
      </c>
      <c r="W233" s="344" t="s">
        <v>726</v>
      </c>
      <c r="X233" s="2" t="str">
        <f t="shared" si="118"/>
        <v>Sécurité sociale</v>
      </c>
      <c r="Y233" s="24"/>
      <c r="Z233" s="789">
        <v>1949</v>
      </c>
      <c r="AA233" s="135">
        <f t="shared" ref="AA233:CI233" si="132">100*AA226/AA$227</f>
        <v>35.492312724893686</v>
      </c>
      <c r="AB233" s="135">
        <f t="shared" si="132"/>
        <v>60.030569354222393</v>
      </c>
      <c r="AC233" s="135">
        <f t="shared" si="132"/>
        <v>123.28267477203647</v>
      </c>
      <c r="AD233" s="135">
        <f t="shared" si="132"/>
        <v>53.661784287616506</v>
      </c>
      <c r="AE233" s="135">
        <f t="shared" si="132"/>
        <v>75.783192441571359</v>
      </c>
      <c r="AF233" s="135">
        <f t="shared" si="132"/>
        <v>37.777777777777779</v>
      </c>
      <c r="AG233" s="135">
        <f t="shared" si="132"/>
        <v>6.4304461942257225</v>
      </c>
      <c r="AH233" s="135">
        <f t="shared" si="132"/>
        <v>-9.7070186735350923</v>
      </c>
      <c r="AI233" s="135">
        <f t="shared" si="132"/>
        <v>-22.336487042369395</v>
      </c>
      <c r="AJ233" s="135">
        <f t="shared" si="132"/>
        <v>89.482758620689651</v>
      </c>
      <c r="AK233" s="135">
        <f t="shared" si="132"/>
        <v>61.709067188519228</v>
      </c>
      <c r="AL233" s="135">
        <f t="shared" si="132"/>
        <v>54.081433859341523</v>
      </c>
      <c r="AM233" s="135">
        <f t="shared" si="132"/>
        <v>111.24703304728864</v>
      </c>
      <c r="AN233" s="135">
        <f t="shared" si="132"/>
        <v>971.06017191977082</v>
      </c>
      <c r="AO233" s="135">
        <f t="shared" si="132"/>
        <v>350.74829931972789</v>
      </c>
      <c r="AP233" s="135">
        <f t="shared" si="132"/>
        <v>103.72898285333777</v>
      </c>
      <c r="AQ233" s="135">
        <f t="shared" si="132"/>
        <v>87.802097583219322</v>
      </c>
      <c r="AR233" s="135">
        <f t="shared" si="132"/>
        <v>148.89846743295016</v>
      </c>
      <c r="AS233" s="135">
        <f t="shared" si="132"/>
        <v>-267.44460160301747</v>
      </c>
      <c r="AT233" s="135">
        <f t="shared" si="132"/>
        <v>-50.810770042989667</v>
      </c>
      <c r="AU233" s="135">
        <f t="shared" si="132"/>
        <v>-2724.7933884297522</v>
      </c>
      <c r="AV233" s="135">
        <f t="shared" si="132"/>
        <v>791.57119476268406</v>
      </c>
      <c r="AW233" s="135">
        <f t="shared" si="132"/>
        <v>-425.3573075149838</v>
      </c>
      <c r="AX233" s="135">
        <f t="shared" si="132"/>
        <v>239.78533745679454</v>
      </c>
      <c r="AY233" s="135">
        <f t="shared" si="132"/>
        <v>1017.0478170478168</v>
      </c>
      <c r="AZ233" s="135">
        <f t="shared" si="132"/>
        <v>292.20953660174615</v>
      </c>
      <c r="BA233" s="135">
        <f t="shared" si="132"/>
        <v>-18.971241453542138</v>
      </c>
      <c r="BB233" s="135">
        <f t="shared" si="132"/>
        <v>-50.257411248017576</v>
      </c>
      <c r="BC233" s="135">
        <f t="shared" si="132"/>
        <v>-79.158442209480839</v>
      </c>
      <c r="BD233" s="135">
        <f t="shared" si="132"/>
        <v>6.6652086873138972</v>
      </c>
      <c r="BE233" s="135">
        <f t="shared" si="132"/>
        <v>-217.58296538954565</v>
      </c>
      <c r="BF233" s="135">
        <f t="shared" si="132"/>
        <v>-259.64719783929786</v>
      </c>
      <c r="BG233" s="135">
        <f t="shared" si="132"/>
        <v>6.6089745731564706</v>
      </c>
      <c r="BH233" s="135">
        <f t="shared" si="132"/>
        <v>2.2217709664703706</v>
      </c>
      <c r="BI233" s="135">
        <f t="shared" si="132"/>
        <v>-21.237239863244127</v>
      </c>
      <c r="BJ233" s="135">
        <f t="shared" si="132"/>
        <v>-12.675578754842221</v>
      </c>
      <c r="BK233" s="135">
        <f t="shared" si="132"/>
        <v>-4.2452336056987221</v>
      </c>
      <c r="BL233" s="135">
        <f t="shared" si="132"/>
        <v>17.561180349688428</v>
      </c>
      <c r="BM233" s="135">
        <f t="shared" si="132"/>
        <v>1.9383161367894195</v>
      </c>
      <c r="BN233" s="135">
        <f t="shared" si="132"/>
        <v>3.5276329892369702</v>
      </c>
      <c r="BO233" s="135">
        <f t="shared" si="132"/>
        <v>-5.0358438324998378</v>
      </c>
      <c r="BP233" s="135">
        <f t="shared" si="132"/>
        <v>4.0588587320026761</v>
      </c>
      <c r="BQ233" s="135">
        <f t="shared" si="132"/>
        <v>15.524885561149301</v>
      </c>
      <c r="BR233" s="135">
        <f t="shared" si="132"/>
        <v>16.486775764323969</v>
      </c>
      <c r="BS233" s="135">
        <f t="shared" si="132"/>
        <v>15.129116093892563</v>
      </c>
      <c r="BT233" s="135">
        <f t="shared" si="132"/>
        <v>9.4001523161856486</v>
      </c>
      <c r="BU233" s="135">
        <f t="shared" si="132"/>
        <v>12.423890472670958</v>
      </c>
      <c r="BV233" s="135">
        <f t="shared" si="132"/>
        <v>8.6138365390842573</v>
      </c>
      <c r="BW233" s="135">
        <f t="shared" si="132"/>
        <v>7.294128882840293</v>
      </c>
      <c r="BX233" s="135">
        <f t="shared" si="132"/>
        <v>1.2673202351004245</v>
      </c>
      <c r="BY233" s="135">
        <f t="shared" si="132"/>
        <v>-23.787634375998092</v>
      </c>
      <c r="BZ233" s="135">
        <f t="shared" si="132"/>
        <v>-52.42757834757834</v>
      </c>
      <c r="CA233" s="135">
        <f t="shared" si="132"/>
        <v>-42.758252815595185</v>
      </c>
      <c r="CB233" s="135">
        <f t="shared" si="132"/>
        <v>-7.3180257248299245</v>
      </c>
      <c r="CC233" s="135">
        <f t="shared" si="132"/>
        <v>6.079076491517621</v>
      </c>
      <c r="CD233" s="135">
        <f t="shared" si="132"/>
        <v>17.990077135161041</v>
      </c>
      <c r="CE233" s="135">
        <f t="shared" si="132"/>
        <v>-0.53143158799529799</v>
      </c>
      <c r="CF233" s="135">
        <f t="shared" si="132"/>
        <v>-5.6125076066095589</v>
      </c>
      <c r="CG233" s="135">
        <f t="shared" si="132"/>
        <v>-8.8417819249478509</v>
      </c>
      <c r="CH233" s="135">
        <f t="shared" si="132"/>
        <v>-20.931528046421661</v>
      </c>
      <c r="CI233" s="135">
        <f t="shared" si="132"/>
        <v>10.51882493164131</v>
      </c>
      <c r="CJ233" s="135">
        <f t="shared" si="126"/>
        <v>16.945807785852644</v>
      </c>
      <c r="CK233" s="135">
        <f t="shared" si="126"/>
        <v>13.200007557436519</v>
      </c>
      <c r="CL233" s="1136">
        <f t="shared" ref="CL233" si="133">100*CL226/CL$227</f>
        <v>13.304521209299502</v>
      </c>
      <c r="CM233" s="395"/>
      <c r="CN233" s="903">
        <f t="shared" si="120"/>
        <v>-15.223544396091695</v>
      </c>
      <c r="CO233" s="135">
        <f t="shared" si="121"/>
        <v>-20.344227117773872</v>
      </c>
      <c r="CP233" s="135">
        <f t="shared" si="122"/>
        <v>-3.4459741362226866</v>
      </c>
      <c r="CQ233" s="135">
        <f t="shared" si="123"/>
        <v>-259.64719783929786</v>
      </c>
      <c r="CR233" s="135">
        <f t="shared" si="124"/>
        <v>17.990077135161041</v>
      </c>
    </row>
    <row r="234" spans="1:96" s="4" customFormat="1" ht="15">
      <c r="A234" s="228"/>
      <c r="B234" s="60"/>
      <c r="C234" s="685"/>
      <c r="D234" s="17"/>
      <c r="E234" s="579"/>
      <c r="F234" s="542"/>
      <c r="G234" s="524"/>
      <c r="H234" s="228"/>
      <c r="I234" s="82"/>
      <c r="J234" s="80"/>
      <c r="K234" s="66"/>
      <c r="L234" s="62"/>
      <c r="M234" s="60"/>
      <c r="N234" s="48"/>
      <c r="O234" s="64"/>
      <c r="P234" s="42"/>
      <c r="Q234" s="17"/>
      <c r="R234" s="5"/>
      <c r="S234" s="322"/>
      <c r="T234" s="12"/>
      <c r="U234" s="8"/>
      <c r="V234" s="23" t="str">
        <f t="shared" si="117"/>
        <v>Administrations publiques (S13)</v>
      </c>
      <c r="W234" s="344" t="s">
        <v>726</v>
      </c>
      <c r="X234" s="2" t="str">
        <f t="shared" si="118"/>
        <v>total public</v>
      </c>
      <c r="Y234" s="24"/>
      <c r="Z234" s="789">
        <v>1949</v>
      </c>
      <c r="AA234" s="135">
        <f t="shared" ref="AA234:CI234" si="134">100*AA227/AA$227</f>
        <v>100</v>
      </c>
      <c r="AB234" s="135">
        <f t="shared" si="134"/>
        <v>100</v>
      </c>
      <c r="AC234" s="135">
        <f t="shared" si="134"/>
        <v>99.999999999999986</v>
      </c>
      <c r="AD234" s="135">
        <f t="shared" si="134"/>
        <v>100</v>
      </c>
      <c r="AE234" s="135">
        <f t="shared" si="134"/>
        <v>100</v>
      </c>
      <c r="AF234" s="135">
        <f t="shared" si="134"/>
        <v>100</v>
      </c>
      <c r="AG234" s="135">
        <f t="shared" si="134"/>
        <v>100</v>
      </c>
      <c r="AH234" s="135">
        <f t="shared" si="134"/>
        <v>100</v>
      </c>
      <c r="AI234" s="135">
        <f t="shared" si="134"/>
        <v>100</v>
      </c>
      <c r="AJ234" s="135">
        <f t="shared" si="134"/>
        <v>100</v>
      </c>
      <c r="AK234" s="135">
        <f t="shared" si="134"/>
        <v>100</v>
      </c>
      <c r="AL234" s="135">
        <f t="shared" si="134"/>
        <v>100</v>
      </c>
      <c r="AM234" s="135">
        <f t="shared" si="134"/>
        <v>100</v>
      </c>
      <c r="AN234" s="135">
        <f t="shared" si="134"/>
        <v>100</v>
      </c>
      <c r="AO234" s="135">
        <f t="shared" si="134"/>
        <v>100</v>
      </c>
      <c r="AP234" s="135">
        <f t="shared" si="134"/>
        <v>100</v>
      </c>
      <c r="AQ234" s="135">
        <f t="shared" si="134"/>
        <v>100</v>
      </c>
      <c r="AR234" s="135">
        <f t="shared" si="134"/>
        <v>100</v>
      </c>
      <c r="AS234" s="135">
        <f t="shared" si="134"/>
        <v>100</v>
      </c>
      <c r="AT234" s="135">
        <f t="shared" si="134"/>
        <v>100</v>
      </c>
      <c r="AU234" s="135">
        <f t="shared" si="134"/>
        <v>100</v>
      </c>
      <c r="AV234" s="135">
        <f t="shared" si="134"/>
        <v>100</v>
      </c>
      <c r="AW234" s="135">
        <f t="shared" si="134"/>
        <v>100</v>
      </c>
      <c r="AX234" s="135">
        <f t="shared" si="134"/>
        <v>100</v>
      </c>
      <c r="AY234" s="135">
        <f t="shared" si="134"/>
        <v>100</v>
      </c>
      <c r="AZ234" s="135">
        <f t="shared" si="134"/>
        <v>100</v>
      </c>
      <c r="BA234" s="135">
        <f t="shared" si="134"/>
        <v>100</v>
      </c>
      <c r="BB234" s="135">
        <f t="shared" si="134"/>
        <v>100</v>
      </c>
      <c r="BC234" s="135">
        <f t="shared" si="134"/>
        <v>100</v>
      </c>
      <c r="BD234" s="135">
        <f t="shared" si="134"/>
        <v>100.00000000000001</v>
      </c>
      <c r="BE234" s="135">
        <f t="shared" si="134"/>
        <v>100</v>
      </c>
      <c r="BF234" s="135">
        <f t="shared" si="134"/>
        <v>100</v>
      </c>
      <c r="BG234" s="135">
        <f t="shared" si="134"/>
        <v>100</v>
      </c>
      <c r="BH234" s="135">
        <f t="shared" si="134"/>
        <v>100</v>
      </c>
      <c r="BI234" s="135">
        <f t="shared" si="134"/>
        <v>100</v>
      </c>
      <c r="BJ234" s="135">
        <f t="shared" si="134"/>
        <v>100</v>
      </c>
      <c r="BK234" s="135">
        <f t="shared" si="134"/>
        <v>100</v>
      </c>
      <c r="BL234" s="135">
        <f t="shared" si="134"/>
        <v>100</v>
      </c>
      <c r="BM234" s="135">
        <f t="shared" si="134"/>
        <v>100</v>
      </c>
      <c r="BN234" s="135">
        <f t="shared" si="134"/>
        <v>100</v>
      </c>
      <c r="BO234" s="135">
        <f t="shared" si="134"/>
        <v>100</v>
      </c>
      <c r="BP234" s="135">
        <f t="shared" si="134"/>
        <v>100</v>
      </c>
      <c r="BQ234" s="135">
        <f t="shared" si="134"/>
        <v>100</v>
      </c>
      <c r="BR234" s="135">
        <f t="shared" si="134"/>
        <v>100</v>
      </c>
      <c r="BS234" s="135">
        <f t="shared" si="134"/>
        <v>100</v>
      </c>
      <c r="BT234" s="135">
        <f t="shared" si="134"/>
        <v>100.00000000000001</v>
      </c>
      <c r="BU234" s="135">
        <f t="shared" si="134"/>
        <v>100</v>
      </c>
      <c r="BV234" s="135">
        <f t="shared" si="134"/>
        <v>99.999999999999986</v>
      </c>
      <c r="BW234" s="135">
        <f t="shared" si="134"/>
        <v>100</v>
      </c>
      <c r="BX234" s="135">
        <f t="shared" si="134"/>
        <v>100</v>
      </c>
      <c r="BY234" s="135">
        <f t="shared" si="134"/>
        <v>99.999999999999986</v>
      </c>
      <c r="BZ234" s="135">
        <f t="shared" si="134"/>
        <v>100</v>
      </c>
      <c r="CA234" s="135">
        <f t="shared" si="134"/>
        <v>100</v>
      </c>
      <c r="CB234" s="135">
        <f t="shared" si="134"/>
        <v>100</v>
      </c>
      <c r="CC234" s="135">
        <f t="shared" si="134"/>
        <v>100</v>
      </c>
      <c r="CD234" s="135">
        <f t="shared" si="134"/>
        <v>100</v>
      </c>
      <c r="CE234" s="135">
        <f t="shared" si="134"/>
        <v>100</v>
      </c>
      <c r="CF234" s="135">
        <f t="shared" si="134"/>
        <v>100.00000000000001</v>
      </c>
      <c r="CG234" s="135">
        <f t="shared" si="134"/>
        <v>100</v>
      </c>
      <c r="CH234" s="135">
        <f t="shared" si="134"/>
        <v>100</v>
      </c>
      <c r="CI234" s="135">
        <f t="shared" si="134"/>
        <v>100</v>
      </c>
      <c r="CJ234" s="135">
        <f t="shared" si="126"/>
        <v>100</v>
      </c>
      <c r="CK234" s="135">
        <f t="shared" si="126"/>
        <v>99.999999999999986</v>
      </c>
      <c r="CL234" s="1136">
        <f t="shared" ref="CL234" si="135">100*CL227/CL$227</f>
        <v>100</v>
      </c>
      <c r="CM234" s="395"/>
      <c r="CN234" s="903">
        <f t="shared" si="120"/>
        <v>100</v>
      </c>
      <c r="CO234" s="135">
        <f t="shared" si="121"/>
        <v>100</v>
      </c>
      <c r="CP234" s="135">
        <f t="shared" si="122"/>
        <v>100</v>
      </c>
      <c r="CQ234" s="135">
        <f t="shared" si="123"/>
        <v>99.999999999999986</v>
      </c>
      <c r="CR234" s="135">
        <f t="shared" si="124"/>
        <v>100.00000000000001</v>
      </c>
    </row>
    <row r="235" spans="1:96" s="4" customFormat="1" ht="15">
      <c r="A235" s="228"/>
      <c r="B235" s="60"/>
      <c r="C235" s="685"/>
      <c r="D235" s="17"/>
      <c r="E235" s="579"/>
      <c r="F235" s="542"/>
      <c r="G235" s="524"/>
      <c r="H235" s="228"/>
      <c r="I235" s="82"/>
      <c r="J235" s="80"/>
      <c r="K235" s="66"/>
      <c r="L235" s="62"/>
      <c r="M235" s="60"/>
      <c r="N235" s="48"/>
      <c r="O235" s="64"/>
      <c r="P235" s="42"/>
      <c r="Q235" s="17"/>
      <c r="R235" s="5"/>
      <c r="S235" s="322"/>
      <c r="T235" s="12"/>
      <c r="U235" s="8"/>
      <c r="V235" s="18"/>
      <c r="W235" s="344"/>
      <c r="X235" s="2"/>
      <c r="Y235" s="2"/>
      <c r="Z235" s="789"/>
      <c r="CJ235" s="22"/>
      <c r="CK235" s="135"/>
      <c r="CL235" s="1136"/>
      <c r="CM235" s="395"/>
      <c r="CN235" s="888"/>
    </row>
    <row r="236" spans="1:96" s="4" customFormat="1" ht="15">
      <c r="A236" s="228"/>
      <c r="B236" s="60"/>
      <c r="C236" s="685"/>
      <c r="D236" s="17"/>
      <c r="E236" s="579"/>
      <c r="F236" s="542"/>
      <c r="G236" s="524"/>
      <c r="H236" s="228"/>
      <c r="I236" s="82"/>
      <c r="J236" s="80"/>
      <c r="K236" s="66"/>
      <c r="L236" s="62"/>
      <c r="M236" s="60"/>
      <c r="N236" s="48"/>
      <c r="O236" s="64"/>
      <c r="P236" s="42"/>
      <c r="Q236" s="17"/>
      <c r="R236" s="5"/>
      <c r="S236" s="322"/>
      <c r="T236" s="12"/>
      <c r="U236" s="8"/>
      <c r="V236" s="18" t="s">
        <v>764</v>
      </c>
      <c r="W236" s="344" t="str">
        <f t="shared" ref="W236:W241" si="136">W$73</f>
        <v>Md euros 2012</v>
      </c>
      <c r="X236" s="2" t="s">
        <v>765</v>
      </c>
      <c r="Y236" s="2" t="s">
        <v>664</v>
      </c>
      <c r="Z236" s="789">
        <v>1949</v>
      </c>
      <c r="AA236" s="90">
        <f t="shared" ref="AA236:CJ236" si="137">AA237+AA238</f>
        <v>5.893108784455019</v>
      </c>
      <c r="AB236" s="90">
        <f t="shared" si="137"/>
        <v>4.2050181679703895</v>
      </c>
      <c r="AC236" s="90">
        <f t="shared" si="137"/>
        <v>0.78633227889153434</v>
      </c>
      <c r="AD236" s="90">
        <f t="shared" si="137"/>
        <v>1.9025261345774689</v>
      </c>
      <c r="AE236" s="90">
        <f t="shared" si="137"/>
        <v>-0.13775515992125117</v>
      </c>
      <c r="AF236" s="90">
        <f t="shared" si="137"/>
        <v>5.6500926721684011E-2</v>
      </c>
      <c r="AG236" s="90">
        <f t="shared" si="137"/>
        <v>2.9410967324706356</v>
      </c>
      <c r="AH236" s="90">
        <f t="shared" si="137"/>
        <v>6.7710448212097161</v>
      </c>
      <c r="AI236" s="90">
        <f t="shared" si="137"/>
        <v>4.55340360218527</v>
      </c>
      <c r="AJ236" s="90">
        <f t="shared" si="137"/>
        <v>-2.6258478292724892</v>
      </c>
      <c r="AK236" s="90">
        <f t="shared" si="137"/>
        <v>-4.6554456510769944</v>
      </c>
      <c r="AL236" s="90">
        <f t="shared" si="137"/>
        <v>-6.0291383299124126</v>
      </c>
      <c r="AM236" s="90">
        <f t="shared" si="137"/>
        <v>-3.6499914479195947</v>
      </c>
      <c r="AN236" s="90">
        <f t="shared" si="137"/>
        <v>0.29168943050401142</v>
      </c>
      <c r="AO236" s="90">
        <f t="shared" si="137"/>
        <v>-1.0491097319898932</v>
      </c>
      <c r="AP236" s="90">
        <f t="shared" si="137"/>
        <v>-7.0127007442432943</v>
      </c>
      <c r="AQ236" s="90">
        <f t="shared" si="137"/>
        <v>-7.2436835304404212</v>
      </c>
      <c r="AR236" s="90">
        <f t="shared" si="137"/>
        <v>-5.4485501304637767</v>
      </c>
      <c r="AS236" s="90">
        <f t="shared" si="137"/>
        <v>5.2886300792818144</v>
      </c>
      <c r="AT236" s="90">
        <f t="shared" si="137"/>
        <v>8.5988534155700727</v>
      </c>
      <c r="AU236" s="90">
        <f t="shared" si="137"/>
        <v>-1.8236298435476253</v>
      </c>
      <c r="AV236" s="90">
        <f t="shared" si="137"/>
        <v>-5.0358111790972568</v>
      </c>
      <c r="AW236" s="90">
        <f t="shared" si="137"/>
        <v>-2.9743725334665991</v>
      </c>
      <c r="AX236" s="90">
        <f t="shared" si="137"/>
        <v>-5.9714382310926686</v>
      </c>
      <c r="AY236" s="90">
        <f t="shared" si="137"/>
        <v>-8.0959032471477279</v>
      </c>
      <c r="AZ236" s="90">
        <f t="shared" si="137"/>
        <v>-8.7336734441883603</v>
      </c>
      <c r="BA236" s="90">
        <f t="shared" si="137"/>
        <v>19.03261821094878</v>
      </c>
      <c r="BB236" s="90">
        <f t="shared" si="137"/>
        <v>9.7422488620387124</v>
      </c>
      <c r="BC236" s="90">
        <f t="shared" si="137"/>
        <v>8.0097747976084488</v>
      </c>
      <c r="BD236" s="90">
        <f t="shared" si="137"/>
        <v>3.5948281727401628</v>
      </c>
      <c r="BE236" s="90">
        <f t="shared" si="137"/>
        <v>-1.1654091867330221</v>
      </c>
      <c r="BF236" s="90">
        <f t="shared" si="137"/>
        <v>-1.804087329200013</v>
      </c>
      <c r="BG236" s="90">
        <f t="shared" si="137"/>
        <v>11.354145301592039</v>
      </c>
      <c r="BH236" s="90">
        <f t="shared" si="137"/>
        <v>17.909616071123494</v>
      </c>
      <c r="BI236" s="90">
        <f t="shared" si="137"/>
        <v>23.439995781456616</v>
      </c>
      <c r="BJ236" s="90">
        <f t="shared" si="137"/>
        <v>29.587361909196076</v>
      </c>
      <c r="BK236" s="90">
        <f t="shared" si="137"/>
        <v>30.503884374234623</v>
      </c>
      <c r="BL236" s="90">
        <f t="shared" si="137"/>
        <v>26.436675062954382</v>
      </c>
      <c r="BM236" s="90">
        <f t="shared" si="137"/>
        <v>20.26447814665211</v>
      </c>
      <c r="BN236" s="90">
        <f t="shared" si="137"/>
        <v>27.512914509869912</v>
      </c>
      <c r="BO236" s="90">
        <f t="shared" si="137"/>
        <v>19.772846270812614</v>
      </c>
      <c r="BP236" s="90">
        <f t="shared" si="137"/>
        <v>27.469317515814861</v>
      </c>
      <c r="BQ236" s="90">
        <f t="shared" si="137"/>
        <v>26.372548110668781</v>
      </c>
      <c r="BR236" s="90">
        <f t="shared" si="137"/>
        <v>47.357101831652834</v>
      </c>
      <c r="BS236" s="90">
        <f t="shared" si="137"/>
        <v>76.719835019370237</v>
      </c>
      <c r="BT236" s="90">
        <f t="shared" si="137"/>
        <v>70.007495980943148</v>
      </c>
      <c r="BU236" s="90">
        <f t="shared" si="137"/>
        <v>69.787593595946632</v>
      </c>
      <c r="BV236" s="90">
        <f t="shared" si="137"/>
        <v>57.01041304445355</v>
      </c>
      <c r="BW236" s="90">
        <f t="shared" si="137"/>
        <v>51.511049118483569</v>
      </c>
      <c r="BX236" s="90">
        <f t="shared" si="137"/>
        <v>46.772758484045184</v>
      </c>
      <c r="BY236" s="90">
        <f t="shared" si="137"/>
        <v>42.344478136914113</v>
      </c>
      <c r="BZ236" s="90">
        <f t="shared" si="137"/>
        <v>43.08095593108272</v>
      </c>
      <c r="CA236" s="90">
        <f t="shared" si="137"/>
        <v>44.291762911608913</v>
      </c>
      <c r="CB236" s="90">
        <f t="shared" si="137"/>
        <v>66.63254926192252</v>
      </c>
      <c r="CC236" s="90">
        <f t="shared" si="137"/>
        <v>71.784835282479477</v>
      </c>
      <c r="CD236" s="90">
        <f t="shared" si="137"/>
        <v>53.405276466076465</v>
      </c>
      <c r="CE236" s="90">
        <f t="shared" si="137"/>
        <v>54.154146938234412</v>
      </c>
      <c r="CF236" s="90">
        <f>CF237+CF238</f>
        <v>45.810470301557523</v>
      </c>
      <c r="CG236" s="90">
        <f t="shared" si="137"/>
        <v>52.322609832172461</v>
      </c>
      <c r="CH236" s="90">
        <f t="shared" si="137"/>
        <v>71.860941925655197</v>
      </c>
      <c r="CI236" s="90">
        <f t="shared" si="137"/>
        <v>126.34154613118024</v>
      </c>
      <c r="CJ236" s="90">
        <f t="shared" si="137"/>
        <v>115.89213120589771</v>
      </c>
      <c r="CK236" s="135">
        <f>CK237+CK238</f>
        <v>91.776821396600027</v>
      </c>
      <c r="CL236" s="1136">
        <f>CL237+CL238</f>
        <v>82.558000000000007</v>
      </c>
      <c r="CM236" s="395"/>
      <c r="CN236" s="888"/>
    </row>
    <row r="237" spans="1:96" s="4" customFormat="1" ht="15">
      <c r="A237" s="228"/>
      <c r="B237" s="60"/>
      <c r="C237" s="685"/>
      <c r="D237" s="17"/>
      <c r="E237" s="579"/>
      <c r="F237" s="542"/>
      <c r="G237" s="524"/>
      <c r="H237" s="228"/>
      <c r="I237" s="82"/>
      <c r="J237" s="80"/>
      <c r="K237" s="66"/>
      <c r="L237" s="62"/>
      <c r="M237" s="60"/>
      <c r="N237" s="48"/>
      <c r="O237" s="64"/>
      <c r="P237" s="42"/>
      <c r="Q237" s="17"/>
      <c r="R237" s="5"/>
      <c r="S237" s="322"/>
      <c r="T237" s="12"/>
      <c r="U237" s="8"/>
      <c r="V237" s="23" t="str">
        <f>V223:BU223</f>
        <v xml:space="preserve">    Etat (S13111)</v>
      </c>
      <c r="W237" s="344" t="str">
        <f t="shared" si="136"/>
        <v>Md euros 2012</v>
      </c>
      <c r="X237" s="24" t="str">
        <f>X223:BW223</f>
        <v>État</v>
      </c>
      <c r="Y237" s="24" t="s">
        <v>1113</v>
      </c>
      <c r="Z237" s="789">
        <v>1949</v>
      </c>
      <c r="AA237" s="14">
        <f>AA223/AA$71*AA$73</f>
        <v>5.893108784455019</v>
      </c>
      <c r="AB237" s="14">
        <f t="shared" ref="AB237:CJ237" si="138">AB223/AB$71*AB$73</f>
        <v>4.2050181679703895</v>
      </c>
      <c r="AC237" s="14">
        <f t="shared" si="138"/>
        <v>0.78633227889153434</v>
      </c>
      <c r="AD237" s="14">
        <f t="shared" si="138"/>
        <v>1.9025261345774689</v>
      </c>
      <c r="AE237" s="14">
        <f t="shared" si="138"/>
        <v>-0.13775515992125117</v>
      </c>
      <c r="AF237" s="14">
        <f t="shared" si="138"/>
        <v>5.6500926721684011E-2</v>
      </c>
      <c r="AG237" s="14">
        <f t="shared" si="138"/>
        <v>2.9410967324706356</v>
      </c>
      <c r="AH237" s="14">
        <f t="shared" si="138"/>
        <v>6.7710448212097161</v>
      </c>
      <c r="AI237" s="14">
        <f t="shared" si="138"/>
        <v>4.55340360218527</v>
      </c>
      <c r="AJ237" s="14">
        <f t="shared" si="138"/>
        <v>-2.6258478292724892</v>
      </c>
      <c r="AK237" s="14">
        <f t="shared" si="138"/>
        <v>-4.6554456510769944</v>
      </c>
      <c r="AL237" s="14">
        <f t="shared" si="138"/>
        <v>-6.0291383299124126</v>
      </c>
      <c r="AM237" s="14">
        <f t="shared" si="138"/>
        <v>-3.6499914479195947</v>
      </c>
      <c r="AN237" s="14">
        <f t="shared" si="138"/>
        <v>0.29168943050401142</v>
      </c>
      <c r="AO237" s="14">
        <f t="shared" si="138"/>
        <v>-1.0491097319898932</v>
      </c>
      <c r="AP237" s="14">
        <f t="shared" si="138"/>
        <v>-7.0127007442432943</v>
      </c>
      <c r="AQ237" s="14">
        <f t="shared" si="138"/>
        <v>-7.2436835304404212</v>
      </c>
      <c r="AR237" s="14">
        <f t="shared" si="138"/>
        <v>-5.4485501304637767</v>
      </c>
      <c r="AS237" s="14">
        <f t="shared" si="138"/>
        <v>5.2886300792818144</v>
      </c>
      <c r="AT237" s="14">
        <f t="shared" si="138"/>
        <v>8.5988534155700727</v>
      </c>
      <c r="AU237" s="14">
        <f t="shared" si="138"/>
        <v>-1.8236298435476253</v>
      </c>
      <c r="AV237" s="14">
        <f t="shared" si="138"/>
        <v>-5.0358111790972568</v>
      </c>
      <c r="AW237" s="14">
        <f t="shared" si="138"/>
        <v>-2.9743725334665991</v>
      </c>
      <c r="AX237" s="14">
        <f t="shared" si="138"/>
        <v>-5.9714382310926686</v>
      </c>
      <c r="AY237" s="14">
        <f t="shared" si="138"/>
        <v>-8.0959032471477279</v>
      </c>
      <c r="AZ237" s="14">
        <f t="shared" si="138"/>
        <v>-8.7336734441883603</v>
      </c>
      <c r="BA237" s="14">
        <f t="shared" si="138"/>
        <v>19.03261821094878</v>
      </c>
      <c r="BB237" s="14">
        <f t="shared" si="138"/>
        <v>9.7422488620387124</v>
      </c>
      <c r="BC237" s="14">
        <f t="shared" si="138"/>
        <v>8.0097747976084488</v>
      </c>
      <c r="BD237" s="14">
        <f t="shared" si="138"/>
        <v>3.7772465469744581</v>
      </c>
      <c r="BE237" s="14">
        <f t="shared" si="138"/>
        <v>1.4186705144886262</v>
      </c>
      <c r="BF237" s="14">
        <f t="shared" si="138"/>
        <v>0.74322765079792397</v>
      </c>
      <c r="BG237" s="14">
        <f t="shared" si="138"/>
        <v>12.653837143853016</v>
      </c>
      <c r="BH237" s="14">
        <f t="shared" si="138"/>
        <v>19.275900355177608</v>
      </c>
      <c r="BI237" s="14">
        <f t="shared" si="138"/>
        <v>24.603555584685207</v>
      </c>
      <c r="BJ237" s="14">
        <f t="shared" si="138"/>
        <v>28.088482136544371</v>
      </c>
      <c r="BK237" s="14">
        <f t="shared" si="138"/>
        <v>32.186322566333679</v>
      </c>
      <c r="BL237" s="14">
        <f t="shared" si="138"/>
        <v>24.041101673634913</v>
      </c>
      <c r="BM237" s="14">
        <f t="shared" si="138"/>
        <v>19.993732286436781</v>
      </c>
      <c r="BN237" s="14">
        <f t="shared" si="138"/>
        <v>28.455910855610082</v>
      </c>
      <c r="BO237" s="14">
        <f t="shared" si="138"/>
        <v>22.919312591108763</v>
      </c>
      <c r="BP237" s="14">
        <f t="shared" si="138"/>
        <v>30.127537754591557</v>
      </c>
      <c r="BQ237" s="14">
        <f t="shared" si="138"/>
        <v>28.916047700195698</v>
      </c>
      <c r="BR237" s="14">
        <f t="shared" si="138"/>
        <v>49.982093414460607</v>
      </c>
      <c r="BS237" s="14">
        <f t="shared" si="138"/>
        <v>78.537030517508953</v>
      </c>
      <c r="BT237" s="14">
        <f t="shared" si="138"/>
        <v>71.820836257560217</v>
      </c>
      <c r="BU237" s="14">
        <f t="shared" si="138"/>
        <v>62.352799283419984</v>
      </c>
      <c r="BV237" s="14">
        <f t="shared" si="138"/>
        <v>56.49207466759573</v>
      </c>
      <c r="BW237" s="14">
        <f t="shared" si="138"/>
        <v>61.132852275830864</v>
      </c>
      <c r="BX237" s="14">
        <f t="shared" si="138"/>
        <v>47.338597608986184</v>
      </c>
      <c r="BY237" s="14">
        <f t="shared" si="138"/>
        <v>44.016237132615814</v>
      </c>
      <c r="BZ237" s="14">
        <f t="shared" si="138"/>
        <v>42.259133947538814</v>
      </c>
      <c r="CA237" s="14">
        <f t="shared" si="138"/>
        <v>43.107216610809267</v>
      </c>
      <c r="CB237" s="14">
        <f t="shared" si="138"/>
        <v>67.868693151846912</v>
      </c>
      <c r="CC237" s="14">
        <f t="shared" si="138"/>
        <v>70.902252025462815</v>
      </c>
      <c r="CD237" s="14">
        <f t="shared" si="138"/>
        <v>59.72734969278244</v>
      </c>
      <c r="CE237" s="14">
        <f t="shared" si="138"/>
        <v>57.815454981264679</v>
      </c>
      <c r="CF237" s="14">
        <f>CF223/CF$71*CF$73</f>
        <v>53.20720244927741</v>
      </c>
      <c r="CG237" s="14">
        <f t="shared" si="138"/>
        <v>42.810610922796023</v>
      </c>
      <c r="CH237" s="14">
        <f t="shared" si="138"/>
        <v>66.476756512320335</v>
      </c>
      <c r="CI237" s="14">
        <f t="shared" si="138"/>
        <v>121.53137271041764</v>
      </c>
      <c r="CJ237" s="14">
        <f t="shared" si="138"/>
        <v>125.21010700678363</v>
      </c>
      <c r="CK237" s="785">
        <f t="shared" ref="CK237:CL241" si="139">CK223/CK$71*CK$73</f>
        <v>89.060900016465226</v>
      </c>
      <c r="CL237" s="785">
        <f t="shared" si="139"/>
        <v>80.022000000000006</v>
      </c>
      <c r="CM237" s="395"/>
      <c r="CN237" s="888"/>
    </row>
    <row r="238" spans="1:96" s="4" customFormat="1" ht="15">
      <c r="A238" s="228"/>
      <c r="B238" s="60"/>
      <c r="C238" s="685"/>
      <c r="D238" s="17"/>
      <c r="E238" s="579"/>
      <c r="F238" s="542"/>
      <c r="G238" s="524"/>
      <c r="H238" s="228"/>
      <c r="I238" s="82"/>
      <c r="J238" s="80"/>
      <c r="K238" s="66"/>
      <c r="L238" s="62"/>
      <c r="M238" s="60"/>
      <c r="N238" s="48"/>
      <c r="O238" s="64"/>
      <c r="P238" s="42"/>
      <c r="Q238" s="17"/>
      <c r="R238" s="5"/>
      <c r="S238" s="322"/>
      <c r="T238" s="12"/>
      <c r="U238" s="8"/>
      <c r="V238" s="23" t="str">
        <f>V224:BU224</f>
        <v xml:space="preserve">    Organismes divers d'administration centrale (S13112)</v>
      </c>
      <c r="W238" s="344" t="str">
        <f t="shared" si="136"/>
        <v>Md euros 2012</v>
      </c>
      <c r="X238" s="24" t="str">
        <f>X224:BW224</f>
        <v>divers</v>
      </c>
      <c r="Y238" s="24"/>
      <c r="Z238" s="789">
        <v>1949</v>
      </c>
      <c r="AA238" s="14">
        <f t="shared" ref="AA238:CJ238" si="140">AA224/AA$71*AA$73</f>
        <v>0</v>
      </c>
      <c r="AB238" s="14">
        <f t="shared" si="140"/>
        <v>0</v>
      </c>
      <c r="AC238" s="14">
        <f t="shared" si="140"/>
        <v>0</v>
      </c>
      <c r="AD238" s="14">
        <f t="shared" si="140"/>
        <v>0</v>
      </c>
      <c r="AE238" s="14">
        <f t="shared" si="140"/>
        <v>0</v>
      </c>
      <c r="AF238" s="14">
        <f t="shared" si="140"/>
        <v>0</v>
      </c>
      <c r="AG238" s="14">
        <f t="shared" si="140"/>
        <v>0</v>
      </c>
      <c r="AH238" s="14">
        <f t="shared" si="140"/>
        <v>0</v>
      </c>
      <c r="AI238" s="14">
        <f t="shared" si="140"/>
        <v>0</v>
      </c>
      <c r="AJ238" s="14">
        <f t="shared" si="140"/>
        <v>0</v>
      </c>
      <c r="AK238" s="14">
        <f t="shared" si="140"/>
        <v>0</v>
      </c>
      <c r="AL238" s="14">
        <f t="shared" si="140"/>
        <v>0</v>
      </c>
      <c r="AM238" s="14">
        <f t="shared" si="140"/>
        <v>0</v>
      </c>
      <c r="AN238" s="14">
        <f t="shared" si="140"/>
        <v>0</v>
      </c>
      <c r="AO238" s="14">
        <f t="shared" si="140"/>
        <v>0</v>
      </c>
      <c r="AP238" s="14">
        <f t="shared" si="140"/>
        <v>0</v>
      </c>
      <c r="AQ238" s="14">
        <f t="shared" si="140"/>
        <v>0</v>
      </c>
      <c r="AR238" s="14">
        <f t="shared" si="140"/>
        <v>0</v>
      </c>
      <c r="AS238" s="14">
        <f t="shared" si="140"/>
        <v>0</v>
      </c>
      <c r="AT238" s="14">
        <f t="shared" si="140"/>
        <v>0</v>
      </c>
      <c r="AU238" s="14">
        <f t="shared" si="140"/>
        <v>0</v>
      </c>
      <c r="AV238" s="14">
        <f t="shared" si="140"/>
        <v>0</v>
      </c>
      <c r="AW238" s="14">
        <f t="shared" si="140"/>
        <v>0</v>
      </c>
      <c r="AX238" s="14">
        <f t="shared" si="140"/>
        <v>0</v>
      </c>
      <c r="AY238" s="14">
        <f t="shared" si="140"/>
        <v>0</v>
      </c>
      <c r="AZ238" s="14">
        <f t="shared" si="140"/>
        <v>0</v>
      </c>
      <c r="BA238" s="14">
        <f t="shared" si="140"/>
        <v>0</v>
      </c>
      <c r="BB238" s="14">
        <f t="shared" si="140"/>
        <v>0</v>
      </c>
      <c r="BC238" s="14">
        <f t="shared" si="140"/>
        <v>0</v>
      </c>
      <c r="BD238" s="14">
        <f t="shared" si="140"/>
        <v>-0.18241837423429524</v>
      </c>
      <c r="BE238" s="14">
        <f t="shared" si="140"/>
        <v>-2.5840797012216483</v>
      </c>
      <c r="BF238" s="14">
        <f t="shared" si="140"/>
        <v>-2.5473149799979371</v>
      </c>
      <c r="BG238" s="14">
        <f t="shared" si="140"/>
        <v>-1.2996918422609773</v>
      </c>
      <c r="BH238" s="14">
        <f t="shared" si="140"/>
        <v>-1.3662842840541143</v>
      </c>
      <c r="BI238" s="14">
        <f t="shared" si="140"/>
        <v>-1.1635598032285892</v>
      </c>
      <c r="BJ238" s="14">
        <f t="shared" si="140"/>
        <v>1.4988797726517034</v>
      </c>
      <c r="BK238" s="14">
        <f t="shared" si="140"/>
        <v>-1.6824381920990554</v>
      </c>
      <c r="BL238" s="14">
        <f t="shared" si="140"/>
        <v>2.3955733893194702</v>
      </c>
      <c r="BM238" s="14">
        <f t="shared" si="140"/>
        <v>0.27074586021532898</v>
      </c>
      <c r="BN238" s="14">
        <f t="shared" si="140"/>
        <v>-0.94299634574017066</v>
      </c>
      <c r="BO238" s="14">
        <f t="shared" si="140"/>
        <v>-3.1464663202961494</v>
      </c>
      <c r="BP238" s="14">
        <f t="shared" si="140"/>
        <v>-2.6582202387766953</v>
      </c>
      <c r="BQ238" s="14">
        <f t="shared" si="140"/>
        <v>-2.5434995895269168</v>
      </c>
      <c r="BR238" s="14">
        <f t="shared" si="140"/>
        <v>-2.6249915828077737</v>
      </c>
      <c r="BS238" s="14">
        <f t="shared" si="140"/>
        <v>-1.8171954981387173</v>
      </c>
      <c r="BT238" s="14">
        <f t="shared" si="140"/>
        <v>-1.8133402766170692</v>
      </c>
      <c r="BU238" s="14">
        <f t="shared" si="140"/>
        <v>7.4347943125266527</v>
      </c>
      <c r="BV238" s="14">
        <f t="shared" si="140"/>
        <v>0.51833837685782036</v>
      </c>
      <c r="BW238" s="14">
        <f t="shared" si="140"/>
        <v>-9.6218031573472906</v>
      </c>
      <c r="BX238" s="14">
        <f t="shared" si="140"/>
        <v>-0.56583912494099864</v>
      </c>
      <c r="BY238" s="14">
        <f t="shared" si="140"/>
        <v>-1.6717589957017032</v>
      </c>
      <c r="BZ238" s="14">
        <f t="shared" si="140"/>
        <v>0.82182198354390668</v>
      </c>
      <c r="CA238" s="14">
        <f t="shared" si="140"/>
        <v>1.1845463007996431</v>
      </c>
      <c r="CB238" s="14">
        <f t="shared" si="140"/>
        <v>-1.2361438899243917</v>
      </c>
      <c r="CC238" s="14">
        <f t="shared" si="140"/>
        <v>0.88258325701666718</v>
      </c>
      <c r="CD238" s="14">
        <f t="shared" si="140"/>
        <v>-6.3220732267059754</v>
      </c>
      <c r="CE238" s="14">
        <f t="shared" si="140"/>
        <v>-3.6613080430302669</v>
      </c>
      <c r="CF238" s="14">
        <f t="shared" si="140"/>
        <v>-7.3967321477198871</v>
      </c>
      <c r="CG238" s="14">
        <f t="shared" si="140"/>
        <v>9.5119989093764357</v>
      </c>
      <c r="CH238" s="14">
        <f t="shared" si="140"/>
        <v>5.3841854133348646</v>
      </c>
      <c r="CI238" s="14">
        <f t="shared" si="140"/>
        <v>4.810173420762589</v>
      </c>
      <c r="CJ238" s="14">
        <f t="shared" si="140"/>
        <v>-9.3179758008859164</v>
      </c>
      <c r="CK238" s="785">
        <f t="shared" si="139"/>
        <v>2.7159213801347994</v>
      </c>
      <c r="CL238" s="785">
        <f t="shared" si="139"/>
        <v>2.536</v>
      </c>
      <c r="CM238" s="395"/>
      <c r="CN238" s="888"/>
    </row>
    <row r="239" spans="1:96" s="4" customFormat="1" ht="15">
      <c r="A239" s="228"/>
      <c r="B239" s="60"/>
      <c r="C239" s="685"/>
      <c r="D239" s="17"/>
      <c r="E239" s="579"/>
      <c r="F239" s="542"/>
      <c r="G239" s="524"/>
      <c r="H239" s="228"/>
      <c r="I239" s="82"/>
      <c r="J239" s="80"/>
      <c r="K239" s="66"/>
      <c r="L239" s="62"/>
      <c r="M239" s="60"/>
      <c r="N239" s="48"/>
      <c r="O239" s="64"/>
      <c r="P239" s="42"/>
      <c r="Q239" s="17"/>
      <c r="R239" s="5"/>
      <c r="S239" s="322"/>
      <c r="T239" s="12"/>
      <c r="U239" s="8"/>
      <c r="V239" s="23" t="str">
        <f>V225:BU225</f>
        <v xml:space="preserve">  Administrations publiques locales (S1313)</v>
      </c>
      <c r="W239" s="344" t="str">
        <f t="shared" si="136"/>
        <v>Md euros 2012</v>
      </c>
      <c r="X239" s="24" t="str">
        <f>X225:BW225</f>
        <v>Collectivités locales</v>
      </c>
      <c r="Y239" s="24" t="s">
        <v>478</v>
      </c>
      <c r="Z239" s="789">
        <v>1949</v>
      </c>
      <c r="AA239" s="14">
        <f t="shared" ref="AA239:CJ239" si="141">AA225/AA$71*AA$73</f>
        <v>-1.7852224207415877</v>
      </c>
      <c r="AB239" s="14">
        <f t="shared" si="141"/>
        <v>-2.1947581114360983</v>
      </c>
      <c r="AC239" s="14">
        <f t="shared" si="141"/>
        <v>-1.403474210890423</v>
      </c>
      <c r="AD239" s="14">
        <f t="shared" si="141"/>
        <v>7.9746604443366967E-2</v>
      </c>
      <c r="AE239" s="14">
        <f t="shared" si="141"/>
        <v>0.82795111581535497</v>
      </c>
      <c r="AF239" s="14">
        <f t="shared" si="141"/>
        <v>1.5650756701906468</v>
      </c>
      <c r="AG239" s="14">
        <f t="shared" si="141"/>
        <v>1.9953485835641174</v>
      </c>
      <c r="AH239" s="14">
        <f t="shared" si="141"/>
        <v>2.2130785000605631</v>
      </c>
      <c r="AI239" s="14">
        <f t="shared" si="141"/>
        <v>2.7712085758498399</v>
      </c>
      <c r="AJ239" s="14">
        <f t="shared" si="141"/>
        <v>2.2254060353084348</v>
      </c>
      <c r="AK239" s="14">
        <f t="shared" si="141"/>
        <v>2.2386898720080617</v>
      </c>
      <c r="AL239" s="14">
        <f t="shared" si="141"/>
        <v>3.6672078501529115</v>
      </c>
      <c r="AM239" s="14">
        <f t="shared" si="141"/>
        <v>4.2482870125599534</v>
      </c>
      <c r="AN239" s="14">
        <f t="shared" si="141"/>
        <v>5.3383795773194462</v>
      </c>
      <c r="AO239" s="14">
        <f t="shared" si="141"/>
        <v>5.8999264693679114</v>
      </c>
      <c r="AP239" s="14">
        <f t="shared" si="141"/>
        <v>7.2004807953919796</v>
      </c>
      <c r="AQ239" s="14">
        <f t="shared" si="141"/>
        <v>6.8056629559462802</v>
      </c>
      <c r="AR239" s="14">
        <f t="shared" si="141"/>
        <v>6.2586520211297891</v>
      </c>
      <c r="AS239" s="14">
        <f t="shared" si="141"/>
        <v>6.7114555832143816</v>
      </c>
      <c r="AT239" s="14">
        <f t="shared" si="141"/>
        <v>6.1449875120357547</v>
      </c>
      <c r="AU239" s="14">
        <f t="shared" si="141"/>
        <v>8.8660693109275872</v>
      </c>
      <c r="AV239" s="14">
        <f t="shared" si="141"/>
        <v>10.543464896523282</v>
      </c>
      <c r="AW239" s="14">
        <f t="shared" si="141"/>
        <v>9.9886471648515123</v>
      </c>
      <c r="AX239" s="14">
        <f t="shared" si="141"/>
        <v>10.395173640357443</v>
      </c>
      <c r="AY239" s="14">
        <f t="shared" si="141"/>
        <v>12.810852972942369</v>
      </c>
      <c r="AZ239" s="14">
        <f t="shared" si="141"/>
        <v>12.854734591729144</v>
      </c>
      <c r="BA239" s="14">
        <f t="shared" si="141"/>
        <v>14.117322900610533</v>
      </c>
      <c r="BB239" s="14">
        <f t="shared" si="141"/>
        <v>13.731162134906787</v>
      </c>
      <c r="BC239" s="14">
        <f t="shared" si="141"/>
        <v>12.015362596447442</v>
      </c>
      <c r="BD239" s="14">
        <f t="shared" si="141"/>
        <v>14.192085396491708</v>
      </c>
      <c r="BE239" s="14">
        <f t="shared" si="141"/>
        <v>14.13233101366893</v>
      </c>
      <c r="BF239" s="14">
        <f t="shared" si="141"/>
        <v>12.916253444340484</v>
      </c>
      <c r="BG239" s="14">
        <f t="shared" si="141"/>
        <v>14.75716593655784</v>
      </c>
      <c r="BH239" s="14">
        <f t="shared" si="141"/>
        <v>16.198323129796794</v>
      </c>
      <c r="BI239" s="14">
        <f t="shared" si="141"/>
        <v>14.46778765776854</v>
      </c>
      <c r="BJ239" s="14">
        <f t="shared" si="141"/>
        <v>9.2968133142612661</v>
      </c>
      <c r="BK239" s="14">
        <f t="shared" si="141"/>
        <v>9.6657360815303939</v>
      </c>
      <c r="BL239" s="14">
        <f t="shared" si="141"/>
        <v>8.4170393407447079</v>
      </c>
      <c r="BM239" s="14">
        <f t="shared" si="141"/>
        <v>7.0669813219935538</v>
      </c>
      <c r="BN239" s="14">
        <f t="shared" si="141"/>
        <v>8.2149953743017754</v>
      </c>
      <c r="BO239" s="14">
        <f t="shared" si="141"/>
        <v>8.8000631619045411</v>
      </c>
      <c r="BP239" s="14">
        <f t="shared" si="141"/>
        <v>7.3740645976132662</v>
      </c>
      <c r="BQ239" s="14">
        <f t="shared" si="141"/>
        <v>10.989080653119284</v>
      </c>
      <c r="BR239" s="14">
        <f t="shared" si="141"/>
        <v>10.481095173744139</v>
      </c>
      <c r="BS239" s="14">
        <f t="shared" si="141"/>
        <v>5.1984680672211185</v>
      </c>
      <c r="BT239" s="14">
        <f t="shared" si="141"/>
        <v>5.6506073889344384</v>
      </c>
      <c r="BU239" s="14">
        <f t="shared" si="141"/>
        <v>4.8052521205797856</v>
      </c>
      <c r="BV239" s="14">
        <f t="shared" si="141"/>
        <v>0.99582629427554481</v>
      </c>
      <c r="BW239" s="14">
        <f t="shared" si="141"/>
        <v>-2.0838647573695197</v>
      </c>
      <c r="BX239" s="14">
        <f t="shared" si="141"/>
        <v>-3.5539132035650751</v>
      </c>
      <c r="BY239" s="14">
        <f t="shared" si="141"/>
        <v>-3.8350342534559387</v>
      </c>
      <c r="BZ239" s="14">
        <f t="shared" si="141"/>
        <v>-1.6755906405478596</v>
      </c>
      <c r="CA239" s="14">
        <f t="shared" si="141"/>
        <v>-1.4116480662260322</v>
      </c>
      <c r="CB239" s="14">
        <f t="shared" si="141"/>
        <v>-2.0249723107474211</v>
      </c>
      <c r="CC239" s="14">
        <f t="shared" si="141"/>
        <v>-0.76383442148613023</v>
      </c>
      <c r="CD239" s="14">
        <f t="shared" si="141"/>
        <v>2.8261715788230464</v>
      </c>
      <c r="CE239" s="14">
        <f t="shared" si="141"/>
        <v>3.4024424300207321</v>
      </c>
      <c r="CF239" s="14">
        <f t="shared" si="141"/>
        <v>3.8261311109578822</v>
      </c>
      <c r="CG239" s="14">
        <f t="shared" si="141"/>
        <v>8.2467347099553798</v>
      </c>
      <c r="CH239" s="14">
        <f t="shared" si="141"/>
        <v>9.8607241110405468</v>
      </c>
      <c r="CI239" s="14">
        <f t="shared" si="141"/>
        <v>6.1661169751584328</v>
      </c>
      <c r="CJ239" s="14">
        <f t="shared" si="141"/>
        <v>1.3975421160361945</v>
      </c>
      <c r="CK239" s="785">
        <f t="shared" si="139"/>
        <v>1.5117782934656887</v>
      </c>
      <c r="CL239" s="785">
        <f t="shared" si="139"/>
        <v>3.0979999999999999</v>
      </c>
      <c r="CM239" s="395"/>
      <c r="CN239" s="888"/>
    </row>
    <row r="240" spans="1:96" s="4" customFormat="1" ht="15">
      <c r="A240" s="228"/>
      <c r="B240" s="60"/>
      <c r="C240" s="685"/>
      <c r="D240" s="17"/>
      <c r="E240" s="579"/>
      <c r="F240" s="542"/>
      <c r="G240" s="524"/>
      <c r="H240" s="228"/>
      <c r="I240" s="82"/>
      <c r="J240" s="80"/>
      <c r="K240" s="66"/>
      <c r="L240" s="62"/>
      <c r="M240" s="60"/>
      <c r="N240" s="48"/>
      <c r="O240" s="64"/>
      <c r="P240" s="42"/>
      <c r="Q240" s="17"/>
      <c r="R240" s="5"/>
      <c r="S240" s="322"/>
      <c r="T240" s="12"/>
      <c r="U240" s="8"/>
      <c r="V240" s="23" t="str">
        <f>V226:BU226</f>
        <v xml:space="preserve">  Administrations de sécurité sociale (S1314)</v>
      </c>
      <c r="W240" s="344" t="str">
        <f t="shared" si="136"/>
        <v>Md euros 2012</v>
      </c>
      <c r="X240" s="24" t="str">
        <f>X226:BW226</f>
        <v>Sécurité sociale</v>
      </c>
      <c r="Y240" s="24" t="s">
        <v>952</v>
      </c>
      <c r="Z240" s="789">
        <v>1949</v>
      </c>
      <c r="AA240" s="14">
        <f t="shared" ref="AA240:CJ240" si="142">AA226/AA$71*AA$73</f>
        <v>2.2601707427125119</v>
      </c>
      <c r="AB240" s="14">
        <f t="shared" si="142"/>
        <v>3.0192337942785556</v>
      </c>
      <c r="AC240" s="14">
        <f t="shared" si="142"/>
        <v>3.2677906999836721</v>
      </c>
      <c r="AD240" s="14">
        <f t="shared" si="142"/>
        <v>2.2955629707626342</v>
      </c>
      <c r="AE240" s="14">
        <f t="shared" si="142"/>
        <v>2.1643181826802764</v>
      </c>
      <c r="AF240" s="14">
        <f t="shared" si="142"/>
        <v>0.98452864812534369</v>
      </c>
      <c r="AG240" s="14">
        <f t="shared" si="142"/>
        <v>0.33925080012020042</v>
      </c>
      <c r="AH240" s="14">
        <f t="shared" si="142"/>
        <v>-0.79481020579899919</v>
      </c>
      <c r="AI240" s="14">
        <f t="shared" si="142"/>
        <v>-1.3375700059435225</v>
      </c>
      <c r="AJ240" s="14">
        <f t="shared" si="142"/>
        <v>-3.4070375584810542</v>
      </c>
      <c r="AK240" s="14">
        <f t="shared" si="142"/>
        <v>-3.8948057359441397</v>
      </c>
      <c r="AL240" s="14">
        <f t="shared" si="142"/>
        <v>-2.7829876960154407</v>
      </c>
      <c r="AM240" s="14">
        <f t="shared" si="142"/>
        <v>-5.9178812911586185</v>
      </c>
      <c r="AN240" s="14">
        <f t="shared" si="142"/>
        <v>-6.2764157458926633</v>
      </c>
      <c r="AO240" s="14">
        <f t="shared" si="142"/>
        <v>-6.784125975927954</v>
      </c>
      <c r="AP240" s="14">
        <f t="shared" si="142"/>
        <v>-5.2468946130379397</v>
      </c>
      <c r="AQ240" s="14">
        <f t="shared" si="142"/>
        <v>-3.1470470753301063</v>
      </c>
      <c r="AR240" s="14">
        <f t="shared" si="142"/>
        <v>-2.4668038962591927</v>
      </c>
      <c r="AS240" s="14">
        <f t="shared" si="142"/>
        <v>-8.7348243193262771</v>
      </c>
      <c r="AT240" s="14">
        <f t="shared" si="142"/>
        <v>-4.967456307725568</v>
      </c>
      <c r="AU240" s="14">
        <f t="shared" si="142"/>
        <v>-6.7937938917248815</v>
      </c>
      <c r="AV240" s="14">
        <f t="shared" si="142"/>
        <v>-6.3040509299091179</v>
      </c>
      <c r="AW240" s="14">
        <f t="shared" si="142"/>
        <v>-5.6791310003648272</v>
      </c>
      <c r="AX240" s="14">
        <f t="shared" si="142"/>
        <v>-7.5893864934945956</v>
      </c>
      <c r="AY240" s="14">
        <f t="shared" si="142"/>
        <v>-5.2290940962564925</v>
      </c>
      <c r="AZ240" s="14">
        <f t="shared" si="142"/>
        <v>-6.2658370598543822</v>
      </c>
      <c r="BA240" s="14">
        <f t="shared" si="142"/>
        <v>-5.2861812919880382</v>
      </c>
      <c r="BB240" s="14">
        <f t="shared" si="142"/>
        <v>-7.8512790821344103</v>
      </c>
      <c r="BC240" s="14">
        <f t="shared" si="142"/>
        <v>-8.8478034392085281</v>
      </c>
      <c r="BD240" s="14">
        <f t="shared" si="142"/>
        <v>1.2701961313115602</v>
      </c>
      <c r="BE240" s="14">
        <f t="shared" si="142"/>
        <v>-8.883918882797909</v>
      </c>
      <c r="BF240" s="14">
        <f t="shared" si="142"/>
        <v>-8.0224253408759783</v>
      </c>
      <c r="BG240" s="14">
        <f t="shared" si="142"/>
        <v>1.8478278267688868</v>
      </c>
      <c r="BH240" s="14">
        <f t="shared" si="142"/>
        <v>0.77501944749638685</v>
      </c>
      <c r="BI240" s="14">
        <f t="shared" si="142"/>
        <v>-6.6403416185558459</v>
      </c>
      <c r="BJ240" s="14">
        <f t="shared" si="142"/>
        <v>-4.37430349548886</v>
      </c>
      <c r="BK240" s="14">
        <f t="shared" si="142"/>
        <v>-1.6358486310462277</v>
      </c>
      <c r="BL240" s="14">
        <f t="shared" si="142"/>
        <v>7.4245989269378825</v>
      </c>
      <c r="BM240" s="14">
        <f t="shared" si="142"/>
        <v>0.5402447619495282</v>
      </c>
      <c r="BN240" s="14">
        <f t="shared" si="142"/>
        <v>1.3064302766848461</v>
      </c>
      <c r="BO240" s="14">
        <f t="shared" si="142"/>
        <v>-1.3699010213388088</v>
      </c>
      <c r="BP240" s="14">
        <f t="shared" si="142"/>
        <v>1.4740742487995389</v>
      </c>
      <c r="BQ240" s="14">
        <f t="shared" si="142"/>
        <v>6.8663418189960055</v>
      </c>
      <c r="BR240" s="14">
        <f t="shared" si="142"/>
        <v>11.418136389391371</v>
      </c>
      <c r="BS240" s="14">
        <f t="shared" si="142"/>
        <v>14.602811697760433</v>
      </c>
      <c r="BT240" s="14">
        <f t="shared" si="142"/>
        <v>7.8498910774051733</v>
      </c>
      <c r="BU240" s="14">
        <f t="shared" si="142"/>
        <v>10.582033733044177</v>
      </c>
      <c r="BV240" s="14">
        <f t="shared" si="142"/>
        <v>5.4675385367589957</v>
      </c>
      <c r="BW240" s="14">
        <f t="shared" si="142"/>
        <v>3.8889473633255243</v>
      </c>
      <c r="BX240" s="14">
        <f t="shared" si="142"/>
        <v>0.55475165155092798</v>
      </c>
      <c r="BY240" s="14">
        <f t="shared" si="142"/>
        <v>-7.4001621869618432</v>
      </c>
      <c r="BZ240" s="14">
        <f t="shared" si="142"/>
        <v>-14.241406025815177</v>
      </c>
      <c r="CA240" s="14">
        <f t="shared" si="142"/>
        <v>-12.843205665294622</v>
      </c>
      <c r="CB240" s="14">
        <f t="shared" si="142"/>
        <v>-4.4055883246959517</v>
      </c>
      <c r="CC240" s="14">
        <f t="shared" si="142"/>
        <v>4.596860559728678</v>
      </c>
      <c r="CD240" s="14">
        <f t="shared" si="142"/>
        <v>12.335216426685404</v>
      </c>
      <c r="CE240" s="14">
        <f t="shared" si="142"/>
        <v>-0.30425697917961037</v>
      </c>
      <c r="CF240" s="14">
        <f t="shared" si="142"/>
        <v>-2.637800765913521</v>
      </c>
      <c r="CG240" s="14">
        <f t="shared" si="142"/>
        <v>-4.9204087425672265</v>
      </c>
      <c r="CH240" s="14">
        <f t="shared" si="142"/>
        <v>-14.144858435847876</v>
      </c>
      <c r="CI240" s="14">
        <f t="shared" si="142"/>
        <v>15.576739009648421</v>
      </c>
      <c r="CJ240" s="14">
        <f t="shared" si="142"/>
        <v>23.930980560911173</v>
      </c>
      <c r="CK240" s="785">
        <f t="shared" si="139"/>
        <v>14.186754932569555</v>
      </c>
      <c r="CL240" s="785">
        <f t="shared" si="139"/>
        <v>13.145</v>
      </c>
      <c r="CM240" s="395"/>
      <c r="CN240" s="888"/>
    </row>
    <row r="241" spans="1:92" s="4" customFormat="1" ht="15">
      <c r="A241" s="228"/>
      <c r="B241" s="60"/>
      <c r="C241" s="685"/>
      <c r="D241" s="17"/>
      <c r="E241" s="579"/>
      <c r="F241" s="542"/>
      <c r="G241" s="524"/>
      <c r="H241" s="228"/>
      <c r="I241" s="82"/>
      <c r="J241" s="80"/>
      <c r="K241" s="66"/>
      <c r="L241" s="62"/>
      <c r="M241" s="60"/>
      <c r="N241" s="48"/>
      <c r="O241" s="64"/>
      <c r="P241" s="42"/>
      <c r="Q241" s="17"/>
      <c r="R241" s="5"/>
      <c r="S241" s="322"/>
      <c r="T241" s="12"/>
      <c r="U241" s="8"/>
      <c r="V241" s="23" t="str">
        <f>V227:BU227</f>
        <v>Administrations publiques (S13)</v>
      </c>
      <c r="W241" s="344" t="str">
        <f t="shared" si="136"/>
        <v>Md euros 2012</v>
      </c>
      <c r="X241" s="24" t="str">
        <f>X227:BW227</f>
        <v>total public</v>
      </c>
      <c r="Y241" s="24" t="s">
        <v>896</v>
      </c>
      <c r="Z241" s="789">
        <v>1949</v>
      </c>
      <c r="AA241" s="14">
        <f t="shared" ref="AA241:CI241" si="143">AA227/AA$71*AA$73</f>
        <v>6.368057106425943</v>
      </c>
      <c r="AB241" s="14">
        <f t="shared" si="143"/>
        <v>5.0294938508128455</v>
      </c>
      <c r="AC241" s="14">
        <f t="shared" si="143"/>
        <v>2.6506487679847828</v>
      </c>
      <c r="AD241" s="14">
        <f t="shared" si="143"/>
        <v>4.2778357097834698</v>
      </c>
      <c r="AE241" s="14">
        <f t="shared" si="143"/>
        <v>2.8559342948622284</v>
      </c>
      <c r="AF241" s="14">
        <f t="shared" si="143"/>
        <v>2.6061052450376745</v>
      </c>
      <c r="AG241" s="14">
        <f t="shared" si="143"/>
        <v>5.2756961161549532</v>
      </c>
      <c r="AH241" s="14">
        <f t="shared" si="143"/>
        <v>8.187995022261001</v>
      </c>
      <c r="AI241" s="14">
        <f t="shared" si="143"/>
        <v>5.9882738203475201</v>
      </c>
      <c r="AJ241" s="14">
        <f t="shared" si="143"/>
        <v>-3.8074793524451089</v>
      </c>
      <c r="AK241" s="14">
        <f t="shared" si="143"/>
        <v>-6.3115615150130733</v>
      </c>
      <c r="AL241" s="14">
        <f t="shared" si="143"/>
        <v>-5.145920692956504</v>
      </c>
      <c r="AM241" s="14">
        <f t="shared" si="143"/>
        <v>-5.3195857265182607</v>
      </c>
      <c r="AN241" s="14">
        <f t="shared" si="143"/>
        <v>-0.64634673806920617</v>
      </c>
      <c r="AO241" s="14">
        <f t="shared" si="143"/>
        <v>-1.9341864206000958</v>
      </c>
      <c r="AP241" s="14">
        <f t="shared" si="143"/>
        <v>-5.0582724988796199</v>
      </c>
      <c r="AQ241" s="14">
        <f t="shared" si="143"/>
        <v>-3.5842504472598931</v>
      </c>
      <c r="AR241" s="14">
        <f t="shared" si="143"/>
        <v>-1.6567020055931794</v>
      </c>
      <c r="AS241" s="14">
        <f t="shared" si="143"/>
        <v>3.2660312703906622</v>
      </c>
      <c r="AT241" s="14">
        <f t="shared" si="143"/>
        <v>9.7763846198802593</v>
      </c>
      <c r="AU241" s="14">
        <f t="shared" si="143"/>
        <v>0.24933244188617248</v>
      </c>
      <c r="AV241" s="14">
        <f t="shared" si="143"/>
        <v>-0.79639721248309125</v>
      </c>
      <c r="AW241" s="14">
        <f t="shared" si="143"/>
        <v>1.3351436310200857</v>
      </c>
      <c r="AX241" s="14">
        <f t="shared" si="143"/>
        <v>-3.1650753019300359</v>
      </c>
      <c r="AY241" s="14">
        <f t="shared" si="143"/>
        <v>-0.51414437046185069</v>
      </c>
      <c r="AZ241" s="14">
        <f>AZ227/AZ$71*AZ$73</f>
        <v>-2.1442958818945477</v>
      </c>
      <c r="BA241" s="14">
        <f t="shared" si="143"/>
        <v>27.864182240962677</v>
      </c>
      <c r="BB241" s="14">
        <f t="shared" si="143"/>
        <v>15.622131914811087</v>
      </c>
      <c r="BC241" s="14">
        <f t="shared" si="143"/>
        <v>11.177333954847363</v>
      </c>
      <c r="BD241" s="14">
        <f t="shared" si="143"/>
        <v>19.057109700543432</v>
      </c>
      <c r="BE241" s="14">
        <f t="shared" si="143"/>
        <v>4.0830029441379976</v>
      </c>
      <c r="BF241" s="14">
        <f t="shared" si="143"/>
        <v>3.089740774264492</v>
      </c>
      <c r="BG241" s="14">
        <f t="shared" si="143"/>
        <v>27.959372612419617</v>
      </c>
      <c r="BH241" s="14">
        <f t="shared" si="143"/>
        <v>34.882958648416675</v>
      </c>
      <c r="BI241" s="14">
        <f t="shared" si="143"/>
        <v>31.267441820669301</v>
      </c>
      <c r="BJ241" s="14">
        <f t="shared" si="143"/>
        <v>34.509694429675058</v>
      </c>
      <c r="BK241" s="14">
        <f t="shared" si="143"/>
        <v>38.533771824718791</v>
      </c>
      <c r="BL241" s="14">
        <f t="shared" si="143"/>
        <v>42.278473195394355</v>
      </c>
      <c r="BM241" s="14">
        <f t="shared" si="143"/>
        <v>27.871860100405332</v>
      </c>
      <c r="BN241" s="14">
        <f t="shared" si="143"/>
        <v>37.034189233144353</v>
      </c>
      <c r="BO241" s="14">
        <f t="shared" si="143"/>
        <v>27.203008411378349</v>
      </c>
      <c r="BP241" s="14">
        <f t="shared" si="143"/>
        <v>36.317456362227666</v>
      </c>
      <c r="BQ241" s="14">
        <f t="shared" si="143"/>
        <v>44.227970582784067</v>
      </c>
      <c r="BR241" s="14">
        <f t="shared" si="143"/>
        <v>69.256333394788342</v>
      </c>
      <c r="BS241" s="14">
        <f t="shared" si="143"/>
        <v>96.521248215256989</v>
      </c>
      <c r="BT241" s="14">
        <f t="shared" si="143"/>
        <v>83.508126393748341</v>
      </c>
      <c r="BU241" s="14">
        <f t="shared" si="143"/>
        <v>85.174879449570611</v>
      </c>
      <c r="BV241" s="14">
        <f t="shared" si="143"/>
        <v>63.473906336052366</v>
      </c>
      <c r="BW241" s="14">
        <f t="shared" si="143"/>
        <v>53.316131724439586</v>
      </c>
      <c r="BX241" s="14">
        <f t="shared" si="143"/>
        <v>43.77359693203104</v>
      </c>
      <c r="BY241" s="14">
        <f t="shared" si="143"/>
        <v>31.109281696496328</v>
      </c>
      <c r="BZ241" s="14">
        <f t="shared" si="143"/>
        <v>27.163959264719679</v>
      </c>
      <c r="CA241" s="14">
        <f t="shared" si="143"/>
        <v>30.036787800202937</v>
      </c>
      <c r="CB241" s="14">
        <f t="shared" si="143"/>
        <v>60.201869880668397</v>
      </c>
      <c r="CC241" s="14">
        <f t="shared" si="143"/>
        <v>75.617745000295045</v>
      </c>
      <c r="CD241" s="14">
        <f t="shared" si="143"/>
        <v>68.566778974930642</v>
      </c>
      <c r="CE241" s="14">
        <f t="shared" si="143"/>
        <v>57.252332389075526</v>
      </c>
      <c r="CF241" s="14">
        <f t="shared" si="143"/>
        <v>46.998613646547575</v>
      </c>
      <c r="CG241" s="14">
        <f t="shared" si="143"/>
        <v>55.64951481877052</v>
      </c>
      <c r="CH241" s="14">
        <f t="shared" si="143"/>
        <v>67.576807600847857</v>
      </c>
      <c r="CI241" s="14">
        <f t="shared" si="143"/>
        <v>148.08440211598707</v>
      </c>
      <c r="CJ241" s="14">
        <f>CJ227/CJ$71*CJ$73</f>
        <v>141.22065388284508</v>
      </c>
      <c r="CK241" s="785">
        <f t="shared" si="139"/>
        <v>107.47535462263527</v>
      </c>
      <c r="CL241" s="785">
        <f t="shared" si="139"/>
        <v>98.801000000000002</v>
      </c>
      <c r="CM241" s="395"/>
      <c r="CN241" s="888"/>
    </row>
    <row r="242" spans="1:92" s="4" customFormat="1" ht="15">
      <c r="A242" s="228"/>
      <c r="B242" s="60"/>
      <c r="C242" s="685"/>
      <c r="D242" s="17"/>
      <c r="E242" s="579"/>
      <c r="F242" s="542"/>
      <c r="G242" s="524"/>
      <c r="H242" s="228"/>
      <c r="I242" s="82"/>
      <c r="J242" s="80"/>
      <c r="K242" s="66"/>
      <c r="L242" s="62"/>
      <c r="M242" s="60"/>
      <c r="N242" s="48"/>
      <c r="O242" s="64"/>
      <c r="P242" s="42"/>
      <c r="Q242" s="17"/>
      <c r="R242" s="5"/>
      <c r="S242" s="322"/>
      <c r="T242" s="12"/>
      <c r="U242" s="8"/>
      <c r="V242" s="18"/>
      <c r="W242" s="344"/>
      <c r="X242" s="2"/>
      <c r="Y242" s="2"/>
      <c r="Z242" s="789"/>
      <c r="CM242" s="395"/>
      <c r="CN242" s="888"/>
    </row>
    <row r="243" spans="1:92" s="4" customFormat="1" ht="15">
      <c r="A243" s="228"/>
      <c r="B243" s="60"/>
      <c r="C243" s="685"/>
      <c r="D243" s="17"/>
      <c r="E243" s="579"/>
      <c r="F243" s="542"/>
      <c r="G243" s="524"/>
      <c r="H243" s="228"/>
      <c r="I243" s="82"/>
      <c r="J243" s="80"/>
      <c r="K243" s="66"/>
      <c r="L243" s="62"/>
      <c r="M243" s="60"/>
      <c r="N243" s="48"/>
      <c r="O243" s="64"/>
      <c r="P243" s="42"/>
      <c r="Q243" s="17"/>
      <c r="R243" s="5"/>
      <c r="S243" s="322"/>
      <c r="T243" s="12"/>
      <c r="U243" s="8"/>
      <c r="V243" s="18" t="s">
        <v>764</v>
      </c>
      <c r="W243" s="344" t="s">
        <v>710</v>
      </c>
      <c r="X243" s="2" t="s">
        <v>765</v>
      </c>
      <c r="Y243" s="2" t="s">
        <v>664</v>
      </c>
      <c r="Z243" s="789">
        <v>1949</v>
      </c>
      <c r="AA243" s="90">
        <f t="shared" ref="AA243:CJ243" si="144">AA244+AA245</f>
        <v>2.1711935040714674</v>
      </c>
      <c r="AB243" s="90">
        <f t="shared" si="144"/>
        <v>1.4284408581090786</v>
      </c>
      <c r="AC243" s="90">
        <f t="shared" si="144"/>
        <v>0.2528287810336966</v>
      </c>
      <c r="AD243" s="90">
        <f t="shared" si="144"/>
        <v>0.59444090963697271</v>
      </c>
      <c r="AE243" s="90">
        <f t="shared" si="144"/>
        <v>-4.1598943301069134E-2</v>
      </c>
      <c r="AF243" s="90">
        <f t="shared" si="144"/>
        <v>1.6164947120416731E-2</v>
      </c>
      <c r="AG243" s="90">
        <f t="shared" si="144"/>
        <v>0.79897983365871839</v>
      </c>
      <c r="AH243" s="90">
        <f t="shared" si="144"/>
        <v>1.7527697310281531</v>
      </c>
      <c r="AI243" s="90">
        <f t="shared" si="144"/>
        <v>1.1181074738090055</v>
      </c>
      <c r="AJ243" s="90">
        <f t="shared" si="144"/>
        <v>-0.6278301405554727</v>
      </c>
      <c r="AK243" s="90">
        <f t="shared" si="144"/>
        <v>-1.085193573773009</v>
      </c>
      <c r="AL243" s="90">
        <f t="shared" si="144"/>
        <v>-1.2981518496613234</v>
      </c>
      <c r="AM243" s="90">
        <f t="shared" si="144"/>
        <v>-0.74986032404820824</v>
      </c>
      <c r="AN243" s="90">
        <f t="shared" si="144"/>
        <v>5.6071871679076651E-2</v>
      </c>
      <c r="AO243" s="90">
        <f t="shared" si="144"/>
        <v>-0.1898979377973109</v>
      </c>
      <c r="AP243" s="90">
        <f t="shared" si="144"/>
        <v>-1.1927079827509908</v>
      </c>
      <c r="AQ243" s="90">
        <f t="shared" si="144"/>
        <v>-1.1754720984510929</v>
      </c>
      <c r="AR243" s="90">
        <f t="shared" si="144"/>
        <v>-0.8403731565208773</v>
      </c>
      <c r="AS243" s="90">
        <f t="shared" si="144"/>
        <v>0.77763173833354282</v>
      </c>
      <c r="AT243" s="90">
        <f t="shared" si="144"/>
        <v>1.2104918985686264</v>
      </c>
      <c r="AU243" s="90">
        <f t="shared" si="144"/>
        <v>-0.23966895894303727</v>
      </c>
      <c r="AV243" s="90">
        <f t="shared" si="144"/>
        <v>-0.62318687460531641</v>
      </c>
      <c r="AW243" s="90">
        <f t="shared" si="144"/>
        <v>-0.34945184803762397</v>
      </c>
      <c r="AX243" s="90">
        <f t="shared" si="144"/>
        <v>-0.67111444730609437</v>
      </c>
      <c r="AY243" s="90">
        <f t="shared" si="144"/>
        <v>-0.85345893700754127</v>
      </c>
      <c r="AZ243" s="90">
        <f t="shared" si="144"/>
        <v>-0.8794338445237917</v>
      </c>
      <c r="BA243" s="90">
        <f t="shared" si="144"/>
        <v>1.9382609511141469</v>
      </c>
      <c r="BB243" s="90">
        <f t="shared" si="144"/>
        <v>0.95045114727958058</v>
      </c>
      <c r="BC243" s="90">
        <f t="shared" si="144"/>
        <v>0.75447599016726996</v>
      </c>
      <c r="BD243" s="90">
        <f t="shared" si="144"/>
        <v>0.32591666787774859</v>
      </c>
      <c r="BE243" s="90">
        <f t="shared" si="144"/>
        <v>-0.10213609175531377</v>
      </c>
      <c r="BF243" s="90">
        <f t="shared" si="144"/>
        <v>-0.15556341592795786</v>
      </c>
      <c r="BG243" s="90">
        <f t="shared" si="144"/>
        <v>0.9695561831443289</v>
      </c>
      <c r="BH243" s="90">
        <f t="shared" si="144"/>
        <v>1.4932443218622093</v>
      </c>
      <c r="BI243" s="90">
        <f t="shared" si="144"/>
        <v>1.9305662962149182</v>
      </c>
      <c r="BJ243" s="90">
        <f t="shared" si="144"/>
        <v>2.40099021297118</v>
      </c>
      <c r="BK243" s="90">
        <f t="shared" si="144"/>
        <v>2.4361373946996063</v>
      </c>
      <c r="BL243" s="90">
        <f t="shared" si="144"/>
        <v>2.0647370200584225</v>
      </c>
      <c r="BM243" s="90">
        <f t="shared" si="144"/>
        <v>1.5457612335176782</v>
      </c>
      <c r="BN243" s="90">
        <f t="shared" si="144"/>
        <v>2.0050770382645537</v>
      </c>
      <c r="BO243" s="90">
        <f t="shared" si="144"/>
        <v>1.3830785983286988</v>
      </c>
      <c r="BP243" s="90">
        <f t="shared" si="144"/>
        <v>1.8723743187801154</v>
      </c>
      <c r="BQ243" s="90">
        <f t="shared" si="144"/>
        <v>1.779124214377676</v>
      </c>
      <c r="BR243" s="90">
        <f t="shared" si="144"/>
        <v>3.1482387029567018</v>
      </c>
      <c r="BS243" s="90">
        <f t="shared" si="144"/>
        <v>5.1344991086614975</v>
      </c>
      <c r="BT243" s="90">
        <f t="shared" si="144"/>
        <v>4.582291811777254</v>
      </c>
      <c r="BU243" s="90">
        <f t="shared" si="144"/>
        <v>4.476255882786921</v>
      </c>
      <c r="BV243" s="90">
        <f t="shared" si="144"/>
        <v>3.618085724590562</v>
      </c>
      <c r="BW243" s="90">
        <f t="shared" si="144"/>
        <v>3.1992107796444644</v>
      </c>
      <c r="BX243" s="90">
        <f t="shared" si="144"/>
        <v>2.8099993679526247</v>
      </c>
      <c r="BY243" s="90">
        <f t="shared" si="144"/>
        <v>2.4628810712940497</v>
      </c>
      <c r="BZ243" s="90">
        <f t="shared" si="144"/>
        <v>2.4167767317026336</v>
      </c>
      <c r="CA243" s="90">
        <f t="shared" si="144"/>
        <v>2.4399125514458326</v>
      </c>
      <c r="CB243" s="90">
        <f t="shared" si="144"/>
        <v>3.6368248608830358</v>
      </c>
      <c r="CC243" s="90">
        <f t="shared" si="144"/>
        <v>3.8831097071067204</v>
      </c>
      <c r="CD243" s="90">
        <f t="shared" si="144"/>
        <v>2.8172022279193483</v>
      </c>
      <c r="CE243" s="90">
        <f t="shared" si="144"/>
        <v>2.8054642503418998</v>
      </c>
      <c r="CF243" s="90">
        <f t="shared" si="144"/>
        <v>2.316084217347258</v>
      </c>
      <c r="CG243" s="90">
        <f t="shared" si="144"/>
        <v>2.5862240210378662</v>
      </c>
      <c r="CH243" s="90">
        <f t="shared" si="144"/>
        <v>3.5548405618677892</v>
      </c>
      <c r="CI243" s="90">
        <f t="shared" si="144"/>
        <v>6.4529848130438454</v>
      </c>
      <c r="CJ243" s="90">
        <f t="shared" si="144"/>
        <v>5.8189103226072953</v>
      </c>
      <c r="CK243" s="135">
        <f>CK244+CK245</f>
        <v>4.5165429364873946</v>
      </c>
      <c r="CL243" s="1136">
        <f>CL244+CL245</f>
        <v>4.0623002690886434</v>
      </c>
      <c r="CM243" s="395"/>
      <c r="CN243" s="888"/>
    </row>
    <row r="244" spans="1:92" s="4" customFormat="1" ht="15">
      <c r="A244" s="228"/>
      <c r="B244" s="60"/>
      <c r="C244" s="685"/>
      <c r="D244" s="17"/>
      <c r="E244" s="579"/>
      <c r="F244" s="542"/>
      <c r="G244" s="524"/>
      <c r="H244" s="228"/>
      <c r="I244" s="82"/>
      <c r="J244" s="80"/>
      <c r="K244" s="66"/>
      <c r="L244" s="62"/>
      <c r="M244" s="60"/>
      <c r="N244" s="48"/>
      <c r="O244" s="64"/>
      <c r="P244" s="42"/>
      <c r="Q244" s="17"/>
      <c r="R244" s="5"/>
      <c r="S244" s="322"/>
      <c r="T244" s="12"/>
      <c r="U244" s="8"/>
      <c r="V244" s="23" t="str">
        <f>V237</f>
        <v xml:space="preserve">    Etat (S13111)</v>
      </c>
      <c r="W244" s="344" t="s">
        <v>710</v>
      </c>
      <c r="X244" s="24" t="str">
        <f>X237</f>
        <v>État</v>
      </c>
      <c r="Y244" s="24" t="s">
        <v>523</v>
      </c>
      <c r="Z244" s="789">
        <v>1949</v>
      </c>
      <c r="AA244" s="14">
        <f>100*AA223/AA$71</f>
        <v>2.1711935040714674</v>
      </c>
      <c r="AB244" s="14">
        <f t="shared" ref="AB244:CJ244" si="145">100*AB223/AB$71</f>
        <v>1.4284408581090786</v>
      </c>
      <c r="AC244" s="14">
        <f t="shared" si="145"/>
        <v>0.2528287810336966</v>
      </c>
      <c r="AD244" s="14">
        <f t="shared" si="145"/>
        <v>0.59444090963697271</v>
      </c>
      <c r="AE244" s="14">
        <f t="shared" si="145"/>
        <v>-4.1598943301069134E-2</v>
      </c>
      <c r="AF244" s="14">
        <f t="shared" si="145"/>
        <v>1.6164947120416731E-2</v>
      </c>
      <c r="AG244" s="14">
        <f t="shared" si="145"/>
        <v>0.79897983365871839</v>
      </c>
      <c r="AH244" s="14">
        <f t="shared" si="145"/>
        <v>1.7527697310281531</v>
      </c>
      <c r="AI244" s="14">
        <f t="shared" si="145"/>
        <v>1.1181074738090055</v>
      </c>
      <c r="AJ244" s="14">
        <f t="shared" si="145"/>
        <v>-0.6278301405554727</v>
      </c>
      <c r="AK244" s="14">
        <f t="shared" si="145"/>
        <v>-1.085193573773009</v>
      </c>
      <c r="AL244" s="14">
        <f t="shared" si="145"/>
        <v>-1.2981518496613234</v>
      </c>
      <c r="AM244" s="14">
        <f t="shared" si="145"/>
        <v>-0.74986032404820824</v>
      </c>
      <c r="AN244" s="14">
        <f t="shared" si="145"/>
        <v>5.6071871679076651E-2</v>
      </c>
      <c r="AO244" s="14">
        <f t="shared" si="145"/>
        <v>-0.1898979377973109</v>
      </c>
      <c r="AP244" s="14">
        <f t="shared" si="145"/>
        <v>-1.1927079827509908</v>
      </c>
      <c r="AQ244" s="14">
        <f t="shared" si="145"/>
        <v>-1.1754720984510929</v>
      </c>
      <c r="AR244" s="14">
        <f t="shared" si="145"/>
        <v>-0.8403731565208773</v>
      </c>
      <c r="AS244" s="14">
        <f t="shared" si="145"/>
        <v>0.77763173833354282</v>
      </c>
      <c r="AT244" s="14">
        <f t="shared" si="145"/>
        <v>1.2104918985686264</v>
      </c>
      <c r="AU244" s="14">
        <f t="shared" si="145"/>
        <v>-0.23966895894303727</v>
      </c>
      <c r="AV244" s="14">
        <f t="shared" si="145"/>
        <v>-0.62318687460531641</v>
      </c>
      <c r="AW244" s="14">
        <f t="shared" si="145"/>
        <v>-0.34945184803762397</v>
      </c>
      <c r="AX244" s="14">
        <f t="shared" si="145"/>
        <v>-0.67111444730609437</v>
      </c>
      <c r="AY244" s="14">
        <f t="shared" si="145"/>
        <v>-0.85345893700754127</v>
      </c>
      <c r="AZ244" s="14">
        <f t="shared" si="145"/>
        <v>-0.8794338445237917</v>
      </c>
      <c r="BA244" s="14">
        <f t="shared" si="145"/>
        <v>1.9382609511141469</v>
      </c>
      <c r="BB244" s="14">
        <f t="shared" si="145"/>
        <v>0.95045114727958058</v>
      </c>
      <c r="BC244" s="14">
        <f t="shared" si="145"/>
        <v>0.75447599016726996</v>
      </c>
      <c r="BD244" s="14">
        <f t="shared" si="145"/>
        <v>0.34245520208112312</v>
      </c>
      <c r="BE244" s="14">
        <f t="shared" si="145"/>
        <v>0.12433183425004385</v>
      </c>
      <c r="BF244" s="14">
        <f t="shared" si="145"/>
        <v>6.4087270221838646E-2</v>
      </c>
      <c r="BG244" s="14">
        <f t="shared" si="145"/>
        <v>1.080539813208468</v>
      </c>
      <c r="BH244" s="14">
        <f t="shared" si="145"/>
        <v>1.6071605689281017</v>
      </c>
      <c r="BI244" s="14">
        <f t="shared" si="145"/>
        <v>2.0263994764205497</v>
      </c>
      <c r="BJ244" s="14">
        <f t="shared" si="145"/>
        <v>2.2793573456813569</v>
      </c>
      <c r="BK244" s="14">
        <f t="shared" si="145"/>
        <v>2.5705022691450807</v>
      </c>
      <c r="BL244" s="14">
        <f t="shared" si="145"/>
        <v>1.877639775438358</v>
      </c>
      <c r="BM244" s="14">
        <f t="shared" si="145"/>
        <v>1.5251089151195658</v>
      </c>
      <c r="BN244" s="14">
        <f t="shared" si="145"/>
        <v>2.0738004124942342</v>
      </c>
      <c r="BO244" s="14">
        <f t="shared" si="145"/>
        <v>1.6031688255200929</v>
      </c>
      <c r="BP244" s="14">
        <f t="shared" si="145"/>
        <v>2.0535649619725254</v>
      </c>
      <c r="BQ244" s="14">
        <f t="shared" si="145"/>
        <v>1.9507117943869201</v>
      </c>
      <c r="BR244" s="14">
        <f t="shared" si="145"/>
        <v>3.3227447385099036</v>
      </c>
      <c r="BS244" s="14">
        <f t="shared" si="145"/>
        <v>5.2561154893940838</v>
      </c>
      <c r="BT244" s="14">
        <f t="shared" si="145"/>
        <v>4.7009827345860078</v>
      </c>
      <c r="BU244" s="14">
        <f t="shared" si="145"/>
        <v>3.9993796922788833</v>
      </c>
      <c r="BV244" s="14">
        <f t="shared" si="145"/>
        <v>3.5851901081291553</v>
      </c>
      <c r="BW244" s="14">
        <f t="shared" si="145"/>
        <v>3.7967947331337193</v>
      </c>
      <c r="BX244" s="14">
        <f t="shared" si="145"/>
        <v>2.843993676498473</v>
      </c>
      <c r="BY244" s="14">
        <f t="shared" si="145"/>
        <v>2.5601155577592389</v>
      </c>
      <c r="BZ244" s="14">
        <f t="shared" si="145"/>
        <v>2.3706737563970739</v>
      </c>
      <c r="CA244" s="14">
        <f t="shared" si="145"/>
        <v>2.3746591228826572</v>
      </c>
      <c r="CB244" s="14">
        <f t="shared" si="145"/>
        <v>3.7042939714048924</v>
      </c>
      <c r="CC244" s="14">
        <f t="shared" si="145"/>
        <v>3.8353674841265453</v>
      </c>
      <c r="CD244" s="14">
        <f t="shared" si="145"/>
        <v>3.1507003381792731</v>
      </c>
      <c r="CE244" s="14">
        <f t="shared" si="145"/>
        <v>2.9951388995599189</v>
      </c>
      <c r="CF244" s="14">
        <f t="shared" si="145"/>
        <v>2.6900479525917893</v>
      </c>
      <c r="CG244" s="14">
        <f t="shared" si="145"/>
        <v>2.1160609281336389</v>
      </c>
      <c r="CH244" s="14">
        <f t="shared" si="145"/>
        <v>3.2884939180993125</v>
      </c>
      <c r="CI244" s="14">
        <f t="shared" si="145"/>
        <v>6.207301765916502</v>
      </c>
      <c r="CJ244" s="14">
        <f t="shared" si="145"/>
        <v>6.2867631872444134</v>
      </c>
      <c r="CK244" s="785">
        <f t="shared" ref="CK244:CL248" si="146">100*CK223/CK$71</f>
        <v>4.3828863624326591</v>
      </c>
      <c r="CL244" s="785">
        <f t="shared" si="146"/>
        <v>3.9375153483976284</v>
      </c>
      <c r="CM244" s="395"/>
      <c r="CN244" s="888"/>
    </row>
    <row r="245" spans="1:92" s="4" customFormat="1" ht="15">
      <c r="A245" s="228"/>
      <c r="B245" s="60"/>
      <c r="C245" s="685"/>
      <c r="D245" s="17"/>
      <c r="E245" s="579"/>
      <c r="F245" s="542"/>
      <c r="G245" s="524"/>
      <c r="H245" s="228"/>
      <c r="I245" s="82"/>
      <c r="J245" s="80"/>
      <c r="K245" s="66"/>
      <c r="L245" s="62"/>
      <c r="M245" s="60"/>
      <c r="N245" s="48"/>
      <c r="O245" s="64"/>
      <c r="P245" s="42"/>
      <c r="Q245" s="17"/>
      <c r="R245" s="5"/>
      <c r="S245" s="322"/>
      <c r="T245" s="12"/>
      <c r="U245" s="8"/>
      <c r="V245" s="23" t="str">
        <f t="shared" ref="V245:X248" si="147">V238</f>
        <v xml:space="preserve">    Organismes divers d'administration centrale (S13112)</v>
      </c>
      <c r="W245" s="344" t="s">
        <v>710</v>
      </c>
      <c r="X245" s="24" t="str">
        <f t="shared" si="147"/>
        <v>divers</v>
      </c>
      <c r="Y245" s="24" t="s">
        <v>456</v>
      </c>
      <c r="Z245" s="789">
        <v>1949</v>
      </c>
      <c r="AA245" s="14">
        <f t="shared" ref="AA245:CJ245" si="148">100*AA224/AA$71</f>
        <v>0</v>
      </c>
      <c r="AB245" s="14">
        <f t="shared" si="148"/>
        <v>0</v>
      </c>
      <c r="AC245" s="14">
        <f t="shared" si="148"/>
        <v>0</v>
      </c>
      <c r="AD245" s="14">
        <f t="shared" si="148"/>
        <v>0</v>
      </c>
      <c r="AE245" s="14">
        <f t="shared" si="148"/>
        <v>0</v>
      </c>
      <c r="AF245" s="14">
        <f t="shared" si="148"/>
        <v>0</v>
      </c>
      <c r="AG245" s="14">
        <f t="shared" si="148"/>
        <v>0</v>
      </c>
      <c r="AH245" s="14">
        <f t="shared" si="148"/>
        <v>0</v>
      </c>
      <c r="AI245" s="14">
        <f t="shared" si="148"/>
        <v>0</v>
      </c>
      <c r="AJ245" s="14">
        <f t="shared" si="148"/>
        <v>0</v>
      </c>
      <c r="AK245" s="14">
        <f t="shared" si="148"/>
        <v>0</v>
      </c>
      <c r="AL245" s="14">
        <f t="shared" si="148"/>
        <v>0</v>
      </c>
      <c r="AM245" s="14">
        <f t="shared" si="148"/>
        <v>0</v>
      </c>
      <c r="AN245" s="14">
        <f t="shared" si="148"/>
        <v>0</v>
      </c>
      <c r="AO245" s="14">
        <f t="shared" si="148"/>
        <v>0</v>
      </c>
      <c r="AP245" s="14">
        <f t="shared" si="148"/>
        <v>0</v>
      </c>
      <c r="AQ245" s="14">
        <f t="shared" si="148"/>
        <v>0</v>
      </c>
      <c r="AR245" s="14">
        <f t="shared" si="148"/>
        <v>0</v>
      </c>
      <c r="AS245" s="14">
        <f t="shared" si="148"/>
        <v>0</v>
      </c>
      <c r="AT245" s="14">
        <f t="shared" si="148"/>
        <v>0</v>
      </c>
      <c r="AU245" s="14">
        <f t="shared" si="148"/>
        <v>0</v>
      </c>
      <c r="AV245" s="14">
        <f t="shared" si="148"/>
        <v>0</v>
      </c>
      <c r="AW245" s="14">
        <f t="shared" si="148"/>
        <v>0</v>
      </c>
      <c r="AX245" s="14">
        <f t="shared" si="148"/>
        <v>0</v>
      </c>
      <c r="AY245" s="14">
        <f t="shared" si="148"/>
        <v>0</v>
      </c>
      <c r="AZ245" s="14">
        <f t="shared" si="148"/>
        <v>0</v>
      </c>
      <c r="BA245" s="14">
        <f t="shared" si="148"/>
        <v>0</v>
      </c>
      <c r="BB245" s="14">
        <f t="shared" si="148"/>
        <v>0</v>
      </c>
      <c r="BC245" s="14">
        <f t="shared" si="148"/>
        <v>0</v>
      </c>
      <c r="BD245" s="14">
        <f t="shared" si="148"/>
        <v>-1.6538534203374557E-2</v>
      </c>
      <c r="BE245" s="14">
        <f t="shared" si="148"/>
        <v>-0.22646792600535762</v>
      </c>
      <c r="BF245" s="14">
        <f t="shared" si="148"/>
        <v>-0.21965068614979649</v>
      </c>
      <c r="BG245" s="14">
        <f t="shared" si="148"/>
        <v>-0.11098363006413915</v>
      </c>
      <c r="BH245" s="14">
        <f t="shared" si="148"/>
        <v>-0.11391624706589233</v>
      </c>
      <c r="BI245" s="14">
        <f t="shared" si="148"/>
        <v>-9.5833180205631599E-2</v>
      </c>
      <c r="BJ245" s="14">
        <f t="shared" si="148"/>
        <v>0.12163286728982288</v>
      </c>
      <c r="BK245" s="14">
        <f t="shared" si="148"/>
        <v>-0.13436487444547457</v>
      </c>
      <c r="BL245" s="14">
        <f t="shared" si="148"/>
        <v>0.18709724462006461</v>
      </c>
      <c r="BM245" s="14">
        <f t="shared" si="148"/>
        <v>2.0652318398112494E-2</v>
      </c>
      <c r="BN245" s="14">
        <f t="shared" si="148"/>
        <v>-6.872337422968057E-2</v>
      </c>
      <c r="BO245" s="14">
        <f t="shared" si="148"/>
        <v>-0.22009022719139401</v>
      </c>
      <c r="BP245" s="14">
        <f t="shared" si="148"/>
        <v>-0.18119064319241004</v>
      </c>
      <c r="BQ245" s="14">
        <f t="shared" si="148"/>
        <v>-0.1715875800092441</v>
      </c>
      <c r="BR245" s="14">
        <f t="shared" si="148"/>
        <v>-0.17450603555320174</v>
      </c>
      <c r="BS245" s="14">
        <f t="shared" si="148"/>
        <v>-0.1216163807325862</v>
      </c>
      <c r="BT245" s="14">
        <f t="shared" si="148"/>
        <v>-0.11869092280875423</v>
      </c>
      <c r="BU245" s="14">
        <f t="shared" si="148"/>
        <v>0.47687619050803787</v>
      </c>
      <c r="BV245" s="14">
        <f t="shared" si="148"/>
        <v>3.2895616461406721E-2</v>
      </c>
      <c r="BW245" s="14">
        <f t="shared" si="148"/>
        <v>-0.59758395348925464</v>
      </c>
      <c r="BX245" s="14">
        <f t="shared" si="148"/>
        <v>-3.3994308545848222E-2</v>
      </c>
      <c r="BY245" s="14">
        <f t="shared" si="148"/>
        <v>-9.7234486465189188E-2</v>
      </c>
      <c r="BZ245" s="14">
        <f t="shared" si="148"/>
        <v>4.6102975305559839E-2</v>
      </c>
      <c r="CA245" s="14">
        <f t="shared" si="148"/>
        <v>6.5253428563175536E-2</v>
      </c>
      <c r="CB245" s="14">
        <f t="shared" si="148"/>
        <v>-6.7469110521856376E-2</v>
      </c>
      <c r="CC245" s="14">
        <f t="shared" si="148"/>
        <v>4.7742222980175233E-2</v>
      </c>
      <c r="CD245" s="14">
        <f t="shared" si="148"/>
        <v>-0.33349811025992476</v>
      </c>
      <c r="CE245" s="14">
        <f t="shared" si="148"/>
        <v>-0.18967464921801913</v>
      </c>
      <c r="CF245" s="14">
        <f t="shared" si="148"/>
        <v>-0.37396373524453136</v>
      </c>
      <c r="CG245" s="14">
        <f t="shared" si="148"/>
        <v>0.47016309290422714</v>
      </c>
      <c r="CH245" s="14">
        <f t="shared" si="148"/>
        <v>0.26634664376847655</v>
      </c>
      <c r="CI245" s="14">
        <f t="shared" si="148"/>
        <v>0.24568304712734318</v>
      </c>
      <c r="CJ245" s="14">
        <f t="shared" si="148"/>
        <v>-0.46785286463711845</v>
      </c>
      <c r="CK245" s="785">
        <f t="shared" si="146"/>
        <v>0.13365657405473574</v>
      </c>
      <c r="CL245" s="785">
        <f t="shared" si="146"/>
        <v>0.12478492069101477</v>
      </c>
      <c r="CM245" s="395"/>
      <c r="CN245" s="888"/>
    </row>
    <row r="246" spans="1:92" s="4" customFormat="1" ht="15">
      <c r="A246" s="228"/>
      <c r="B246" s="60"/>
      <c r="C246" s="685"/>
      <c r="D246" s="17"/>
      <c r="E246" s="579"/>
      <c r="F246" s="542"/>
      <c r="G246" s="524"/>
      <c r="H246" s="228"/>
      <c r="I246" s="82"/>
      <c r="J246" s="80"/>
      <c r="K246" s="66"/>
      <c r="L246" s="62"/>
      <c r="M246" s="60"/>
      <c r="N246" s="48"/>
      <c r="O246" s="64"/>
      <c r="P246" s="42"/>
      <c r="Q246" s="17"/>
      <c r="R246" s="5"/>
      <c r="S246" s="322"/>
      <c r="T246" s="12"/>
      <c r="U246" s="8"/>
      <c r="V246" s="23" t="str">
        <f t="shared" si="147"/>
        <v xml:space="preserve">  Administrations publiques locales (S1313)</v>
      </c>
      <c r="W246" s="344" t="s">
        <v>710</v>
      </c>
      <c r="X246" s="24" t="str">
        <f t="shared" si="147"/>
        <v>Collectivités locales</v>
      </c>
      <c r="Y246" s="24" t="s">
        <v>546</v>
      </c>
      <c r="Z246" s="789">
        <v>1949</v>
      </c>
      <c r="AA246" s="14">
        <f t="shared" ref="AA246:CJ246" si="149">100*AA225/AA$71</f>
        <v>-0.65772811346385562</v>
      </c>
      <c r="AB246" s="14">
        <f t="shared" si="149"/>
        <v>-0.7455573400185409</v>
      </c>
      <c r="AC246" s="14">
        <f t="shared" si="149"/>
        <v>-0.4512579268039954</v>
      </c>
      <c r="AD246" s="14">
        <f t="shared" si="149"/>
        <v>2.4916684835082688E-2</v>
      </c>
      <c r="AE246" s="14">
        <f t="shared" si="149"/>
        <v>0.2500225148919929</v>
      </c>
      <c r="AF246" s="14">
        <f t="shared" si="149"/>
        <v>0.44776903523554346</v>
      </c>
      <c r="AG246" s="14">
        <f t="shared" si="149"/>
        <v>0.54205741068842428</v>
      </c>
      <c r="AH246" s="14">
        <f t="shared" si="149"/>
        <v>0.57288307930626214</v>
      </c>
      <c r="AI246" s="14">
        <f t="shared" si="149"/>
        <v>0.68048196269144245</v>
      </c>
      <c r="AJ246" s="14">
        <f t="shared" si="149"/>
        <v>0.5320860441207631</v>
      </c>
      <c r="AK246" s="14">
        <f t="shared" si="149"/>
        <v>0.52184302961669116</v>
      </c>
      <c r="AL246" s="14">
        <f t="shared" si="149"/>
        <v>0.78959751680431012</v>
      </c>
      <c r="AM246" s="14">
        <f t="shared" si="149"/>
        <v>0.87277516162502988</v>
      </c>
      <c r="AN246" s="14">
        <f t="shared" si="149"/>
        <v>1.0262042546980219</v>
      </c>
      <c r="AO246" s="14">
        <f t="shared" si="149"/>
        <v>1.0679377337999274</v>
      </c>
      <c r="AP246" s="14">
        <f t="shared" si="149"/>
        <v>1.2246452882449232</v>
      </c>
      <c r="AQ246" s="14">
        <f t="shared" si="149"/>
        <v>1.1043921069382561</v>
      </c>
      <c r="AR246" s="14">
        <f t="shared" si="149"/>
        <v>0.96532160457793481</v>
      </c>
      <c r="AS246" s="14">
        <f t="shared" si="149"/>
        <v>0.98684173286555443</v>
      </c>
      <c r="AT246" s="14">
        <f t="shared" si="149"/>
        <v>0.86505226227670473</v>
      </c>
      <c r="AU246" s="14">
        <f t="shared" si="149"/>
        <v>1.1652154131965065</v>
      </c>
      <c r="AV246" s="14">
        <f t="shared" si="149"/>
        <v>1.3047647544150134</v>
      </c>
      <c r="AW246" s="14">
        <f t="shared" si="149"/>
        <v>1.1735420401710523</v>
      </c>
      <c r="AX246" s="14">
        <f t="shared" si="149"/>
        <v>1.1682865906531896</v>
      </c>
      <c r="AY246" s="14">
        <f t="shared" si="149"/>
        <v>1.3505024240870587</v>
      </c>
      <c r="AZ246" s="14">
        <f t="shared" si="149"/>
        <v>1.2944024910686278</v>
      </c>
      <c r="BA246" s="14">
        <f t="shared" si="149"/>
        <v>1.4376926710368161</v>
      </c>
      <c r="BB246" s="14">
        <f t="shared" si="149"/>
        <v>1.3396084404554014</v>
      </c>
      <c r="BC246" s="14">
        <f t="shared" si="149"/>
        <v>1.1317799590170967</v>
      </c>
      <c r="BD246" s="14">
        <f t="shared" si="149"/>
        <v>1.286692147829499</v>
      </c>
      <c r="BE246" s="14">
        <f t="shared" si="149"/>
        <v>1.2385530108741303</v>
      </c>
      <c r="BF246" s="14">
        <f t="shared" si="149"/>
        <v>1.1137468094096303</v>
      </c>
      <c r="BG246" s="14">
        <f t="shared" si="149"/>
        <v>1.2601478226168483</v>
      </c>
      <c r="BH246" s="14">
        <f t="shared" si="149"/>
        <v>1.3505623985015445</v>
      </c>
      <c r="BI246" s="14">
        <f t="shared" si="149"/>
        <v>1.191596768757883</v>
      </c>
      <c r="BJ246" s="14">
        <f t="shared" si="149"/>
        <v>0.75442879455987155</v>
      </c>
      <c r="BK246" s="14">
        <f t="shared" si="149"/>
        <v>0.77193647951939759</v>
      </c>
      <c r="BL246" s="14">
        <f t="shared" si="149"/>
        <v>0.65738118294901715</v>
      </c>
      <c r="BM246" s="14">
        <f t="shared" si="149"/>
        <v>0.53906474602879817</v>
      </c>
      <c r="BN246" s="14">
        <f t="shared" si="149"/>
        <v>0.59868970219614492</v>
      </c>
      <c r="BO246" s="14">
        <f t="shared" si="149"/>
        <v>0.61555017706971449</v>
      </c>
      <c r="BP246" s="14">
        <f t="shared" si="149"/>
        <v>0.50263386302363056</v>
      </c>
      <c r="BQ246" s="14">
        <f t="shared" si="149"/>
        <v>0.74133676433808882</v>
      </c>
      <c r="BR246" s="14">
        <f t="shared" si="149"/>
        <v>0.69676961214081856</v>
      </c>
      <c r="BS246" s="14">
        <f t="shared" si="149"/>
        <v>0.34790911178071504</v>
      </c>
      <c r="BT246" s="14">
        <f t="shared" si="149"/>
        <v>0.36985656474459006</v>
      </c>
      <c r="BU246" s="14">
        <f t="shared" si="149"/>
        <v>0.30821435393738655</v>
      </c>
      <c r="BV246" s="14">
        <f t="shared" si="149"/>
        <v>6.3198715937750893E-2</v>
      </c>
      <c r="BW246" s="14">
        <f t="shared" si="149"/>
        <v>-0.12942315695732087</v>
      </c>
      <c r="BX246" s="14">
        <f t="shared" si="149"/>
        <v>-0.21351090206028522</v>
      </c>
      <c r="BY246" s="14">
        <f t="shared" si="149"/>
        <v>-0.22305702387124204</v>
      </c>
      <c r="BZ246" s="14">
        <f t="shared" si="149"/>
        <v>-9.3998110868590584E-2</v>
      </c>
      <c r="CA246" s="14">
        <f t="shared" si="149"/>
        <v>-7.776384611022967E-2</v>
      </c>
      <c r="CB246" s="14">
        <f t="shared" si="149"/>
        <v>-0.11052360631404581</v>
      </c>
      <c r="CC246" s="14">
        <f t="shared" si="149"/>
        <v>-4.1318655187037284E-2</v>
      </c>
      <c r="CD246" s="14">
        <f t="shared" si="149"/>
        <v>0.14908446122173152</v>
      </c>
      <c r="CE246" s="14">
        <f t="shared" si="149"/>
        <v>0.17626407470062525</v>
      </c>
      <c r="CF246" s="14">
        <f t="shared" si="149"/>
        <v>0.19344140807237234</v>
      </c>
      <c r="CG246" s="14">
        <f t="shared" si="149"/>
        <v>0.40762308054632068</v>
      </c>
      <c r="CH246" s="14">
        <f t="shared" si="149"/>
        <v>0.48779352315726043</v>
      </c>
      <c r="CI246" s="14">
        <f t="shared" si="149"/>
        <v>0.31493883377709714</v>
      </c>
      <c r="CJ246" s="14">
        <f t="shared" si="149"/>
        <v>7.0170184642075265E-2</v>
      </c>
      <c r="CK246" s="785">
        <f t="shared" si="146"/>
        <v>7.4397995800935146E-2</v>
      </c>
      <c r="CL246" s="785">
        <f t="shared" si="146"/>
        <v>0.15243836131733587</v>
      </c>
      <c r="CM246" s="395"/>
      <c r="CN246" s="888"/>
    </row>
    <row r="247" spans="1:92" s="4" customFormat="1" ht="15">
      <c r="A247" s="228"/>
      <c r="B247" s="60"/>
      <c r="C247" s="685"/>
      <c r="D247" s="17"/>
      <c r="E247" s="579"/>
      <c r="F247" s="542"/>
      <c r="G247" s="524"/>
      <c r="H247" s="228"/>
      <c r="I247" s="82"/>
      <c r="J247" s="80"/>
      <c r="K247" s="66"/>
      <c r="L247" s="62"/>
      <c r="M247" s="60"/>
      <c r="N247" s="48"/>
      <c r="O247" s="64"/>
      <c r="P247" s="42"/>
      <c r="Q247" s="17"/>
      <c r="R247" s="5"/>
      <c r="S247" s="322"/>
      <c r="T247" s="12"/>
      <c r="U247" s="8"/>
      <c r="V247" s="23" t="str">
        <f t="shared" si="147"/>
        <v xml:space="preserve">  Administrations de sécurité sociale (S1314)</v>
      </c>
      <c r="W247" s="344" t="s">
        <v>710</v>
      </c>
      <c r="X247" s="24" t="str">
        <f t="shared" si="147"/>
        <v>Sécurité sociale</v>
      </c>
      <c r="Y247" s="24" t="s">
        <v>952</v>
      </c>
      <c r="Z247" s="789">
        <v>1949</v>
      </c>
      <c r="AA247" s="14">
        <f t="shared" ref="AA247:CJ247" si="150">100*AA226/AA$71</f>
        <v>0.83271295578562821</v>
      </c>
      <c r="AB247" s="14">
        <f t="shared" si="150"/>
        <v>1.0256309817593063</v>
      </c>
      <c r="AC247" s="14">
        <f t="shared" si="150"/>
        <v>1.0506900982301983</v>
      </c>
      <c r="AD247" s="14">
        <f t="shared" si="150"/>
        <v>0.71724457060988023</v>
      </c>
      <c r="AE247" s="14">
        <f t="shared" si="150"/>
        <v>0.65357515042092129</v>
      </c>
      <c r="AF247" s="14">
        <f t="shared" si="150"/>
        <v>0.28167420357326156</v>
      </c>
      <c r="AG247" s="14">
        <f t="shared" si="150"/>
        <v>9.2161044842931264E-2</v>
      </c>
      <c r="AH247" s="14">
        <f t="shared" si="150"/>
        <v>-0.20574657344947953</v>
      </c>
      <c r="AI247" s="14">
        <f t="shared" si="150"/>
        <v>-0.32844596065906956</v>
      </c>
      <c r="AJ247" s="14">
        <f t="shared" si="150"/>
        <v>-0.81460960737072574</v>
      </c>
      <c r="AK247" s="14">
        <f t="shared" si="150"/>
        <v>-0.90788690761818813</v>
      </c>
      <c r="AL247" s="14">
        <f t="shared" si="150"/>
        <v>-0.59921342445291548</v>
      </c>
      <c r="AM247" s="14">
        <f t="shared" si="150"/>
        <v>-1.2157793918109983</v>
      </c>
      <c r="AN247" s="14">
        <f t="shared" si="150"/>
        <v>-1.2065242737802588</v>
      </c>
      <c r="AO247" s="14">
        <f t="shared" si="150"/>
        <v>-1.2279854940839487</v>
      </c>
      <c r="AP247" s="14">
        <f t="shared" si="150"/>
        <v>-0.89238273781477229</v>
      </c>
      <c r="AQ247" s="14">
        <f t="shared" si="150"/>
        <v>-0.51068852111181839</v>
      </c>
      <c r="AR247" s="14">
        <f t="shared" si="150"/>
        <v>-0.38047475515121693</v>
      </c>
      <c r="AS247" s="14">
        <f t="shared" si="150"/>
        <v>-1.2843546471675709</v>
      </c>
      <c r="AT247" s="14">
        <f t="shared" si="150"/>
        <v>-0.69928690796234216</v>
      </c>
      <c r="AU247" s="14">
        <f t="shared" si="150"/>
        <v>-0.89286842670643374</v>
      </c>
      <c r="AV247" s="14">
        <f t="shared" si="150"/>
        <v>-0.78013286373200785</v>
      </c>
      <c r="AW247" s="14">
        <f t="shared" si="150"/>
        <v>-0.66722739031355938</v>
      </c>
      <c r="AX247" s="14">
        <f t="shared" si="150"/>
        <v>-0.8529514540489469</v>
      </c>
      <c r="AY247" s="14">
        <f t="shared" si="150"/>
        <v>-0.55124387639832206</v>
      </c>
      <c r="AZ247" s="14">
        <f t="shared" si="150"/>
        <v>-0.63093602135698856</v>
      </c>
      <c r="BA247" s="14">
        <f t="shared" si="150"/>
        <v>-0.5383389014169575</v>
      </c>
      <c r="BB247" s="14">
        <f t="shared" si="150"/>
        <v>-0.76596865024706751</v>
      </c>
      <c r="BC247" s="14">
        <f t="shared" si="150"/>
        <v>-0.83341360141553333</v>
      </c>
      <c r="BD247" s="14">
        <f t="shared" si="150"/>
        <v>0.11515935415425306</v>
      </c>
      <c r="BE247" s="14">
        <f t="shared" si="150"/>
        <v>-0.7785838351796659</v>
      </c>
      <c r="BF247" s="14">
        <f t="shared" si="150"/>
        <v>-0.69176024345067466</v>
      </c>
      <c r="BG247" s="14">
        <f t="shared" si="150"/>
        <v>0.15779020324662515</v>
      </c>
      <c r="BH247" s="14">
        <f t="shared" si="150"/>
        <v>6.4618548198401876E-2</v>
      </c>
      <c r="BI247" s="14">
        <f t="shared" si="150"/>
        <v>-0.5469122027009381</v>
      </c>
      <c r="BJ247" s="14">
        <f t="shared" si="150"/>
        <v>-0.3549711499614987</v>
      </c>
      <c r="BK247" s="14">
        <f t="shared" si="150"/>
        <v>-0.1306440836605704</v>
      </c>
      <c r="BL247" s="14">
        <f t="shared" si="150"/>
        <v>0.57987035915179586</v>
      </c>
      <c r="BM247" s="14">
        <f t="shared" si="150"/>
        <v>4.1209519613044275E-2</v>
      </c>
      <c r="BN247" s="14">
        <f t="shared" si="150"/>
        <v>9.5209591442399988E-2</v>
      </c>
      <c r="BO247" s="14">
        <f t="shared" si="150"/>
        <v>-9.5822359537540966E-2</v>
      </c>
      <c r="BP247" s="14">
        <f t="shared" si="150"/>
        <v>0.10047642304321271</v>
      </c>
      <c r="BQ247" s="14">
        <f t="shared" si="150"/>
        <v>0.46321178155052628</v>
      </c>
      <c r="BR247" s="14">
        <f t="shared" si="150"/>
        <v>0.75906289672257177</v>
      </c>
      <c r="BS247" s="14">
        <f t="shared" si="150"/>
        <v>0.97729776956861492</v>
      </c>
      <c r="BT247" s="14">
        <f t="shared" si="150"/>
        <v>0.51380914433975233</v>
      </c>
      <c r="BU247" s="14">
        <f t="shared" si="150"/>
        <v>0.67874371802583311</v>
      </c>
      <c r="BV247" s="14">
        <f t="shared" si="150"/>
        <v>0.3469896475416091</v>
      </c>
      <c r="BW247" s="14">
        <f t="shared" si="150"/>
        <v>0.24153191478595923</v>
      </c>
      <c r="BX247" s="14">
        <f t="shared" si="150"/>
        <v>3.3328198736889275E-2</v>
      </c>
      <c r="BY247" s="14">
        <f t="shared" si="150"/>
        <v>-0.43041549162193815</v>
      </c>
      <c r="BZ247" s="14">
        <f t="shared" si="150"/>
        <v>-0.79892142516473608</v>
      </c>
      <c r="CA247" s="14">
        <f t="shared" si="150"/>
        <v>-0.70749721039754099</v>
      </c>
      <c r="CB247" s="14">
        <f t="shared" si="150"/>
        <v>-0.24045835441608007</v>
      </c>
      <c r="CC247" s="14">
        <f t="shared" si="150"/>
        <v>0.24866134736475651</v>
      </c>
      <c r="CD247" s="14">
        <f t="shared" si="150"/>
        <v>0.65069973415828108</v>
      </c>
      <c r="CE247" s="14">
        <f t="shared" si="150"/>
        <v>-1.5762081507423076E-2</v>
      </c>
      <c r="CF247" s="14">
        <f t="shared" si="150"/>
        <v>-0.13336184243956786</v>
      </c>
      <c r="CG247" s="14">
        <f t="shared" si="150"/>
        <v>-0.24320803805790828</v>
      </c>
      <c r="CH247" s="14">
        <f t="shared" si="150"/>
        <v>-0.69972248014297567</v>
      </c>
      <c r="CI247" s="14">
        <f t="shared" si="150"/>
        <v>0.79559308354231151</v>
      </c>
      <c r="CJ247" s="14">
        <f t="shared" si="150"/>
        <v>1.2015675988268826</v>
      </c>
      <c r="CK247" s="785">
        <f t="shared" si="146"/>
        <v>0.69816198477264402</v>
      </c>
      <c r="CL247" s="785">
        <f t="shared" si="146"/>
        <v>0.64680511927578443</v>
      </c>
      <c r="CM247" s="395"/>
      <c r="CN247" s="888"/>
    </row>
    <row r="248" spans="1:92" s="4" customFormat="1" ht="15">
      <c r="A248" s="228"/>
      <c r="B248" s="60"/>
      <c r="C248" s="685"/>
      <c r="D248" s="17"/>
      <c r="E248" s="579"/>
      <c r="F248" s="542"/>
      <c r="G248" s="524"/>
      <c r="H248" s="228"/>
      <c r="I248" s="82"/>
      <c r="J248" s="80"/>
      <c r="K248" s="66"/>
      <c r="L248" s="62"/>
      <c r="M248" s="60"/>
      <c r="N248" s="48"/>
      <c r="O248" s="64"/>
      <c r="P248" s="42"/>
      <c r="Q248" s="17"/>
      <c r="R248" s="5"/>
      <c r="S248" s="322"/>
      <c r="T248" s="12"/>
      <c r="U248" s="8"/>
      <c r="V248" s="23" t="str">
        <f t="shared" si="147"/>
        <v>Administrations publiques (S13)</v>
      </c>
      <c r="W248" s="344" t="s">
        <v>710</v>
      </c>
      <c r="X248" s="24" t="str">
        <f t="shared" si="147"/>
        <v>total public</v>
      </c>
      <c r="Y248" s="24" t="s">
        <v>896</v>
      </c>
      <c r="Z248" s="789">
        <v>1949</v>
      </c>
      <c r="AA248" s="14">
        <f t="shared" ref="AA248:CJ248" si="151">100*AA227/AA$71</f>
        <v>2.34617834639324</v>
      </c>
      <c r="AB248" s="14">
        <f t="shared" si="151"/>
        <v>1.7085144998498438</v>
      </c>
      <c r="AC248" s="14">
        <f t="shared" si="151"/>
        <v>0.85226095245989952</v>
      </c>
      <c r="AD248" s="14">
        <f t="shared" si="151"/>
        <v>1.3366021650819357</v>
      </c>
      <c r="AE248" s="14">
        <f t="shared" si="151"/>
        <v>0.86242757709742301</v>
      </c>
      <c r="AF248" s="14">
        <f t="shared" si="151"/>
        <v>0.74560818592922173</v>
      </c>
      <c r="AG248" s="14">
        <f t="shared" si="151"/>
        <v>1.4331982891900739</v>
      </c>
      <c r="AH248" s="14">
        <f t="shared" si="151"/>
        <v>2.1195650319538424</v>
      </c>
      <c r="AI248" s="14">
        <f t="shared" si="151"/>
        <v>1.4704459122692413</v>
      </c>
      <c r="AJ248" s="14">
        <f t="shared" si="151"/>
        <v>-0.91035370380543534</v>
      </c>
      <c r="AK248" s="14">
        <f t="shared" si="151"/>
        <v>-1.4712374517745062</v>
      </c>
      <c r="AL248" s="14">
        <f t="shared" si="151"/>
        <v>-1.1079836122899189</v>
      </c>
      <c r="AM248" s="14">
        <f t="shared" si="151"/>
        <v>-1.0928645542341768</v>
      </c>
      <c r="AN248" s="14">
        <f t="shared" si="151"/>
        <v>-0.12424814740316034</v>
      </c>
      <c r="AO248" s="14">
        <f t="shared" si="151"/>
        <v>-0.35010447562129648</v>
      </c>
      <c r="AP248" s="14">
        <f t="shared" si="151"/>
        <v>-0.86030221570427501</v>
      </c>
      <c r="AQ248" s="14">
        <f t="shared" si="151"/>
        <v>-0.58163590070019111</v>
      </c>
      <c r="AR248" s="14">
        <f t="shared" si="151"/>
        <v>-0.25552630709415924</v>
      </c>
      <c r="AS248" s="14">
        <f t="shared" si="151"/>
        <v>0.48023203290302641</v>
      </c>
      <c r="AT248" s="14">
        <f t="shared" si="151"/>
        <v>1.3762572528829886</v>
      </c>
      <c r="AU248" s="14">
        <f t="shared" si="151"/>
        <v>3.2768298341364417E-2</v>
      </c>
      <c r="AV248" s="14">
        <f t="shared" si="151"/>
        <v>-9.8554983922310935E-2</v>
      </c>
      <c r="AW248" s="14">
        <f t="shared" si="151"/>
        <v>0.15686280181986892</v>
      </c>
      <c r="AX248" s="14">
        <f t="shared" si="151"/>
        <v>-0.35571460002329586</v>
      </c>
      <c r="AY248" s="14">
        <f t="shared" si="151"/>
        <v>-5.4200389318804783E-2</v>
      </c>
      <c r="AZ248" s="14">
        <f t="shared" si="151"/>
        <v>-0.21591903833614251</v>
      </c>
      <c r="BA248" s="14">
        <f t="shared" si="151"/>
        <v>2.8376577396649165</v>
      </c>
      <c r="BB248" s="14">
        <f t="shared" si="151"/>
        <v>1.5240909374879141</v>
      </c>
      <c r="BC248" s="14">
        <f t="shared" si="151"/>
        <v>1.0528423477688333</v>
      </c>
      <c r="BD248" s="14">
        <f t="shared" si="151"/>
        <v>1.7277681698615008</v>
      </c>
      <c r="BE248" s="14">
        <f t="shared" si="151"/>
        <v>0.35783308393915064</v>
      </c>
      <c r="BF248" s="14">
        <f t="shared" si="151"/>
        <v>0.26642315003099798</v>
      </c>
      <c r="BG248" s="14">
        <f t="shared" si="151"/>
        <v>2.3875141521578587</v>
      </c>
      <c r="BH248" s="14">
        <f t="shared" si="151"/>
        <v>2.9084252685621559</v>
      </c>
      <c r="BI248" s="14">
        <f t="shared" si="151"/>
        <v>2.5752508622718624</v>
      </c>
      <c r="BJ248" s="14">
        <f t="shared" si="151"/>
        <v>2.8004334699580915</v>
      </c>
      <c r="BK248" s="14">
        <f t="shared" si="151"/>
        <v>3.0774297905584338</v>
      </c>
      <c r="BL248" s="14">
        <f t="shared" si="151"/>
        <v>3.3020010477945125</v>
      </c>
      <c r="BM248" s="14">
        <f t="shared" si="151"/>
        <v>2.1260473888074181</v>
      </c>
      <c r="BN248" s="14">
        <f t="shared" si="151"/>
        <v>2.6989653326434588</v>
      </c>
      <c r="BO248" s="14">
        <f t="shared" si="151"/>
        <v>1.9028064158608722</v>
      </c>
      <c r="BP248" s="14">
        <f t="shared" si="151"/>
        <v>2.4754846048469581</v>
      </c>
      <c r="BQ248" s="14">
        <f t="shared" si="151"/>
        <v>2.9836727602662916</v>
      </c>
      <c r="BR248" s="14">
        <f t="shared" si="151"/>
        <v>4.6040712118200915</v>
      </c>
      <c r="BS248" s="14">
        <f t="shared" si="151"/>
        <v>6.459714919916161</v>
      </c>
      <c r="BT248" s="14">
        <f t="shared" si="151"/>
        <v>5.4659661573254548</v>
      </c>
      <c r="BU248" s="14">
        <f t="shared" si="151"/>
        <v>5.4632139547501408</v>
      </c>
      <c r="BV248" s="14">
        <f t="shared" si="151"/>
        <v>4.0282822406390562</v>
      </c>
      <c r="BW248" s="14">
        <f t="shared" si="151"/>
        <v>3.3113195374731035</v>
      </c>
      <c r="BX248" s="14">
        <f t="shared" si="151"/>
        <v>2.6298166646292285</v>
      </c>
      <c r="BY248" s="14">
        <f t="shared" si="151"/>
        <v>1.809408555800869</v>
      </c>
      <c r="BZ248" s="14">
        <f t="shared" si="151"/>
        <v>1.5238571956693068</v>
      </c>
      <c r="CA248" s="14">
        <f t="shared" si="151"/>
        <v>1.6546448084508636</v>
      </c>
      <c r="CB248" s="14">
        <f t="shared" si="151"/>
        <v>3.2858364189703426</v>
      </c>
      <c r="CC248" s="14">
        <f t="shared" si="151"/>
        <v>4.0904461016689559</v>
      </c>
      <c r="CD248" s="14">
        <f t="shared" si="151"/>
        <v>3.6169924635092805</v>
      </c>
      <c r="CE248" s="14">
        <f t="shared" si="151"/>
        <v>2.9659662435351022</v>
      </c>
      <c r="CF248" s="14">
        <f t="shared" si="151"/>
        <v>2.3761543286376048</v>
      </c>
      <c r="CG248" s="14">
        <f t="shared" si="151"/>
        <v>2.7506676835319341</v>
      </c>
      <c r="CH248" s="14">
        <f t="shared" si="151"/>
        <v>3.3429116048820737</v>
      </c>
      <c r="CI248" s="14">
        <f t="shared" si="151"/>
        <v>7.5635167303632542</v>
      </c>
      <c r="CJ248" s="14">
        <f t="shared" si="151"/>
        <v>7.0906481060762516</v>
      </c>
      <c r="CK248" s="785">
        <f t="shared" si="146"/>
        <v>5.2891029170609736</v>
      </c>
      <c r="CL248" s="785">
        <f t="shared" si="146"/>
        <v>4.8615437496817631</v>
      </c>
      <c r="CM248" s="395"/>
      <c r="CN248" s="888"/>
    </row>
    <row r="249" spans="1:92" s="4" customFormat="1" ht="15">
      <c r="A249" s="228"/>
      <c r="B249" s="60"/>
      <c r="C249" s="685"/>
      <c r="D249" s="17"/>
      <c r="E249" s="579"/>
      <c r="F249" s="542"/>
      <c r="G249" s="524"/>
      <c r="H249" s="228"/>
      <c r="I249" s="82"/>
      <c r="J249" s="80"/>
      <c r="K249" s="66"/>
      <c r="L249" s="62"/>
      <c r="M249" s="60"/>
      <c r="N249" s="48"/>
      <c r="O249" s="64"/>
      <c r="P249" s="42"/>
      <c r="Q249" s="17"/>
      <c r="R249" s="5"/>
      <c r="S249" s="322"/>
      <c r="T249" s="12"/>
      <c r="U249" s="8"/>
      <c r="V249" s="23"/>
      <c r="W249" s="1202"/>
      <c r="X249" s="24"/>
      <c r="Y249" s="24"/>
      <c r="Z249" s="789"/>
      <c r="AA249" s="1177"/>
      <c r="AB249" s="1177"/>
      <c r="AC249" s="1177"/>
      <c r="AD249" s="1177"/>
      <c r="AE249" s="1177"/>
      <c r="AF249" s="1177"/>
      <c r="AG249" s="1177"/>
      <c r="AH249" s="1177"/>
      <c r="AI249" s="1177"/>
      <c r="AJ249" s="1177"/>
      <c r="AK249" s="1177"/>
      <c r="AL249" s="1177"/>
      <c r="AM249" s="1177"/>
      <c r="AN249" s="1177"/>
      <c r="AO249" s="1177"/>
      <c r="AP249" s="1177"/>
      <c r="AQ249" s="1177"/>
      <c r="AR249" s="1177"/>
      <c r="AS249" s="1177"/>
      <c r="AT249" s="1177"/>
      <c r="AU249" s="1177"/>
      <c r="AV249" s="1177"/>
      <c r="AW249" s="1177"/>
      <c r="AX249" s="1177"/>
      <c r="AY249" s="1177"/>
      <c r="AZ249" s="1177"/>
      <c r="BA249" s="1177"/>
      <c r="BB249" s="1177"/>
      <c r="BC249" s="1177"/>
      <c r="BD249" s="1177"/>
      <c r="BE249" s="1177"/>
      <c r="BF249" s="1177"/>
      <c r="BG249" s="1177"/>
      <c r="BH249" s="1177"/>
      <c r="BI249" s="1177"/>
      <c r="BJ249" s="1177"/>
      <c r="BK249" s="1177"/>
      <c r="BL249" s="1177"/>
      <c r="BM249" s="1177"/>
      <c r="BN249" s="1177"/>
      <c r="BO249" s="1177"/>
      <c r="BP249" s="1177"/>
      <c r="BQ249" s="1177"/>
      <c r="BR249" s="1177"/>
      <c r="BS249" s="1177"/>
      <c r="BT249" s="1177"/>
      <c r="BU249" s="1177"/>
      <c r="BV249" s="1177"/>
      <c r="BW249" s="1177"/>
      <c r="BX249" s="1177"/>
      <c r="BY249" s="1177"/>
      <c r="BZ249" s="1177"/>
      <c r="CA249" s="1177"/>
      <c r="CB249" s="1177"/>
      <c r="CC249" s="1177"/>
      <c r="CD249" s="1177"/>
      <c r="CE249" s="1177"/>
      <c r="CF249" s="1177"/>
      <c r="CG249" s="1177"/>
      <c r="CH249" s="1177"/>
      <c r="CI249" s="1177"/>
      <c r="CJ249" s="1177"/>
      <c r="CK249" s="1177"/>
      <c r="CL249" s="1177"/>
      <c r="CM249" s="395"/>
      <c r="CN249" s="888"/>
    </row>
    <row r="250" spans="1:92" s="4" customFormat="1" ht="15">
      <c r="A250" s="228"/>
      <c r="B250" s="60"/>
      <c r="C250" s="685"/>
      <c r="D250" s="17"/>
      <c r="E250" s="579"/>
      <c r="F250" s="542"/>
      <c r="G250" s="524"/>
      <c r="H250" s="228"/>
      <c r="I250" s="82"/>
      <c r="J250" s="80"/>
      <c r="K250" s="66"/>
      <c r="L250" s="62"/>
      <c r="M250" s="60"/>
      <c r="N250" s="48"/>
      <c r="O250" s="64"/>
      <c r="P250" s="42"/>
      <c r="Q250" s="17"/>
      <c r="R250" s="5"/>
      <c r="S250" s="322"/>
      <c r="T250" s="12"/>
      <c r="U250" s="8"/>
      <c r="V250" s="18" t="s">
        <v>764</v>
      </c>
      <c r="W250" s="1202" t="s">
        <v>1344</v>
      </c>
      <c r="X250" s="2" t="s">
        <v>657</v>
      </c>
      <c r="Y250" s="24"/>
      <c r="Z250" s="789">
        <v>1978</v>
      </c>
      <c r="AA250" s="1177"/>
      <c r="AB250" s="1177"/>
      <c r="AC250" s="1177"/>
      <c r="AD250" s="1177"/>
      <c r="AE250" s="1177"/>
      <c r="AF250" s="1177"/>
      <c r="AG250" s="1177"/>
      <c r="AH250" s="1177"/>
      <c r="AI250" s="1177"/>
      <c r="AJ250" s="1177"/>
      <c r="AK250" s="1177"/>
      <c r="AL250" s="1177"/>
      <c r="AM250" s="1177"/>
      <c r="AN250" s="1177"/>
      <c r="AO250" s="1177"/>
      <c r="AP250" s="1177"/>
      <c r="AQ250" s="1177"/>
      <c r="AR250" s="1177"/>
      <c r="AS250" s="1177"/>
      <c r="AT250" s="1177"/>
      <c r="AU250" s="1177"/>
      <c r="AV250" s="1177"/>
      <c r="AW250" s="1177"/>
      <c r="AX250" s="1177"/>
      <c r="AY250" s="1177"/>
      <c r="AZ250" s="1177"/>
      <c r="BA250" s="1177"/>
      <c r="BB250" s="1177"/>
      <c r="BC250" s="1177"/>
      <c r="BD250" s="1177">
        <f t="shared" ref="BD250:CK250" si="152">100*BD222/BD330</f>
        <v>1.4822475965526414</v>
      </c>
      <c r="BE250" s="1177">
        <f t="shared" si="152"/>
        <v>-0.45577934002742188</v>
      </c>
      <c r="BF250" s="1177">
        <f t="shared" si="152"/>
        <v>-0.67521074715319318</v>
      </c>
      <c r="BG250" s="1177">
        <f t="shared" si="152"/>
        <v>4.161100031334926</v>
      </c>
      <c r="BH250" s="1177">
        <f t="shared" si="152"/>
        <v>6.3721462696807576</v>
      </c>
      <c r="BI250" s="1177">
        <f t="shared" si="152"/>
        <v>8.2800908114326663</v>
      </c>
      <c r="BJ250" s="1177">
        <f t="shared" si="152"/>
        <v>10.31076121096563</v>
      </c>
      <c r="BK250" s="1177">
        <f t="shared" si="152"/>
        <v>10.319029512121707</v>
      </c>
      <c r="BL250" s="1177">
        <f t="shared" si="152"/>
        <v>8.9369600846695221</v>
      </c>
      <c r="BM250" s="1177">
        <f t="shared" si="152"/>
        <v>6.6655763222306188</v>
      </c>
      <c r="BN250" s="1177">
        <f t="shared" si="152"/>
        <v>9.0189321283946597</v>
      </c>
      <c r="BO250" s="1177">
        <f t="shared" si="152"/>
        <v>6.311260732348706</v>
      </c>
      <c r="BP250" s="1177">
        <f t="shared" si="152"/>
        <v>8.7186955433770574</v>
      </c>
      <c r="BQ250" s="1177">
        <f t="shared" si="152"/>
        <v>8.2119445690832968</v>
      </c>
      <c r="BR250" s="1177">
        <f t="shared" si="152"/>
        <v>15.086904975638076</v>
      </c>
      <c r="BS250" s="1177">
        <f t="shared" si="152"/>
        <v>24.677678940726533</v>
      </c>
      <c r="BT250" s="1177">
        <f t="shared" si="152"/>
        <v>22.171828315937283</v>
      </c>
      <c r="BU250" s="1177">
        <f t="shared" si="152"/>
        <v>21.606489359598637</v>
      </c>
      <c r="BV250" s="1177">
        <f t="shared" si="152"/>
        <v>16.821177695073725</v>
      </c>
      <c r="BW250" s="1177">
        <f t="shared" si="152"/>
        <v>14.575605482862631</v>
      </c>
      <c r="BX250" s="1177">
        <f t="shared" si="152"/>
        <v>13.249545297505351</v>
      </c>
      <c r="BY250" s="1177">
        <f t="shared" si="152"/>
        <v>11.325828015964222</v>
      </c>
      <c r="BZ250" s="1177">
        <f t="shared" si="152"/>
        <v>11.630243044401311</v>
      </c>
      <c r="CA250" s="1177">
        <f t="shared" si="152"/>
        <v>11.703056376414928</v>
      </c>
      <c r="CB250" s="1177">
        <f t="shared" si="152"/>
        <v>17.946451301745853</v>
      </c>
      <c r="CC250" s="1177">
        <f t="shared" si="152"/>
        <v>19.755988233556408</v>
      </c>
      <c r="CD250" s="1177">
        <f t="shared" si="152"/>
        <v>13.528675862953152</v>
      </c>
      <c r="CE250" s="1177">
        <f t="shared" si="152"/>
        <v>13.660367583353009</v>
      </c>
      <c r="CF250" s="1177">
        <f t="shared" si="152"/>
        <v>11.779110581886373</v>
      </c>
      <c r="CG250" s="1177">
        <f t="shared" si="152"/>
        <v>13.4800737653454</v>
      </c>
      <c r="CH250" s="1177">
        <f t="shared" si="152"/>
        <v>19.243014389838912</v>
      </c>
      <c r="CI250" s="1177">
        <f t="shared" si="152"/>
        <v>38.735265937298074</v>
      </c>
      <c r="CJ250" s="1177">
        <f t="shared" si="152"/>
        <v>31.226551546420321</v>
      </c>
      <c r="CK250" s="1177">
        <f t="shared" si="152"/>
        <v>25.483341696784485</v>
      </c>
      <c r="CL250" s="1177">
        <f>100*CL222/CL330</f>
        <v>22.281237264760737</v>
      </c>
      <c r="CM250" s="395"/>
      <c r="CN250" s="888"/>
    </row>
    <row r="251" spans="1:92" s="4" customFormat="1" ht="15">
      <c r="A251" s="228"/>
      <c r="B251" s="60"/>
      <c r="C251" s="685"/>
      <c r="D251" s="17"/>
      <c r="E251" s="579"/>
      <c r="F251" s="542"/>
      <c r="G251" s="524"/>
      <c r="H251" s="228"/>
      <c r="I251" s="82"/>
      <c r="J251" s="80"/>
      <c r="K251" s="66"/>
      <c r="L251" s="62"/>
      <c r="M251" s="60"/>
      <c r="N251" s="48"/>
      <c r="O251" s="64"/>
      <c r="P251" s="42"/>
      <c r="Q251" s="17"/>
      <c r="R251" s="5"/>
      <c r="S251" s="322"/>
      <c r="T251" s="12"/>
      <c r="U251" s="8"/>
      <c r="V251" s="23" t="str">
        <f>V244</f>
        <v xml:space="preserve">    Etat (S13111)</v>
      </c>
      <c r="W251" s="1202" t="s">
        <v>1344</v>
      </c>
      <c r="X251" s="24" t="str">
        <f>X244</f>
        <v>État</v>
      </c>
      <c r="Y251" s="24"/>
      <c r="Z251" s="789">
        <v>1978</v>
      </c>
      <c r="AA251" s="1177"/>
      <c r="AB251" s="1177"/>
      <c r="AC251" s="1177"/>
      <c r="AD251" s="1177"/>
      <c r="AE251" s="1177"/>
      <c r="AF251" s="1177"/>
      <c r="AG251" s="1177"/>
      <c r="AH251" s="1177"/>
      <c r="AI251" s="1177"/>
      <c r="AJ251" s="1177"/>
      <c r="AK251" s="1177"/>
      <c r="AL251" s="1177"/>
      <c r="AM251" s="1177"/>
      <c r="AN251" s="1177"/>
      <c r="AO251" s="1177"/>
      <c r="AP251" s="1177"/>
      <c r="AQ251" s="1177"/>
      <c r="AR251" s="1177"/>
      <c r="AS251" s="1177"/>
      <c r="AT251" s="1177"/>
      <c r="AU251" s="1177"/>
      <c r="AV251" s="1177"/>
      <c r="AW251" s="1177"/>
      <c r="AX251" s="1177"/>
      <c r="AY251" s="1177"/>
      <c r="AZ251" s="1177"/>
      <c r="BA251" s="1177"/>
      <c r="BB251" s="1177"/>
      <c r="BC251" s="1177"/>
      <c r="BD251" s="1177">
        <f t="shared" ref="BD251:CK251" si="153">100*BD223/BD388</f>
        <v>1.6253646275573945</v>
      </c>
      <c r="BE251" s="1177">
        <f t="shared" si="153"/>
        <v>0.57839635668383882</v>
      </c>
      <c r="BF251" s="1177">
        <f t="shared" si="153"/>
        <v>0.29137129966117098</v>
      </c>
      <c r="BG251" s="1177">
        <f t="shared" si="153"/>
        <v>4.8599197491186743</v>
      </c>
      <c r="BH251" s="1177">
        <f t="shared" si="153"/>
        <v>7.188942011387061</v>
      </c>
      <c r="BI251" s="1177">
        <f t="shared" si="153"/>
        <v>9.2152720463490976</v>
      </c>
      <c r="BJ251" s="1177">
        <f t="shared" si="153"/>
        <v>10.411587109019191</v>
      </c>
      <c r="BK251" s="1177">
        <f t="shared" si="153"/>
        <v>11.650120753609672</v>
      </c>
      <c r="BL251" s="1177">
        <f t="shared" si="153"/>
        <v>8.5272433870117279</v>
      </c>
      <c r="BM251" s="1177">
        <f t="shared" si="153"/>
        <v>6.9099060769486611</v>
      </c>
      <c r="BN251" s="1177">
        <f t="shared" si="153"/>
        <v>9.7941188326765118</v>
      </c>
      <c r="BO251" s="1177">
        <f t="shared" si="153"/>
        <v>7.7229338875799316</v>
      </c>
      <c r="BP251" s="1177">
        <f t="shared" si="153"/>
        <v>10.099553613520929</v>
      </c>
      <c r="BQ251" s="1177">
        <f t="shared" si="153"/>
        <v>9.5190921221978897</v>
      </c>
      <c r="BR251" s="1177">
        <f t="shared" si="153"/>
        <v>16.815587150170082</v>
      </c>
      <c r="BS251" s="1177">
        <f t="shared" si="153"/>
        <v>26.766405307105821</v>
      </c>
      <c r="BT251" s="1177">
        <f t="shared" si="153"/>
        <v>24.189406163717265</v>
      </c>
      <c r="BU251" s="1177">
        <f t="shared" si="153"/>
        <v>20.567005123716381</v>
      </c>
      <c r="BV251" s="1177">
        <f t="shared" si="153"/>
        <v>17.747853768939944</v>
      </c>
      <c r="BW251" s="1177">
        <f t="shared" si="153"/>
        <v>18.758131869977575</v>
      </c>
      <c r="BX251" s="1177">
        <f t="shared" si="153"/>
        <v>14.246793607843374</v>
      </c>
      <c r="BY251" s="1177">
        <f t="shared" si="153"/>
        <v>12.434977074977473</v>
      </c>
      <c r="BZ251" s="1177">
        <f t="shared" si="153"/>
        <v>11.997856941719435</v>
      </c>
      <c r="CA251" s="1177">
        <f t="shared" si="153"/>
        <v>12.065461557591252</v>
      </c>
      <c r="CB251" s="1177">
        <f t="shared" si="153"/>
        <v>19.498650385779516</v>
      </c>
      <c r="CC251" s="1177">
        <f t="shared" si="153"/>
        <v>20.738845130950317</v>
      </c>
      <c r="CD251" s="1177">
        <f t="shared" si="153"/>
        <v>16.129357433630641</v>
      </c>
      <c r="CE251" s="1177">
        <f t="shared" si="153"/>
        <v>15.364869327590831</v>
      </c>
      <c r="CF251" s="1177">
        <f t="shared" si="153"/>
        <v>14.593196100851694</v>
      </c>
      <c r="CG251" s="1177">
        <f t="shared" si="153"/>
        <v>11.779912036144793</v>
      </c>
      <c r="CH251" s="1177">
        <f t="shared" si="153"/>
        <v>19.042042078021662</v>
      </c>
      <c r="CI251" s="1177">
        <f t="shared" si="153"/>
        <v>40.544565944019361</v>
      </c>
      <c r="CJ251" s="1177">
        <f t="shared" si="153"/>
        <v>36.632307988543104</v>
      </c>
      <c r="CK251" s="1177">
        <f t="shared" si="153"/>
        <v>26.83884272234393</v>
      </c>
      <c r="CL251" s="1177">
        <f>100*CL223/CL388</f>
        <v>23.455512728445182</v>
      </c>
      <c r="CM251" s="395"/>
      <c r="CN251" s="888"/>
    </row>
    <row r="252" spans="1:92" s="4" customFormat="1" ht="15">
      <c r="A252" s="228"/>
      <c r="B252" s="60"/>
      <c r="C252" s="685"/>
      <c r="D252" s="17"/>
      <c r="E252" s="579"/>
      <c r="F252" s="542"/>
      <c r="G252" s="524"/>
      <c r="H252" s="228"/>
      <c r="I252" s="82"/>
      <c r="J252" s="80"/>
      <c r="K252" s="66"/>
      <c r="L252" s="62"/>
      <c r="M252" s="60"/>
      <c r="N252" s="48"/>
      <c r="O252" s="64"/>
      <c r="P252" s="42"/>
      <c r="Q252" s="17"/>
      <c r="R252" s="5"/>
      <c r="S252" s="322"/>
      <c r="T252" s="12"/>
      <c r="U252" s="8"/>
      <c r="V252" s="23" t="str">
        <f t="shared" ref="V252" si="154">V245</f>
        <v xml:space="preserve">    Organismes divers d'administration centrale (S13112)</v>
      </c>
      <c r="W252" s="1202" t="s">
        <v>1344</v>
      </c>
      <c r="X252" s="24" t="str">
        <f t="shared" ref="X252" si="155">X245</f>
        <v>divers</v>
      </c>
      <c r="Y252" s="24"/>
      <c r="Z252" s="789">
        <v>1978</v>
      </c>
      <c r="AA252" s="1177"/>
      <c r="AB252" s="1177"/>
      <c r="AC252" s="1177"/>
      <c r="AD252" s="1177"/>
      <c r="AE252" s="1177"/>
      <c r="AF252" s="1177"/>
      <c r="AG252" s="1177"/>
      <c r="AH252" s="1177"/>
      <c r="AI252" s="1177"/>
      <c r="AJ252" s="1177"/>
      <c r="AK252" s="1177"/>
      <c r="AL252" s="1177"/>
      <c r="AM252" s="1177"/>
      <c r="AN252" s="1177"/>
      <c r="AO252" s="1177"/>
      <c r="AP252" s="1177"/>
      <c r="AQ252" s="1177"/>
      <c r="AR252" s="1177"/>
      <c r="AS252" s="1177"/>
      <c r="AT252" s="1177"/>
      <c r="AU252" s="1177"/>
      <c r="AV252" s="1177"/>
      <c r="AW252" s="1177"/>
      <c r="AX252" s="1177"/>
      <c r="AY252" s="1177"/>
      <c r="AZ252" s="1177"/>
      <c r="BA252" s="1177"/>
      <c r="BB252" s="1177"/>
      <c r="BC252" s="1177"/>
      <c r="BD252" s="1177">
        <f t="shared" ref="BD252:CL252" si="156">100*BD224/BD534</f>
        <v>-0.49337969426066747</v>
      </c>
      <c r="BE252" s="1177">
        <f t="shared" si="156"/>
        <v>-6.6706198489784274</v>
      </c>
      <c r="BF252" s="1177">
        <f t="shared" si="156"/>
        <v>-6.1167747914735875</v>
      </c>
      <c r="BG252" s="1177">
        <f t="shared" si="156"/>
        <v>-2.9781335959157027</v>
      </c>
      <c r="BH252" s="1177">
        <f t="shared" si="156"/>
        <v>-2.8706123360165985</v>
      </c>
      <c r="BI252" s="1177">
        <f t="shared" si="156"/>
        <v>-2.4844619769473715</v>
      </c>
      <c r="BJ252" s="1177">
        <f t="shared" si="156"/>
        <v>3.0019814355820373</v>
      </c>
      <c r="BK252" s="1177">
        <f t="shared" si="156"/>
        <v>-3.0800922518883</v>
      </c>
      <c r="BL252" s="1177">
        <f t="shared" si="156"/>
        <v>5.7038345298000142</v>
      </c>
      <c r="BM252" s="1177">
        <f t="shared" si="156"/>
        <v>0.61527017693002506</v>
      </c>
      <c r="BN252" s="1177">
        <f t="shared" si="156"/>
        <v>-2.1828904432161997</v>
      </c>
      <c r="BO252" s="1177">
        <f t="shared" si="156"/>
        <v>-7.0514728732887351</v>
      </c>
      <c r="BP252" s="1177">
        <f t="shared" si="156"/>
        <v>-5.7094301858699765</v>
      </c>
      <c r="BQ252" s="1177">
        <f t="shared" si="156"/>
        <v>-5.3084872255500564</v>
      </c>
      <c r="BR252" s="1177">
        <f t="shared" si="156"/>
        <v>-5.2062156856937447</v>
      </c>
      <c r="BS252" s="1177">
        <f t="shared" si="156"/>
        <v>-3.3795218692460773</v>
      </c>
      <c r="BT252" s="1177">
        <f t="shared" si="156"/>
        <v>-3.5926218323077159</v>
      </c>
      <c r="BU252" s="1177">
        <f t="shared" si="156"/>
        <v>14.067497749663987</v>
      </c>
      <c r="BV252" s="1177">
        <f t="shared" si="156"/>
        <v>0.98647538578888705</v>
      </c>
      <c r="BW252" s="1177">
        <f t="shared" si="156"/>
        <v>-15.32629589676624</v>
      </c>
      <c r="BX252" s="1177">
        <f t="shared" si="156"/>
        <v>-1.0301096627543447</v>
      </c>
      <c r="BY252" s="1177">
        <f t="shared" si="156"/>
        <v>-3.006036044389464</v>
      </c>
      <c r="BZ252" s="1177">
        <f t="shared" si="156"/>
        <v>1.463612567176884</v>
      </c>
      <c r="CA252" s="1177">
        <f t="shared" si="156"/>
        <v>1.9697761773949058</v>
      </c>
      <c r="CB252" s="1177">
        <f t="shared" si="156"/>
        <v>-1.8885141692986738</v>
      </c>
      <c r="CC252" s="1177">
        <f t="shared" si="156"/>
        <v>1.3753353978784897</v>
      </c>
      <c r="CD252" s="1177">
        <f t="shared" si="156"/>
        <v>-9.3297510117523821</v>
      </c>
      <c r="CE252" s="1177">
        <f t="shared" si="156"/>
        <v>-5.2595730944599106</v>
      </c>
      <c r="CF252" s="1177">
        <f t="shared" si="156"/>
        <v>-10.097304602447633</v>
      </c>
      <c r="CG252" s="1177">
        <f t="shared" si="156"/>
        <v>14.927558180624967</v>
      </c>
      <c r="CH252" s="1177">
        <f t="shared" si="156"/>
        <v>8.6671828709938055</v>
      </c>
      <c r="CI252" s="1177">
        <f t="shared" si="156"/>
        <v>6.7999354204276932</v>
      </c>
      <c r="CJ252" s="1177">
        <f t="shared" si="156"/>
        <v>-10.193153566647542</v>
      </c>
      <c r="CK252" s="1177">
        <f t="shared" si="156"/>
        <v>3.4839802031779108</v>
      </c>
      <c r="CL252" s="1177">
        <f t="shared" si="156"/>
        <v>3.2030312598673825</v>
      </c>
      <c r="CM252" s="395"/>
      <c r="CN252" s="888"/>
    </row>
    <row r="253" spans="1:92" s="4" customFormat="1" ht="15">
      <c r="A253" s="228"/>
      <c r="B253" s="60"/>
      <c r="C253" s="685"/>
      <c r="D253" s="17"/>
      <c r="E253" s="579"/>
      <c r="F253" s="542"/>
      <c r="G253" s="524"/>
      <c r="H253" s="228"/>
      <c r="I253" s="82"/>
      <c r="J253" s="80"/>
      <c r="K253" s="66"/>
      <c r="L253" s="62"/>
      <c r="M253" s="60"/>
      <c r="N253" s="48"/>
      <c r="O253" s="64"/>
      <c r="P253" s="42"/>
      <c r="Q253" s="17"/>
      <c r="R253" s="5"/>
      <c r="S253" s="322"/>
      <c r="T253" s="12"/>
      <c r="U253" s="8"/>
      <c r="V253" s="23" t="str">
        <f t="shared" ref="V253" si="157">V246</f>
        <v xml:space="preserve">  Administrations publiques locales (S1313)</v>
      </c>
      <c r="W253" s="1202" t="s">
        <v>1344</v>
      </c>
      <c r="X253" s="24" t="str">
        <f t="shared" ref="X253" si="158">X246</f>
        <v>Collectivités locales</v>
      </c>
      <c r="Y253" s="24"/>
      <c r="Z253" s="789">
        <v>1978</v>
      </c>
      <c r="AA253" s="1177"/>
      <c r="AB253" s="1177"/>
      <c r="AC253" s="1177"/>
      <c r="AD253" s="1177"/>
      <c r="AE253" s="1177"/>
      <c r="AF253" s="1177"/>
      <c r="AG253" s="1177"/>
      <c r="AH253" s="1177"/>
      <c r="AI253" s="1177"/>
      <c r="AJ253" s="1177"/>
      <c r="AK253" s="1177"/>
      <c r="AL253" s="1177"/>
      <c r="AM253" s="1177"/>
      <c r="AN253" s="1177"/>
      <c r="AO253" s="1177"/>
      <c r="AP253" s="1177"/>
      <c r="AQ253" s="1177"/>
      <c r="AR253" s="1177"/>
      <c r="AS253" s="1177"/>
      <c r="AT253" s="1177"/>
      <c r="AU253" s="1177"/>
      <c r="AV253" s="1177"/>
      <c r="AW253" s="1177"/>
      <c r="AX253" s="1177"/>
      <c r="AY253" s="1177"/>
      <c r="AZ253" s="1177"/>
      <c r="BA253" s="1177"/>
      <c r="BB253" s="1177"/>
      <c r="BC253" s="1177"/>
      <c r="BD253" s="1177">
        <f t="shared" ref="BD253:CL253" si="159">100*BD225/BD578</f>
        <v>19.682609693156174</v>
      </c>
      <c r="BE253" s="1177">
        <f t="shared" si="159"/>
        <v>18.681914678120101</v>
      </c>
      <c r="BF253" s="1177">
        <f t="shared" si="159"/>
        <v>16.246361879682649</v>
      </c>
      <c r="BG253" s="1177">
        <f t="shared" si="159"/>
        <v>17.989975358343216</v>
      </c>
      <c r="BH253" s="1177">
        <f t="shared" si="159"/>
        <v>18.794452506116357</v>
      </c>
      <c r="BI253" s="1177">
        <f t="shared" si="159"/>
        <v>15.886833106312055</v>
      </c>
      <c r="BJ253" s="1177">
        <f t="shared" si="159"/>
        <v>10.069613142961392</v>
      </c>
      <c r="BK253" s="1177">
        <f t="shared" si="159"/>
        <v>9.9814328813423927</v>
      </c>
      <c r="BL253" s="1177">
        <f t="shared" si="159"/>
        <v>8.1076290801657596</v>
      </c>
      <c r="BM253" s="1177">
        <f t="shared" si="159"/>
        <v>6.5444650200444894</v>
      </c>
      <c r="BN253" s="1177">
        <f t="shared" si="159"/>
        <v>7.253444519944706</v>
      </c>
      <c r="BO253" s="1177">
        <f t="shared" si="159"/>
        <v>7.4435170914575499</v>
      </c>
      <c r="BP253" s="1177">
        <f t="shared" si="159"/>
        <v>5.9140823767613737</v>
      </c>
      <c r="BQ253" s="1177">
        <f t="shared" si="159"/>
        <v>8.5183124408875148</v>
      </c>
      <c r="BR253" s="1177">
        <f t="shared" si="159"/>
        <v>7.8344079288864164</v>
      </c>
      <c r="BS253" s="1177">
        <f t="shared" si="159"/>
        <v>3.7312553739750296</v>
      </c>
      <c r="BT253" s="1177">
        <f t="shared" si="159"/>
        <v>3.9098234485327548</v>
      </c>
      <c r="BU253" s="1177">
        <f t="shared" si="159"/>
        <v>3.2294204159144519</v>
      </c>
      <c r="BV253" s="1177">
        <f t="shared" si="159"/>
        <v>0.63317555674443871</v>
      </c>
      <c r="BW253" s="1177">
        <f t="shared" si="159"/>
        <v>-1.3181044096510686</v>
      </c>
      <c r="BX253" s="1177">
        <f t="shared" si="159"/>
        <v>-2.1863366169333927</v>
      </c>
      <c r="BY253" s="1177">
        <f t="shared" si="159"/>
        <v>-2.2635962763351301</v>
      </c>
      <c r="BZ253" s="1177">
        <f t="shared" si="159"/>
        <v>-0.94862413747899565</v>
      </c>
      <c r="CA253" s="1177">
        <f t="shared" si="159"/>
        <v>-0.7973328086339555</v>
      </c>
      <c r="CB253" s="1177">
        <f t="shared" si="159"/>
        <v>-1.0948478653901468</v>
      </c>
      <c r="CC253" s="1177">
        <f t="shared" si="159"/>
        <v>-0.40097318961613276</v>
      </c>
      <c r="CD253" s="1177">
        <f t="shared" si="159"/>
        <v>1.4093498330386955</v>
      </c>
      <c r="CE253" s="1177">
        <f t="shared" si="159"/>
        <v>1.6447711452730009</v>
      </c>
      <c r="CF253" s="1177">
        <f t="shared" si="159"/>
        <v>1.7832406244392609</v>
      </c>
      <c r="CG253" s="1177">
        <f t="shared" si="159"/>
        <v>3.7477401969622401</v>
      </c>
      <c r="CH253" s="1177">
        <f t="shared" si="159"/>
        <v>4.4276665774559936</v>
      </c>
      <c r="CI253" s="1177">
        <f t="shared" si="159"/>
        <v>2.6526893150978621</v>
      </c>
      <c r="CJ253" s="1177">
        <f t="shared" si="159"/>
        <v>0.59646597203325114</v>
      </c>
      <c r="CK253" s="1177">
        <f t="shared" si="159"/>
        <v>0.63687184290779697</v>
      </c>
      <c r="CL253" s="1177">
        <f t="shared" si="159"/>
        <v>1.2941387794658858</v>
      </c>
      <c r="CM253" s="395"/>
      <c r="CN253" s="888"/>
    </row>
    <row r="254" spans="1:92" s="4" customFormat="1" ht="15">
      <c r="A254" s="228"/>
      <c r="B254" s="60"/>
      <c r="C254" s="685"/>
      <c r="D254" s="17"/>
      <c r="E254" s="579"/>
      <c r="F254" s="542"/>
      <c r="G254" s="524"/>
      <c r="H254" s="228"/>
      <c r="I254" s="82"/>
      <c r="J254" s="80"/>
      <c r="K254" s="66"/>
      <c r="L254" s="62"/>
      <c r="M254" s="60"/>
      <c r="N254" s="48"/>
      <c r="O254" s="64"/>
      <c r="P254" s="42"/>
      <c r="Q254" s="17"/>
      <c r="R254" s="5"/>
      <c r="S254" s="322"/>
      <c r="T254" s="12"/>
      <c r="U254" s="8"/>
      <c r="V254" s="23" t="str">
        <f t="shared" ref="V254" si="160">V247</f>
        <v xml:space="preserve">  Administrations de sécurité sociale (S1314)</v>
      </c>
      <c r="W254" s="1202" t="s">
        <v>1344</v>
      </c>
      <c r="X254" s="24" t="str">
        <f t="shared" ref="X254" si="161">X247</f>
        <v>Sécurité sociale</v>
      </c>
      <c r="Y254" s="24"/>
      <c r="Z254" s="789">
        <v>1978</v>
      </c>
      <c r="AA254" s="1177"/>
      <c r="AB254" s="1177"/>
      <c r="AC254" s="1177"/>
      <c r="AD254" s="1177"/>
      <c r="AE254" s="1177"/>
      <c r="AF254" s="1177"/>
      <c r="AG254" s="1177"/>
      <c r="AH254" s="1177"/>
      <c r="AI254" s="1177"/>
      <c r="AJ254" s="1177"/>
      <c r="AK254" s="1177"/>
      <c r="AL254" s="1177"/>
      <c r="AM254" s="1177"/>
      <c r="AN254" s="1177"/>
      <c r="AO254" s="1177"/>
      <c r="AP254" s="1177"/>
      <c r="AQ254" s="1177"/>
      <c r="AR254" s="1177"/>
      <c r="AS254" s="1177"/>
      <c r="AT254" s="1177"/>
      <c r="AU254" s="1177"/>
      <c r="AV254" s="1177"/>
      <c r="AW254" s="1177"/>
      <c r="AX254" s="1177"/>
      <c r="AY254" s="1177"/>
      <c r="AZ254" s="1177"/>
      <c r="BA254" s="1177"/>
      <c r="BB254" s="1177"/>
      <c r="BC254" s="1177"/>
      <c r="BD254" s="1177">
        <f t="shared" ref="BD254:CL254" si="162">100*BD226/BD617</f>
        <v>0.61026712048031495</v>
      </c>
      <c r="BE254" s="1177">
        <f t="shared" si="162"/>
        <v>-3.886365437411047</v>
      </c>
      <c r="BF254" s="1177">
        <f t="shared" si="162"/>
        <v>-3.3538652143680583</v>
      </c>
      <c r="BG254" s="1177">
        <f t="shared" si="162"/>
        <v>0.75619830287385947</v>
      </c>
      <c r="BH254" s="1177">
        <f t="shared" si="162"/>
        <v>0.2974991121011043</v>
      </c>
      <c r="BI254" s="1177">
        <f t="shared" si="162"/>
        <v>-2.4443315579335656</v>
      </c>
      <c r="BJ254" s="1177">
        <f t="shared" si="162"/>
        <v>-1.5903580161985487</v>
      </c>
      <c r="BK254" s="1177">
        <f t="shared" si="162"/>
        <v>-0.58955780739778074</v>
      </c>
      <c r="BL254" s="1177">
        <f t="shared" si="162"/>
        <v>2.7289847228446691</v>
      </c>
      <c r="BM254" s="1177">
        <f t="shared" si="162"/>
        <v>0.19070021200405568</v>
      </c>
      <c r="BN254" s="1177">
        <f t="shared" si="162"/>
        <v>0.44767602819510788</v>
      </c>
      <c r="BO254" s="1177">
        <f t="shared" si="162"/>
        <v>-0.45048991077803707</v>
      </c>
      <c r="BP254" s="1177">
        <f t="shared" si="162"/>
        <v>0.47116912192682703</v>
      </c>
      <c r="BQ254" s="1177">
        <f t="shared" si="162"/>
        <v>2.1474556493798462</v>
      </c>
      <c r="BR254" s="1177">
        <f t="shared" si="162"/>
        <v>3.4430023514335044</v>
      </c>
      <c r="BS254" s="1177">
        <f t="shared" si="162"/>
        <v>4.2973517183752517</v>
      </c>
      <c r="BT254" s="1177">
        <f t="shared" si="162"/>
        <v>2.2259271329042338</v>
      </c>
      <c r="BU254" s="1177">
        <f t="shared" si="162"/>
        <v>2.9325883930325833</v>
      </c>
      <c r="BV254" s="1177">
        <f t="shared" si="162"/>
        <v>1.4629781825068893</v>
      </c>
      <c r="BW254" s="1177">
        <f t="shared" si="162"/>
        <v>1.0191976129090803</v>
      </c>
      <c r="BX254" s="1177">
        <f t="shared" si="162"/>
        <v>0.14139910934297104</v>
      </c>
      <c r="BY254" s="1177">
        <f t="shared" si="162"/>
        <v>-1.8010941621015355</v>
      </c>
      <c r="BZ254" s="1177">
        <f t="shared" si="162"/>
        <v>-3.3516077302068408</v>
      </c>
      <c r="CA254" s="1177">
        <f t="shared" si="162"/>
        <v>-2.951611809906268</v>
      </c>
      <c r="CB254" s="1177">
        <f t="shared" si="162"/>
        <v>-0.9999819415136838</v>
      </c>
      <c r="CC254" s="1177">
        <f t="shared" si="162"/>
        <v>1.0317591591652797</v>
      </c>
      <c r="CD254" s="1177">
        <f t="shared" si="162"/>
        <v>2.7244156736851664</v>
      </c>
      <c r="CE254" s="1177">
        <f t="shared" si="162"/>
        <v>-6.3506193847262915E-2</v>
      </c>
      <c r="CF254" s="1177">
        <f t="shared" si="162"/>
        <v>-0.54337727785658296</v>
      </c>
      <c r="CG254" s="1177">
        <f t="shared" si="162"/>
        <v>-0.98435816451094094</v>
      </c>
      <c r="CH254" s="1177">
        <f t="shared" si="162"/>
        <v>-2.7684543154895906</v>
      </c>
      <c r="CI254" s="1177">
        <f t="shared" si="162"/>
        <v>3.111306508173842</v>
      </c>
      <c r="CJ254" s="1177">
        <f t="shared" si="162"/>
        <v>4.7300991713027232</v>
      </c>
      <c r="CK254" s="1177">
        <f t="shared" si="162"/>
        <v>2.6970321644199444</v>
      </c>
      <c r="CL254" s="1177">
        <f t="shared" si="162"/>
        <v>2.453432378961514</v>
      </c>
      <c r="CM254" s="395"/>
      <c r="CN254" s="888"/>
    </row>
    <row r="255" spans="1:92" s="4" customFormat="1" ht="15">
      <c r="A255" s="228"/>
      <c r="B255" s="60"/>
      <c r="C255" s="685"/>
      <c r="D255" s="17"/>
      <c r="E255" s="579"/>
      <c r="F255" s="542"/>
      <c r="G255" s="524"/>
      <c r="H255" s="228"/>
      <c r="I255" s="82"/>
      <c r="J255" s="80"/>
      <c r="K255" s="66"/>
      <c r="L255" s="62"/>
      <c r="M255" s="60"/>
      <c r="N255" s="48"/>
      <c r="O255" s="64"/>
      <c r="P255" s="42"/>
      <c r="Q255" s="17"/>
      <c r="R255" s="5"/>
      <c r="S255" s="322"/>
      <c r="T255" s="12"/>
      <c r="U255" s="8"/>
      <c r="V255" s="23" t="str">
        <f t="shared" ref="V255" si="163">V248</f>
        <v>Administrations publiques (S13)</v>
      </c>
      <c r="W255" s="1202" t="s">
        <v>1344</v>
      </c>
      <c r="X255" s="24" t="str">
        <f t="shared" ref="X255" si="164">X248</f>
        <v>total public</v>
      </c>
      <c r="Y255" s="24"/>
      <c r="Z255" s="789">
        <v>1959</v>
      </c>
      <c r="AA255" s="1177"/>
      <c r="AB255" s="1177"/>
      <c r="AC255" s="1177"/>
      <c r="AD255" s="1177"/>
      <c r="AE255" s="1177"/>
      <c r="AF255" s="1177"/>
      <c r="AG255" s="1177"/>
      <c r="AH255" s="1177"/>
      <c r="AI255" s="1177"/>
      <c r="AJ255" s="1177"/>
      <c r="AK255" s="1177">
        <f t="shared" ref="AK255:CK255" si="165">100*AK227/AK265</f>
        <v>-3.871383205065881</v>
      </c>
      <c r="AL255" s="1177">
        <f t="shared" si="165"/>
        <v>-3.0256141296989441</v>
      </c>
      <c r="AM255" s="1177">
        <f t="shared" si="165"/>
        <v>-2.8796980206534601</v>
      </c>
      <c r="AN255" s="1177">
        <f t="shared" si="165"/>
        <v>-0.32613377119007875</v>
      </c>
      <c r="AO255" s="1177">
        <f t="shared" si="165"/>
        <v>-0.89607522307203447</v>
      </c>
      <c r="AP255" s="1177">
        <f t="shared" si="165"/>
        <v>-2.1580999605023368</v>
      </c>
      <c r="AQ255" s="1177">
        <f t="shared" si="165"/>
        <v>-1.4446842600064425</v>
      </c>
      <c r="AR255" s="1177">
        <f t="shared" si="165"/>
        <v>-0.6398737769688414</v>
      </c>
      <c r="AS255" s="1177">
        <f t="shared" si="165"/>
        <v>1.2003465978046106</v>
      </c>
      <c r="AT255" s="1177">
        <f t="shared" si="165"/>
        <v>3.3537412330697935</v>
      </c>
      <c r="AU255" s="1177">
        <f t="shared" si="165"/>
        <v>7.9215277148515159E-2</v>
      </c>
      <c r="AV255" s="1177">
        <f t="shared" si="165"/>
        <v>-0.24227499844382733</v>
      </c>
      <c r="AW255" s="1177">
        <f t="shared" si="165"/>
        <v>0.39130892760691277</v>
      </c>
      <c r="AX255" s="1177">
        <f t="shared" si="165"/>
        <v>-0.88096140905429277</v>
      </c>
      <c r="AY255" s="1177">
        <f t="shared" si="165"/>
        <v>-0.13628695429347212</v>
      </c>
      <c r="AZ255" s="1177">
        <f t="shared" si="165"/>
        <v>-0.53412369267027626</v>
      </c>
      <c r="BA255" s="1177">
        <f t="shared" si="165"/>
        <v>6.7200090411884279</v>
      </c>
      <c r="BB255" s="1177">
        <f t="shared" si="165"/>
        <v>3.4646046894085618</v>
      </c>
      <c r="BC255" s="1177">
        <f t="shared" si="165"/>
        <v>2.4050613116753818</v>
      </c>
      <c r="BD255" s="1177">
        <f t="shared" si="165"/>
        <v>4.0196835538051854</v>
      </c>
      <c r="BE255" s="1177">
        <f t="shared" si="165"/>
        <v>0.80295807880642989</v>
      </c>
      <c r="BF255" s="1177">
        <f t="shared" si="165"/>
        <v>0.58305669143673378</v>
      </c>
      <c r="BG255" s="1177">
        <f t="shared" si="165"/>
        <v>5.1740200540169843</v>
      </c>
      <c r="BH255" s="1177">
        <f t="shared" si="165"/>
        <v>6.1930896565075635</v>
      </c>
      <c r="BI255" s="1177">
        <f t="shared" si="165"/>
        <v>5.4031252902769369</v>
      </c>
      <c r="BJ255" s="1177">
        <f t="shared" si="165"/>
        <v>5.783479611512476</v>
      </c>
      <c r="BK255" s="1177">
        <f t="shared" si="165"/>
        <v>6.305335855790597</v>
      </c>
      <c r="BL255" s="1177">
        <f t="shared" si="165"/>
        <v>6.8819190265971253</v>
      </c>
      <c r="BM255" s="1177">
        <f t="shared" si="165"/>
        <v>4.3759289962786436</v>
      </c>
      <c r="BN255" s="1177">
        <f t="shared" si="165"/>
        <v>5.6991240526437537</v>
      </c>
      <c r="BO255" s="1177">
        <f t="shared" si="165"/>
        <v>4.0464189591720396</v>
      </c>
      <c r="BP255" s="1177">
        <f t="shared" si="165"/>
        <v>5.2548902216449926</v>
      </c>
      <c r="BQ255" s="1177">
        <f t="shared" si="165"/>
        <v>6.2539629911320587</v>
      </c>
      <c r="BR255" s="1177">
        <f t="shared" si="165"/>
        <v>9.7139288291387569</v>
      </c>
      <c r="BS255" s="1177">
        <f t="shared" si="165"/>
        <v>13.373384096410378</v>
      </c>
      <c r="BT255" s="1177">
        <f t="shared" si="165"/>
        <v>11.246139111777236</v>
      </c>
      <c r="BU255" s="1177">
        <f t="shared" si="165"/>
        <v>11.166036742895418</v>
      </c>
      <c r="BV255" s="1177">
        <f t="shared" si="165"/>
        <v>7.9811893379327277</v>
      </c>
      <c r="BW255" s="1177">
        <f t="shared" si="165"/>
        <v>6.5091274337738287</v>
      </c>
      <c r="BX255" s="1177">
        <f t="shared" si="165"/>
        <v>5.2460031286427844</v>
      </c>
      <c r="BY255" s="1177">
        <f t="shared" si="165"/>
        <v>3.5624808533235321</v>
      </c>
      <c r="BZ255" s="1177">
        <f t="shared" si="165"/>
        <v>3.0376721191756144</v>
      </c>
      <c r="CA255" s="1177">
        <f t="shared" si="165"/>
        <v>3.3087312124700659</v>
      </c>
      <c r="CB255" s="1177">
        <f t="shared" si="165"/>
        <v>6.6262558826562437</v>
      </c>
      <c r="CC255" s="1177">
        <f t="shared" si="165"/>
        <v>8.2952684034134165</v>
      </c>
      <c r="CD255" s="1177">
        <f t="shared" si="165"/>
        <v>7.285905153129951</v>
      </c>
      <c r="CE255" s="1177">
        <f t="shared" si="165"/>
        <v>5.8611718686018683</v>
      </c>
      <c r="CF255" s="1177">
        <f t="shared" si="165"/>
        <v>4.6959905038248486</v>
      </c>
      <c r="CG255" s="1177">
        <f t="shared" si="165"/>
        <v>5.5169851558904428</v>
      </c>
      <c r="CH255" s="1177">
        <f t="shared" si="165"/>
        <v>6.6941164284234516</v>
      </c>
      <c r="CI255" s="1177">
        <f t="shared" si="165"/>
        <v>15.370357398796276</v>
      </c>
      <c r="CJ255" s="1177">
        <f t="shared" si="165"/>
        <v>14.330915731802763</v>
      </c>
      <c r="CK255" s="1177">
        <f t="shared" si="165"/>
        <v>10.453333965336594</v>
      </c>
      <c r="CL255" s="1177">
        <f>100*CL227/CL265</f>
        <v>9.3885529231552827</v>
      </c>
      <c r="CM255" s="395"/>
      <c r="CN255" s="888"/>
    </row>
    <row r="256" spans="1:92" s="4" customFormat="1" thickBot="1">
      <c r="A256" s="228"/>
      <c r="B256" s="60"/>
      <c r="C256" s="685"/>
      <c r="D256" s="17"/>
      <c r="E256" s="579"/>
      <c r="F256" s="542"/>
      <c r="G256" s="524"/>
      <c r="H256" s="228"/>
      <c r="I256" s="82"/>
      <c r="J256" s="80"/>
      <c r="K256" s="66"/>
      <c r="L256" s="62"/>
      <c r="M256" s="60"/>
      <c r="N256" s="48"/>
      <c r="O256" s="64"/>
      <c r="P256" s="285"/>
      <c r="Q256" s="286"/>
      <c r="R256" s="289"/>
      <c r="S256" s="323"/>
      <c r="T256" s="287"/>
      <c r="U256" s="288"/>
      <c r="V256" s="253"/>
      <c r="W256" s="352"/>
      <c r="X256" s="254"/>
      <c r="Y256" s="254"/>
      <c r="Z256" s="790"/>
      <c r="AA256" s="257"/>
      <c r="AB256" s="257"/>
      <c r="AC256" s="257"/>
      <c r="AD256" s="257"/>
      <c r="AE256" s="257"/>
      <c r="AF256" s="257"/>
      <c r="AG256" s="257"/>
      <c r="AH256" s="257"/>
      <c r="AI256" s="257"/>
      <c r="AJ256" s="257"/>
      <c r="AK256" s="257"/>
      <c r="AL256" s="257"/>
      <c r="AM256" s="257"/>
      <c r="AN256" s="257"/>
      <c r="AO256" s="257"/>
      <c r="AP256" s="257"/>
      <c r="AQ256" s="257"/>
      <c r="AR256" s="257"/>
      <c r="AS256" s="257"/>
      <c r="AT256" s="257"/>
      <c r="AU256" s="257"/>
      <c r="AV256" s="257"/>
      <c r="AW256" s="257"/>
      <c r="AX256" s="257"/>
      <c r="AY256" s="257"/>
      <c r="AZ256" s="257"/>
      <c r="BA256" s="257"/>
      <c r="BB256" s="257"/>
      <c r="BC256" s="257"/>
      <c r="BD256" s="257"/>
      <c r="BE256" s="257"/>
      <c r="BF256" s="257"/>
      <c r="BG256" s="257"/>
      <c r="BH256" s="257"/>
      <c r="BI256" s="257"/>
      <c r="BJ256" s="257"/>
      <c r="BK256" s="257"/>
      <c r="BL256" s="257"/>
      <c r="BM256" s="257"/>
      <c r="BN256" s="257"/>
      <c r="BO256" s="257"/>
      <c r="BP256" s="257"/>
      <c r="BQ256" s="257"/>
      <c r="BR256" s="257"/>
      <c r="BS256" s="257"/>
      <c r="BT256" s="257"/>
      <c r="BU256" s="257"/>
      <c r="BV256" s="257"/>
      <c r="BW256" s="257"/>
      <c r="BX256" s="257"/>
      <c r="BY256" s="257"/>
      <c r="BZ256" s="257"/>
      <c r="CA256" s="257"/>
      <c r="CB256" s="257"/>
      <c r="CC256" s="257"/>
      <c r="CD256" s="257"/>
      <c r="CE256" s="257"/>
      <c r="CF256" s="257"/>
      <c r="CG256" s="257"/>
      <c r="CH256" s="257"/>
      <c r="CI256" s="257"/>
      <c r="CJ256" s="257"/>
      <c r="CK256" s="838"/>
      <c r="CL256" s="838"/>
      <c r="CM256" s="838"/>
      <c r="CN256" s="888"/>
    </row>
    <row r="257" spans="1:92" s="4" customFormat="1" ht="15">
      <c r="A257" s="228"/>
      <c r="B257" s="60"/>
      <c r="C257" s="685"/>
      <c r="D257" s="17"/>
      <c r="E257" s="579"/>
      <c r="F257" s="542"/>
      <c r="G257" s="524"/>
      <c r="H257" s="228"/>
      <c r="I257" s="82"/>
      <c r="J257" s="80"/>
      <c r="K257" s="66"/>
      <c r="L257" s="62"/>
      <c r="M257" s="60"/>
      <c r="N257" s="48"/>
      <c r="O257" s="64"/>
      <c r="P257" s="296"/>
      <c r="Q257" s="297"/>
      <c r="R257" s="300"/>
      <c r="S257" s="324"/>
      <c r="T257" s="298"/>
      <c r="U257" s="299"/>
      <c r="V257" s="270"/>
      <c r="W257" s="353"/>
      <c r="X257" s="271"/>
      <c r="Y257" s="271"/>
      <c r="Z257" s="791"/>
      <c r="AA257" s="274"/>
      <c r="AB257" s="274"/>
      <c r="AC257" s="274"/>
      <c r="AD257" s="274"/>
      <c r="AE257" s="274"/>
      <c r="AF257" s="274"/>
      <c r="AG257" s="274"/>
      <c r="AH257" s="274"/>
      <c r="AI257" s="274"/>
      <c r="AJ257" s="274"/>
      <c r="AK257" s="274"/>
      <c r="AL257" s="274"/>
      <c r="AM257" s="274"/>
      <c r="AN257" s="274"/>
      <c r="AO257" s="274"/>
      <c r="AP257" s="274"/>
      <c r="AQ257" s="274"/>
      <c r="AR257" s="274"/>
      <c r="AS257" s="274"/>
      <c r="AT257" s="274"/>
      <c r="AU257" s="274"/>
      <c r="AV257" s="274"/>
      <c r="AW257" s="274"/>
      <c r="AX257" s="274"/>
      <c r="AY257" s="274"/>
      <c r="AZ257" s="274"/>
      <c r="BA257" s="274"/>
      <c r="BB257" s="274"/>
      <c r="BC257" s="274"/>
      <c r="BD257" s="274"/>
      <c r="BE257" s="274"/>
      <c r="BF257" s="274"/>
      <c r="BG257" s="274"/>
      <c r="BH257" s="274"/>
      <c r="BI257" s="274"/>
      <c r="BJ257" s="274"/>
      <c r="BK257" s="274"/>
      <c r="BL257" s="274"/>
      <c r="BM257" s="274"/>
      <c r="BN257" s="274"/>
      <c r="BO257" s="274"/>
      <c r="BP257" s="274"/>
      <c r="BQ257" s="274"/>
      <c r="BR257" s="274"/>
      <c r="BS257" s="274"/>
      <c r="BT257" s="274"/>
      <c r="BU257" s="274"/>
      <c r="BV257" s="274"/>
      <c r="BW257" s="274"/>
      <c r="BX257" s="274"/>
      <c r="BY257" s="274"/>
      <c r="BZ257" s="274"/>
      <c r="CA257" s="274"/>
      <c r="CB257" s="274"/>
      <c r="CC257" s="274"/>
      <c r="CD257" s="274"/>
      <c r="CE257" s="274"/>
      <c r="CF257" s="274"/>
      <c r="CG257" s="274"/>
      <c r="CH257" s="274"/>
      <c r="CI257" s="274"/>
      <c r="CJ257" s="274"/>
      <c r="CK257" s="839"/>
      <c r="CL257" s="839"/>
      <c r="CM257" s="839"/>
      <c r="CN257" s="888"/>
    </row>
    <row r="258" spans="1:92" s="42" customFormat="1" ht="17">
      <c r="A258" s="228"/>
      <c r="B258" s="60"/>
      <c r="C258" s="685"/>
      <c r="D258" s="17"/>
      <c r="E258" s="579"/>
      <c r="F258" s="542"/>
      <c r="G258" s="524"/>
      <c r="H258" s="228"/>
      <c r="I258" s="82"/>
      <c r="J258" s="80"/>
      <c r="K258" s="66"/>
      <c r="L258" s="62"/>
      <c r="M258" s="60"/>
      <c r="N258" s="48"/>
      <c r="O258" s="64"/>
      <c r="P258" s="42" t="s">
        <v>316</v>
      </c>
      <c r="R258" s="5"/>
      <c r="S258" s="322"/>
      <c r="T258" s="12"/>
      <c r="U258" s="8"/>
      <c r="V258" s="171" t="s">
        <v>893</v>
      </c>
      <c r="W258" s="345"/>
      <c r="X258" s="39"/>
      <c r="Y258" s="39"/>
      <c r="Z258" s="789"/>
      <c r="CK258" s="829"/>
      <c r="CL258" s="386"/>
      <c r="CM258" s="386"/>
      <c r="CN258" s="889"/>
    </row>
    <row r="259" spans="1:92" s="42" customFormat="1" ht="15">
      <c r="A259" s="228"/>
      <c r="B259" s="60"/>
      <c r="C259" s="685"/>
      <c r="D259" s="17"/>
      <c r="E259" s="579"/>
      <c r="F259" s="542"/>
      <c r="G259" s="524"/>
      <c r="H259" s="228"/>
      <c r="I259" s="82"/>
      <c r="J259" s="80"/>
      <c r="K259" s="66"/>
      <c r="L259" s="62"/>
      <c r="M259" s="60"/>
      <c r="N259" s="48"/>
      <c r="O259" s="64"/>
      <c r="R259" s="5"/>
      <c r="S259" s="322"/>
      <c r="T259" s="12"/>
      <c r="U259" s="8"/>
      <c r="V259" s="55"/>
      <c r="W259" s="345"/>
      <c r="X259" s="39"/>
      <c r="Y259" s="39"/>
      <c r="Z259" s="789"/>
      <c r="CK259" s="829"/>
      <c r="CL259" s="386"/>
      <c r="CM259" s="386"/>
      <c r="CN259" s="889"/>
    </row>
    <row r="260" spans="1:92" s="42" customFormat="1" ht="15">
      <c r="A260" s="228"/>
      <c r="B260" s="60"/>
      <c r="C260" s="685"/>
      <c r="D260" s="17"/>
      <c r="E260" s="579"/>
      <c r="F260" s="542"/>
      <c r="G260" s="524"/>
      <c r="H260" s="228"/>
      <c r="I260" s="82"/>
      <c r="J260" s="80"/>
      <c r="K260" s="66"/>
      <c r="L260" s="62"/>
      <c r="M260" s="60"/>
      <c r="N260" s="48"/>
      <c r="O260" s="64"/>
      <c r="P260" s="42" t="s">
        <v>316</v>
      </c>
      <c r="R260" s="5"/>
      <c r="S260" s="322"/>
      <c r="T260" s="12"/>
      <c r="U260" s="8"/>
      <c r="V260" s="43" t="s">
        <v>759</v>
      </c>
      <c r="W260" s="345"/>
      <c r="X260" s="39"/>
      <c r="Y260" s="39"/>
      <c r="Z260" s="789"/>
      <c r="CK260" s="829"/>
      <c r="CL260" s="386"/>
      <c r="CM260" s="386"/>
      <c r="CN260" s="889"/>
    </row>
    <row r="261" spans="1:92" s="42" customFormat="1" ht="15">
      <c r="A261" s="228"/>
      <c r="B261" s="60"/>
      <c r="C261" s="685"/>
      <c r="D261" s="17"/>
      <c r="E261" s="579"/>
      <c r="F261" s="542"/>
      <c r="G261" s="524"/>
      <c r="H261" s="228"/>
      <c r="I261" s="82"/>
      <c r="J261" s="80"/>
      <c r="K261" s="66"/>
      <c r="L261" s="62"/>
      <c r="M261" s="60"/>
      <c r="N261" s="48"/>
      <c r="O261" s="64"/>
      <c r="P261" s="42" t="s">
        <v>316</v>
      </c>
      <c r="R261" s="5"/>
      <c r="S261" s="322"/>
      <c r="T261" s="12"/>
      <c r="U261" s="8"/>
      <c r="V261" s="43" t="s">
        <v>642</v>
      </c>
      <c r="W261" s="345"/>
      <c r="X261" s="39"/>
      <c r="Y261" s="39"/>
      <c r="Z261" s="789"/>
      <c r="CK261" s="829"/>
      <c r="CL261" s="386"/>
      <c r="CM261" s="386"/>
      <c r="CN261" s="889"/>
    </row>
    <row r="262" spans="1:92" s="42" customFormat="1" ht="15">
      <c r="A262" s="228"/>
      <c r="B262" s="60"/>
      <c r="C262" s="685"/>
      <c r="D262" s="17"/>
      <c r="E262" s="579"/>
      <c r="F262" s="542"/>
      <c r="G262" s="524"/>
      <c r="H262" s="228"/>
      <c r="I262" s="82"/>
      <c r="J262" s="80"/>
      <c r="K262" s="66"/>
      <c r="L262" s="62"/>
      <c r="M262" s="60"/>
      <c r="N262" s="48"/>
      <c r="O262" s="64"/>
      <c r="R262" s="5"/>
      <c r="S262" s="322"/>
      <c r="T262" s="12"/>
      <c r="U262" s="8"/>
      <c r="V262" s="43"/>
      <c r="W262" s="345"/>
      <c r="X262" s="39"/>
      <c r="Y262" s="39"/>
      <c r="Z262" s="789"/>
      <c r="CK262" s="829"/>
      <c r="CL262" s="386"/>
      <c r="CM262" s="386"/>
      <c r="CN262" s="889"/>
    </row>
    <row r="263" spans="1:92" s="42" customFormat="1" ht="15">
      <c r="A263" s="228"/>
      <c r="B263" s="60"/>
      <c r="C263" s="685"/>
      <c r="D263" s="17"/>
      <c r="E263" s="579"/>
      <c r="F263" s="542"/>
      <c r="G263" s="524"/>
      <c r="H263" s="228"/>
      <c r="I263" s="82"/>
      <c r="J263" s="80"/>
      <c r="K263" s="66"/>
      <c r="L263" s="62"/>
      <c r="M263" s="60"/>
      <c r="N263" s="48"/>
      <c r="O263" s="64"/>
      <c r="P263" s="42" t="s">
        <v>316</v>
      </c>
      <c r="R263" s="5"/>
      <c r="S263" s="322"/>
      <c r="T263" s="12"/>
      <c r="U263" s="8"/>
      <c r="V263" s="43" t="s">
        <v>455</v>
      </c>
      <c r="W263" s="344" t="s">
        <v>512</v>
      </c>
      <c r="X263" s="2" t="s">
        <v>809</v>
      </c>
      <c r="Y263" s="2"/>
      <c r="Z263" s="789">
        <v>1959</v>
      </c>
      <c r="AK263" s="44">
        <v>15.226000000000001</v>
      </c>
      <c r="AL263" s="44">
        <v>16.451750808939227</v>
      </c>
      <c r="AM263" s="44">
        <v>18.471455365453085</v>
      </c>
      <c r="AN263" s="44">
        <v>21.332360718139135</v>
      </c>
      <c r="AO263" s="44">
        <v>24.38660911006054</v>
      </c>
      <c r="AP263" s="44">
        <v>27.233869894538909</v>
      </c>
      <c r="AQ263" s="44">
        <v>29.92097490102676</v>
      </c>
      <c r="AR263" s="44">
        <v>32.422535685505125</v>
      </c>
      <c r="AS263" s="44">
        <v>35.763892754513243</v>
      </c>
      <c r="AT263" s="44">
        <v>40.860852396621212</v>
      </c>
      <c r="AU263" s="44">
        <v>45.860994095935141</v>
      </c>
      <c r="AV263" s="44">
        <v>50.316251557078097</v>
      </c>
      <c r="AW263" s="44">
        <v>55.646351261284209</v>
      </c>
      <c r="AX263" s="44">
        <v>61.848038919131554</v>
      </c>
      <c r="AY263" s="44">
        <v>70.490159860129182</v>
      </c>
      <c r="AZ263" s="44">
        <v>83.185613288104918</v>
      </c>
      <c r="BA263" s="44">
        <v>104.75519412576398</v>
      </c>
      <c r="BB263" s="44">
        <v>122.39502432609935</v>
      </c>
      <c r="BC263" s="44">
        <v>135.89933553951315</v>
      </c>
      <c r="BD263" s="44">
        <v>153.8244</v>
      </c>
      <c r="BE263" s="44">
        <v>176.28277</v>
      </c>
      <c r="BF263" s="44">
        <v>204.38984000000002</v>
      </c>
      <c r="BG263" s="44">
        <v>243.35068000000001</v>
      </c>
      <c r="BH263" s="44">
        <v>287.09956999999997</v>
      </c>
      <c r="BI263" s="44">
        <v>321.24090999999999</v>
      </c>
      <c r="BJ263" s="44">
        <v>356.01256000000001</v>
      </c>
      <c r="BK263" s="44">
        <v>386.25990000000002</v>
      </c>
      <c r="BL263" s="44">
        <v>410.73435999999998</v>
      </c>
      <c r="BM263" s="44">
        <v>426.51443</v>
      </c>
      <c r="BN263" s="44">
        <v>455.08952999999997</v>
      </c>
      <c r="BO263" s="44">
        <v>479.20136000000002</v>
      </c>
      <c r="BP263" s="44">
        <v>512.09025999999994</v>
      </c>
      <c r="BQ263" s="44">
        <v>543.00116000000003</v>
      </c>
      <c r="BR263" s="44">
        <v>576.15933999999993</v>
      </c>
      <c r="BS263" s="44">
        <v>613.24810999999988</v>
      </c>
      <c r="BT263" s="44">
        <v>626.05498</v>
      </c>
      <c r="BU263" s="44">
        <v>650.60589999999991</v>
      </c>
      <c r="BV263" s="44">
        <v>668.50689999999986</v>
      </c>
      <c r="BW263" s="44">
        <v>685.3334000000001</v>
      </c>
      <c r="BX263" s="44">
        <v>697.01049999999998</v>
      </c>
      <c r="BY263" s="44">
        <v>719.04560000000004</v>
      </c>
      <c r="BZ263" s="44">
        <v>744.11889999999983</v>
      </c>
      <c r="CA263" s="44">
        <v>772.64919999999995</v>
      </c>
      <c r="CB263" s="44">
        <v>815.80729999999994</v>
      </c>
      <c r="CC263" s="44">
        <v>847.95629999999994</v>
      </c>
      <c r="CD263" s="44">
        <v>881.76869999999997</v>
      </c>
      <c r="CE263" s="44">
        <v>920.35119999999995</v>
      </c>
      <c r="CF263" s="44">
        <v>952.56617000000006</v>
      </c>
      <c r="CG263" s="44">
        <v>992.61879999999996</v>
      </c>
      <c r="CH263" s="44">
        <v>1030.0250000000001</v>
      </c>
      <c r="CI263" s="845">
        <v>1070.585</v>
      </c>
      <c r="CJ263" s="845">
        <v>1095.6019999999999</v>
      </c>
      <c r="CK263" s="1052">
        <v>1118.509</v>
      </c>
      <c r="CL263" s="1052">
        <v>1151.1569999999999</v>
      </c>
      <c r="CM263" s="386"/>
      <c r="CN263" s="889"/>
    </row>
    <row r="264" spans="1:92" s="42" customFormat="1" ht="15">
      <c r="A264" s="228"/>
      <c r="B264" s="60"/>
      <c r="C264" s="685"/>
      <c r="D264" s="17"/>
      <c r="E264" s="579"/>
      <c r="F264" s="542"/>
      <c r="G264" s="524"/>
      <c r="H264" s="228"/>
      <c r="I264" s="82"/>
      <c r="J264" s="80"/>
      <c r="K264" s="66"/>
      <c r="L264" s="62"/>
      <c r="M264" s="60"/>
      <c r="N264" s="48"/>
      <c r="O264" s="64"/>
      <c r="P264" s="42" t="s">
        <v>316</v>
      </c>
      <c r="R264" s="5"/>
      <c r="S264" s="322"/>
      <c r="T264" s="12"/>
      <c r="U264" s="8"/>
      <c r="V264" s="43" t="s">
        <v>539</v>
      </c>
      <c r="W264" s="344" t="s">
        <v>512</v>
      </c>
      <c r="X264" s="2" t="s">
        <v>808</v>
      </c>
      <c r="Y264" s="2"/>
      <c r="Z264" s="789">
        <v>1959</v>
      </c>
      <c r="AK264" s="44">
        <v>0.51819999999999999</v>
      </c>
      <c r="AL264" s="44">
        <v>0.52308789473684214</v>
      </c>
      <c r="AM264" s="44">
        <v>0.53477578947368432</v>
      </c>
      <c r="AN264" s="44">
        <v>0.60816368421052636</v>
      </c>
      <c r="AO264" s="44">
        <v>0.5737515789473685</v>
      </c>
      <c r="AP264" s="44">
        <v>0.53133947368421075</v>
      </c>
      <c r="AQ264" s="44">
        <v>0.59372736842105289</v>
      </c>
      <c r="AR264" s="44">
        <v>0.57651526315789492</v>
      </c>
      <c r="AS264" s="44">
        <v>0.80680315789473711</v>
      </c>
      <c r="AT264" s="44">
        <v>0.95959105263157918</v>
      </c>
      <c r="AU264" s="44">
        <v>1.0791789473684215</v>
      </c>
      <c r="AV264" s="44">
        <v>1.0116668421052637</v>
      </c>
      <c r="AW264" s="44">
        <v>0.93925473684210581</v>
      </c>
      <c r="AX264" s="44">
        <v>0.80794263157894775</v>
      </c>
      <c r="AY264" s="44">
        <v>0.85343052631579008</v>
      </c>
      <c r="AZ264" s="44">
        <v>1.1459184210526319</v>
      </c>
      <c r="BA264" s="44">
        <v>2.0115063157894739</v>
      </c>
      <c r="BB264" s="44">
        <v>2.1127942105263164</v>
      </c>
      <c r="BC264" s="44">
        <v>2.7554821052631588</v>
      </c>
      <c r="BD264" s="44">
        <v>3.5298700000000007</v>
      </c>
      <c r="BE264" s="44">
        <v>4.4276999999999997</v>
      </c>
      <c r="BF264" s="44">
        <v>5.3747800000000003</v>
      </c>
      <c r="BG264" s="44">
        <v>8.4663900000000005</v>
      </c>
      <c r="BH264" s="44">
        <v>10.008870000000002</v>
      </c>
      <c r="BI264" s="44">
        <v>14.058060000000001</v>
      </c>
      <c r="BJ264" s="44">
        <v>16.121030000000001</v>
      </c>
      <c r="BK264" s="44">
        <v>18.722299999999997</v>
      </c>
      <c r="BL264" s="44">
        <v>20.397569999999998</v>
      </c>
      <c r="BM264" s="44">
        <v>20.712530000000005</v>
      </c>
      <c r="BN264" s="44">
        <v>21.51173</v>
      </c>
      <c r="BO264" s="44">
        <v>23.958810000000003</v>
      </c>
      <c r="BP264" s="44">
        <v>27.397569999999998</v>
      </c>
      <c r="BQ264" s="44">
        <v>29.805369999999996</v>
      </c>
      <c r="BR264" s="44">
        <v>32.87675999999999</v>
      </c>
      <c r="BS264" s="44">
        <v>36.241049999999994</v>
      </c>
      <c r="BT264" s="44">
        <v>38.384980000000006</v>
      </c>
      <c r="BU264" s="44">
        <v>41.104699999999994</v>
      </c>
      <c r="BV264" s="44">
        <v>43.829799999999999</v>
      </c>
      <c r="BW264" s="44">
        <v>43.633900000000004</v>
      </c>
      <c r="BX264" s="44">
        <v>43.732800000000005</v>
      </c>
      <c r="BY264" s="44">
        <v>40.892000000000003</v>
      </c>
      <c r="BZ264" s="44">
        <v>41.453699999999998</v>
      </c>
      <c r="CA264" s="44">
        <v>45.142000000000003</v>
      </c>
      <c r="CB264" s="44">
        <v>45.560899999999997</v>
      </c>
      <c r="CC264" s="44">
        <v>44.788400000000003</v>
      </c>
      <c r="CD264" s="44">
        <v>45.830400000000004</v>
      </c>
      <c r="CE264" s="44">
        <v>46.414199999999994</v>
      </c>
      <c r="CF264" s="44">
        <v>46.672000000000004</v>
      </c>
      <c r="CG264" s="44">
        <v>51.028910000000003</v>
      </c>
      <c r="CH264" s="44">
        <v>56.608999999999995</v>
      </c>
      <c r="CI264" s="845">
        <v>45.756999999999998</v>
      </c>
      <c r="CJ264" s="845">
        <v>46.954999999999998</v>
      </c>
      <c r="CK264" s="1052">
        <v>52.606999999999999</v>
      </c>
      <c r="CL264" s="1052">
        <v>52.068999999999996</v>
      </c>
      <c r="CM264" s="386"/>
      <c r="CN264" s="889"/>
    </row>
    <row r="265" spans="1:92" s="42" customFormat="1" ht="15">
      <c r="A265" s="228"/>
      <c r="B265" s="60"/>
      <c r="C265" s="685"/>
      <c r="D265" s="17"/>
      <c r="E265" s="579"/>
      <c r="F265" s="542"/>
      <c r="G265" s="524"/>
      <c r="H265" s="228"/>
      <c r="I265" s="82"/>
      <c r="J265" s="80"/>
      <c r="K265" s="66"/>
      <c r="L265" s="62"/>
      <c r="M265" s="60"/>
      <c r="N265" s="48"/>
      <c r="O265" s="64"/>
      <c r="P265" s="42" t="s">
        <v>316</v>
      </c>
      <c r="R265" s="5"/>
      <c r="S265" s="322"/>
      <c r="T265" s="12"/>
      <c r="U265" s="8"/>
      <c r="V265" s="43" t="s">
        <v>707</v>
      </c>
      <c r="W265" s="344" t="s">
        <v>477</v>
      </c>
      <c r="X265" s="2" t="s">
        <v>805</v>
      </c>
      <c r="Y265" s="2"/>
      <c r="Z265" s="789">
        <v>1959</v>
      </c>
      <c r="AK265" s="44">
        <v>15.8393</v>
      </c>
      <c r="AL265" s="44">
        <v>16.965150808939228</v>
      </c>
      <c r="AM265" s="44">
        <v>19.019355365453084</v>
      </c>
      <c r="AN265" s="44">
        <v>21.402260718139139</v>
      </c>
      <c r="AO265" s="44">
        <v>24.607309110060537</v>
      </c>
      <c r="AP265" s="44">
        <v>27.834669894538909</v>
      </c>
      <c r="AQ265" s="44">
        <v>30.359574901026757</v>
      </c>
      <c r="AR265" s="44">
        <v>32.631435685505132</v>
      </c>
      <c r="AS265" s="44">
        <v>35.33979275451324</v>
      </c>
      <c r="AT265" s="44">
        <v>39.534952396621208</v>
      </c>
      <c r="AU265" s="44">
        <v>45.824494095935151</v>
      </c>
      <c r="AV265" s="44">
        <v>50.4385515570781</v>
      </c>
      <c r="AW265" s="44">
        <v>55.429351261284211</v>
      </c>
      <c r="AX265" s="44">
        <v>62.397738919131541</v>
      </c>
      <c r="AY265" s="44">
        <v>70.586359860129178</v>
      </c>
      <c r="AZ265" s="44">
        <v>83.632313288104896</v>
      </c>
      <c r="BA265" s="44">
        <v>98.159094125764</v>
      </c>
      <c r="BB265" s="44">
        <v>118.29632432609937</v>
      </c>
      <c r="BC265" s="44">
        <v>132.70763553951315</v>
      </c>
      <c r="BD265" s="44">
        <v>147.87980000000002</v>
      </c>
      <c r="BE265" s="44">
        <v>174.87837000000002</v>
      </c>
      <c r="BF265" s="44">
        <v>203.20493999999999</v>
      </c>
      <c r="BG265" s="44">
        <v>231.37907999999999</v>
      </c>
      <c r="BH265" s="44">
        <v>270.35616999999996</v>
      </c>
      <c r="BI265" s="44">
        <v>304.77360999999996</v>
      </c>
      <c r="BJ265" s="44">
        <v>336.54826000000003</v>
      </c>
      <c r="BK265" s="44">
        <v>363.34940000000006</v>
      </c>
      <c r="BL265" s="44">
        <v>384.28815999999995</v>
      </c>
      <c r="BM265" s="44">
        <v>408.63322999999997</v>
      </c>
      <c r="BN265" s="44">
        <v>430.55212999999998</v>
      </c>
      <c r="BO265" s="44">
        <v>460.56526000000002</v>
      </c>
      <c r="BP265" s="44">
        <v>486.52395999999999</v>
      </c>
      <c r="BQ265" s="44">
        <v>511.04075999999998</v>
      </c>
      <c r="BR265" s="44">
        <v>525.14693999999986</v>
      </c>
      <c r="BS265" s="44">
        <v>540.91021000000012</v>
      </c>
      <c r="BT265" s="44">
        <v>562.76558</v>
      </c>
      <c r="BU265" s="44">
        <v>585.25599999999997</v>
      </c>
      <c r="BV265" s="44">
        <v>619.09570000000008</v>
      </c>
      <c r="BW265" s="44">
        <v>643.45029999999997</v>
      </c>
      <c r="BX265" s="44">
        <v>662.26800000000003</v>
      </c>
      <c r="BY265" s="44">
        <v>694.3110999999999</v>
      </c>
      <c r="BZ265" s="44">
        <v>722.18129999999996</v>
      </c>
      <c r="CA265" s="44">
        <v>747.90300000000002</v>
      </c>
      <c r="CB265" s="44">
        <v>765.10929999999985</v>
      </c>
      <c r="CC265" s="44">
        <v>783.0042000000002</v>
      </c>
      <c r="CD265" s="44">
        <v>821.88689999999997</v>
      </c>
      <c r="CE265" s="44">
        <v>869.39440000000002</v>
      </c>
      <c r="CF265" s="44">
        <v>909.84</v>
      </c>
      <c r="CG265" s="44">
        <v>940.71995000000004</v>
      </c>
      <c r="CH265" s="44">
        <v>965.4</v>
      </c>
      <c r="CI265" s="845">
        <v>927.95500000000004</v>
      </c>
      <c r="CJ265" s="845">
        <v>958.25</v>
      </c>
      <c r="CK265" s="1052">
        <v>1012.653</v>
      </c>
      <c r="CL265" s="1052">
        <v>1052.356</v>
      </c>
      <c r="CM265" s="386"/>
      <c r="CN265" s="889"/>
    </row>
    <row r="266" spans="1:92" s="42" customFormat="1" ht="15">
      <c r="F266" s="386"/>
      <c r="P266" s="42" t="s">
        <v>982</v>
      </c>
      <c r="V266" s="1049" t="s">
        <v>529</v>
      </c>
      <c r="W266" s="344" t="s">
        <v>177</v>
      </c>
      <c r="AK266" s="1050">
        <v>0.4209</v>
      </c>
      <c r="AL266" s="1050">
        <v>0.43828789473684199</v>
      </c>
      <c r="AM266" s="1050">
        <v>0.51057578947368398</v>
      </c>
      <c r="AN266" s="1050">
        <v>0.59356368421052597</v>
      </c>
      <c r="AO266" s="1050">
        <v>0.69505157894736802</v>
      </c>
      <c r="AP266" s="1050">
        <v>0.65463947368421105</v>
      </c>
      <c r="AQ266" s="1050">
        <v>0.73362736842105303</v>
      </c>
      <c r="AR266" s="1050">
        <v>0.73391526315789501</v>
      </c>
      <c r="AS266" s="1050">
        <v>0.85000315789473702</v>
      </c>
      <c r="AT266" s="1050">
        <v>0.90389105263157898</v>
      </c>
      <c r="AU266" s="1050">
        <v>1.2136789473684209</v>
      </c>
      <c r="AV266" s="1050">
        <v>1.6096668421052629</v>
      </c>
      <c r="AW266" s="1050">
        <v>1.7088547368421061</v>
      </c>
      <c r="AX266" s="1050">
        <v>1.7242426315789483</v>
      </c>
      <c r="AY266" s="1050">
        <v>2.0560305263157899</v>
      </c>
      <c r="AZ266" s="1050">
        <v>2.8186184210526317</v>
      </c>
      <c r="BA266" s="1050">
        <v>3.0056063157894739</v>
      </c>
      <c r="BB266" s="1050">
        <v>2.7185942105263172</v>
      </c>
      <c r="BC266" s="1050">
        <v>3.1474821052631587</v>
      </c>
      <c r="BD266" s="1050">
        <v>3.3580700000000006</v>
      </c>
      <c r="BE266" s="1050">
        <v>3.3279999999999998</v>
      </c>
      <c r="BF266" s="1050">
        <v>4.0701800000000006</v>
      </c>
      <c r="BG266" s="1050">
        <v>5.9740900000000012</v>
      </c>
      <c r="BH266" s="1050">
        <v>7.386070000000001</v>
      </c>
      <c r="BI266" s="1050">
        <v>8.7152600000000007</v>
      </c>
      <c r="BJ266" s="1050">
        <v>8.7371300000000005</v>
      </c>
      <c r="BK266" s="1050">
        <v>10.755699999999999</v>
      </c>
      <c r="BL266" s="1050">
        <v>11.897970000000001</v>
      </c>
      <c r="BM266" s="1050">
        <v>10.74803</v>
      </c>
      <c r="BN266" s="1050">
        <v>9.9725300000000008</v>
      </c>
      <c r="BO266" s="1050">
        <v>11.456810000000001</v>
      </c>
      <c r="BP266" s="1050">
        <v>12.67807</v>
      </c>
      <c r="BQ266" s="1050">
        <v>14.861470000000001</v>
      </c>
      <c r="BR266" s="1050">
        <v>14.730959999999991</v>
      </c>
      <c r="BS266" s="1050">
        <v>14.509749999999993</v>
      </c>
      <c r="BT266" s="1050">
        <v>13.383280000000012</v>
      </c>
      <c r="BU266" s="1050">
        <v>14.887700000000001</v>
      </c>
      <c r="BV266" s="1050">
        <v>11.9626</v>
      </c>
      <c r="BW266" s="1050">
        <v>10.2149</v>
      </c>
      <c r="BX266" s="1050">
        <v>10.8005</v>
      </c>
      <c r="BY266" s="1050">
        <v>9.6391000000000009</v>
      </c>
      <c r="BZ266" s="1050">
        <v>9.8981000000000012</v>
      </c>
      <c r="CA266" s="1050">
        <v>13.348599999999999</v>
      </c>
      <c r="CB266" s="1050">
        <v>11.947699999999999</v>
      </c>
      <c r="CC266" s="1050">
        <v>9.1758000000000024</v>
      </c>
      <c r="CD266" s="1050">
        <v>9.3779000000000021</v>
      </c>
      <c r="CE266" s="1050">
        <v>10.495799999999999</v>
      </c>
      <c r="CF266" s="1050">
        <v>12.731999999999999</v>
      </c>
      <c r="CG266" s="1050">
        <v>15.6778</v>
      </c>
      <c r="CH266" s="1050">
        <v>18.004000000000001</v>
      </c>
      <c r="CI266" s="1050">
        <v>15.551</v>
      </c>
      <c r="CJ266" s="1050">
        <v>14.96</v>
      </c>
      <c r="CK266" s="1052">
        <v>16.123000000000001</v>
      </c>
      <c r="CL266" s="1052">
        <v>13.438000000000001</v>
      </c>
      <c r="CM266" s="386"/>
      <c r="CN266" s="889"/>
    </row>
    <row r="267" spans="1:92" s="42" customFormat="1" ht="15">
      <c r="F267" s="386"/>
      <c r="P267" s="42" t="s">
        <v>982</v>
      </c>
      <c r="V267" s="1051" t="s">
        <v>299</v>
      </c>
      <c r="W267" s="344" t="s">
        <v>177</v>
      </c>
      <c r="AK267" s="1052">
        <v>-0.14180000000000001</v>
      </c>
      <c r="AL267" s="1052">
        <v>-0.14399999999999999</v>
      </c>
      <c r="AM267" s="1052">
        <v>-0.16200000000000001</v>
      </c>
      <c r="AN267" s="1052">
        <v>-0.18</v>
      </c>
      <c r="AO267" s="1052">
        <v>-0.20599999999999999</v>
      </c>
      <c r="AP267" s="1052">
        <v>-0.23699999999999999</v>
      </c>
      <c r="AQ267" s="1052">
        <v>-0.25700000000000001</v>
      </c>
      <c r="AR267" s="1052">
        <v>-0.27700000000000002</v>
      </c>
      <c r="AS267" s="1052">
        <v>-0.29699999999999999</v>
      </c>
      <c r="AT267" s="1052">
        <v>-0.34</v>
      </c>
      <c r="AU267" s="1052">
        <v>-0.41299999999999998</v>
      </c>
      <c r="AV267" s="1052">
        <v>-0.45400000000000001</v>
      </c>
      <c r="AW267" s="1052">
        <v>-0.495</v>
      </c>
      <c r="AX267" s="1052">
        <v>-0.55700000000000005</v>
      </c>
      <c r="AY267" s="1052">
        <v>-0.61799999999999999</v>
      </c>
      <c r="AZ267" s="1052">
        <v>-0.75700000000000001</v>
      </c>
      <c r="BA267" s="1052">
        <v>-0.83799999999999997</v>
      </c>
      <c r="BB267" s="1052">
        <v>-1.022</v>
      </c>
      <c r="BC267" s="1052">
        <v>-1.147</v>
      </c>
      <c r="BD267" s="1052">
        <v>-1.1025199999999999</v>
      </c>
      <c r="BE267" s="1052">
        <v>-1.9698699999999998</v>
      </c>
      <c r="BF267" s="1052">
        <v>-1.3999200000000001</v>
      </c>
      <c r="BG267" s="1052">
        <v>-1.9291800000000001</v>
      </c>
      <c r="BH267" s="1052">
        <v>-4.0070100000000002</v>
      </c>
      <c r="BI267" s="1052">
        <v>-2.5525600000000002</v>
      </c>
      <c r="BJ267" s="1052">
        <v>-4.1746499999999997</v>
      </c>
      <c r="BK267" s="1052">
        <v>-3.2055899999999999</v>
      </c>
      <c r="BL267" s="1052">
        <v>-2.7553400000000003</v>
      </c>
      <c r="BM267" s="1052">
        <v>-1.3581300000000001</v>
      </c>
      <c r="BN267" s="1052">
        <v>-2.2919299999999998</v>
      </c>
      <c r="BO267" s="1052">
        <v>-2.5695900000000003</v>
      </c>
      <c r="BP267" s="1052">
        <v>-4.9510699999999996</v>
      </c>
      <c r="BQ267" s="1052">
        <v>-2.4677600000000002</v>
      </c>
      <c r="BR267" s="1052">
        <v>-4.7730999999999995</v>
      </c>
      <c r="BS267" s="1052">
        <v>-4.4669999999999996</v>
      </c>
      <c r="BT267" s="1052">
        <v>-4.0739999999999998</v>
      </c>
      <c r="BU267" s="1052">
        <v>-3.899</v>
      </c>
      <c r="BV267" s="1052">
        <v>-3.391</v>
      </c>
      <c r="BW267" s="1052">
        <v>-3.129</v>
      </c>
      <c r="BX267" s="1052">
        <v>-4.194</v>
      </c>
      <c r="BY267" s="1052">
        <v>-3.391</v>
      </c>
      <c r="BZ267" s="1052">
        <v>-3.988</v>
      </c>
      <c r="CA267" s="1052">
        <v>-5.0780000000000003</v>
      </c>
      <c r="CB267" s="1052">
        <v>-3.1040000000000001</v>
      </c>
      <c r="CC267" s="1052">
        <v>-1.909</v>
      </c>
      <c r="CD267" s="1052">
        <v>-2.927</v>
      </c>
      <c r="CE267" s="1052">
        <v>-1.732</v>
      </c>
      <c r="CF267" s="1052">
        <v>-3.206</v>
      </c>
      <c r="CG267" s="1052">
        <v>-4.28315</v>
      </c>
      <c r="CH267" s="1052">
        <v>-4.6870000000000003</v>
      </c>
      <c r="CI267" s="1052">
        <v>-5.6470000000000002</v>
      </c>
      <c r="CJ267" s="1052">
        <v>-4.7370000000000001</v>
      </c>
      <c r="CK267" s="1052">
        <v>-6.2110000000000003</v>
      </c>
      <c r="CL267" s="1052">
        <v>-4.7779999999999996</v>
      </c>
      <c r="CM267" s="386"/>
      <c r="CN267" s="889"/>
    </row>
    <row r="268" spans="1:92" s="42" customFormat="1" ht="15">
      <c r="F268" s="386"/>
      <c r="P268" s="42" t="s">
        <v>982</v>
      </c>
      <c r="V268" s="1051" t="s">
        <v>384</v>
      </c>
      <c r="W268" s="344" t="s">
        <v>177</v>
      </c>
      <c r="AK268" s="1052">
        <v>0</v>
      </c>
      <c r="AL268" s="1052">
        <v>0</v>
      </c>
      <c r="AM268" s="1052">
        <v>0</v>
      </c>
      <c r="AN268" s="1052">
        <v>0</v>
      </c>
      <c r="AO268" s="1052">
        <v>0</v>
      </c>
      <c r="AP268" s="1052">
        <v>0</v>
      </c>
      <c r="AQ268" s="1052">
        <v>0</v>
      </c>
      <c r="AR268" s="1052">
        <v>0</v>
      </c>
      <c r="AS268" s="1052">
        <v>0</v>
      </c>
      <c r="AT268" s="1052">
        <v>0</v>
      </c>
      <c r="AU268" s="1052">
        <v>0</v>
      </c>
      <c r="AV268" s="1052">
        <v>0</v>
      </c>
      <c r="AW268" s="1052">
        <v>0</v>
      </c>
      <c r="AX268" s="1052">
        <v>0</v>
      </c>
      <c r="AY268" s="1052">
        <v>0</v>
      </c>
      <c r="AZ268" s="1052">
        <v>0</v>
      </c>
      <c r="BA268" s="1052">
        <v>0</v>
      </c>
      <c r="BB268" s="1052">
        <v>0</v>
      </c>
      <c r="BC268" s="1052">
        <v>0</v>
      </c>
      <c r="BD268" s="1052">
        <v>0</v>
      </c>
      <c r="BE268" s="1052">
        <v>0</v>
      </c>
      <c r="BF268" s="1052">
        <v>0</v>
      </c>
      <c r="BG268" s="1052">
        <v>0</v>
      </c>
      <c r="BH268" s="1052">
        <v>0</v>
      </c>
      <c r="BI268" s="1052">
        <v>0</v>
      </c>
      <c r="BJ268" s="1052">
        <v>0</v>
      </c>
      <c r="BK268" s="1052">
        <v>0</v>
      </c>
      <c r="BL268" s="1052">
        <v>0</v>
      </c>
      <c r="BM268" s="1052">
        <v>0</v>
      </c>
      <c r="BN268" s="1052">
        <v>0</v>
      </c>
      <c r="BO268" s="1052">
        <v>0</v>
      </c>
      <c r="BP268" s="1052">
        <v>0</v>
      </c>
      <c r="BQ268" s="1052">
        <v>0</v>
      </c>
      <c r="BR268" s="1052">
        <v>0</v>
      </c>
      <c r="BS268" s="1052">
        <v>0</v>
      </c>
      <c r="BT268" s="1052">
        <v>0</v>
      </c>
      <c r="BU268" s="1052">
        <v>0</v>
      </c>
      <c r="BV268" s="1052">
        <v>0</v>
      </c>
      <c r="BW268" s="1052">
        <v>0</v>
      </c>
      <c r="BX268" s="1052">
        <v>0</v>
      </c>
      <c r="BY268" s="1052">
        <v>0</v>
      </c>
      <c r="BZ268" s="1052">
        <v>0</v>
      </c>
      <c r="CA268" s="1052">
        <v>0</v>
      </c>
      <c r="CB268" s="1052">
        <v>0</v>
      </c>
      <c r="CC268" s="1052">
        <v>0</v>
      </c>
      <c r="CD268" s="1052">
        <v>0</v>
      </c>
      <c r="CE268" s="1052">
        <v>0</v>
      </c>
      <c r="CF268" s="1052">
        <v>0</v>
      </c>
      <c r="CG268" s="1052">
        <v>4.8000000000000001E-4</v>
      </c>
      <c r="CH268" s="1052"/>
      <c r="CI268" s="1052"/>
      <c r="CJ268" s="1052"/>
      <c r="CK268" s="1052"/>
      <c r="CL268" s="1052"/>
      <c r="CM268" s="386"/>
      <c r="CN268" s="889"/>
    </row>
    <row r="269" spans="1:92" s="42" customFormat="1" ht="15">
      <c r="A269" s="228"/>
      <c r="B269" s="60"/>
      <c r="C269" s="685"/>
      <c r="D269" s="17"/>
      <c r="E269" s="579"/>
      <c r="F269" s="542"/>
      <c r="G269" s="524"/>
      <c r="H269" s="228"/>
      <c r="I269" s="82"/>
      <c r="J269" s="80"/>
      <c r="K269" s="66"/>
      <c r="L269" s="62"/>
      <c r="M269" s="60"/>
      <c r="N269" s="48"/>
      <c r="O269" s="64"/>
      <c r="R269" s="5"/>
      <c r="S269" s="322"/>
      <c r="T269" s="12"/>
      <c r="U269" s="8"/>
      <c r="V269" s="43"/>
      <c r="W269" s="344"/>
      <c r="X269" s="2"/>
      <c r="Y269" s="2"/>
      <c r="Z269" s="789"/>
      <c r="AK269" s="845"/>
      <c r="AL269" s="845"/>
      <c r="AM269" s="845"/>
      <c r="AN269" s="845"/>
      <c r="AO269" s="845"/>
      <c r="AP269" s="845"/>
      <c r="AQ269" s="845"/>
      <c r="AR269" s="845"/>
      <c r="AS269" s="845"/>
      <c r="AT269" s="845"/>
      <c r="AU269" s="845"/>
      <c r="AV269" s="845"/>
      <c r="AW269" s="845"/>
      <c r="AX269" s="845"/>
      <c r="AY269" s="845"/>
      <c r="AZ269" s="845"/>
      <c r="BA269" s="845"/>
      <c r="BB269" s="845"/>
      <c r="BC269" s="845"/>
      <c r="BD269" s="845"/>
      <c r="BE269" s="845"/>
      <c r="BF269" s="845"/>
      <c r="BG269" s="845"/>
      <c r="BH269" s="845"/>
      <c r="BI269" s="845"/>
      <c r="BJ269" s="845"/>
      <c r="BK269" s="845"/>
      <c r="BL269" s="845"/>
      <c r="BM269" s="845"/>
      <c r="BN269" s="845"/>
      <c r="BO269" s="845"/>
      <c r="BP269" s="845"/>
      <c r="BQ269" s="845"/>
      <c r="BR269" s="845"/>
      <c r="BS269" s="845"/>
      <c r="BT269" s="845"/>
      <c r="BU269" s="845"/>
      <c r="BV269" s="845"/>
      <c r="BW269" s="845"/>
      <c r="BX269" s="845"/>
      <c r="BY269" s="845"/>
      <c r="BZ269" s="845"/>
      <c r="CA269" s="845"/>
      <c r="CB269" s="845"/>
      <c r="CC269" s="845"/>
      <c r="CD269" s="845"/>
      <c r="CE269" s="845"/>
      <c r="CF269" s="845"/>
      <c r="CG269" s="845"/>
      <c r="CH269" s="845"/>
      <c r="CI269" s="845"/>
      <c r="CJ269" s="845"/>
      <c r="CK269" s="845"/>
      <c r="CL269" s="386"/>
      <c r="CM269" s="386"/>
      <c r="CN269" s="889"/>
    </row>
    <row r="270" spans="1:92" s="4" customFormat="1" ht="15">
      <c r="A270" s="228"/>
      <c r="B270" s="60"/>
      <c r="C270" s="685"/>
      <c r="D270" s="17"/>
      <c r="E270" s="579"/>
      <c r="F270" s="542"/>
      <c r="G270" s="524"/>
      <c r="H270" s="228"/>
      <c r="R270" s="5"/>
      <c r="S270" s="322"/>
      <c r="T270" s="12"/>
      <c r="U270" s="8"/>
      <c r="V270" s="135" t="s">
        <v>692</v>
      </c>
      <c r="W270" s="344" t="s">
        <v>512</v>
      </c>
      <c r="X270" s="2" t="s">
        <v>774</v>
      </c>
      <c r="Y270" s="2"/>
      <c r="Z270" s="789">
        <v>1959</v>
      </c>
      <c r="AK270" s="101">
        <f>AK263-AK264</f>
        <v>14.707800000000001</v>
      </c>
      <c r="AL270" s="101">
        <f t="shared" ref="AL270:CJ270" si="166">AL263-AL264</f>
        <v>15.928662914202386</v>
      </c>
      <c r="AM270" s="101">
        <f t="shared" si="166"/>
        <v>17.936679575979401</v>
      </c>
      <c r="AN270" s="101">
        <f t="shared" si="166"/>
        <v>20.724197033928608</v>
      </c>
      <c r="AO270" s="101">
        <f t="shared" si="166"/>
        <v>23.81285753111317</v>
      </c>
      <c r="AP270" s="101">
        <f t="shared" si="166"/>
        <v>26.7025304208547</v>
      </c>
      <c r="AQ270" s="101">
        <f t="shared" si="166"/>
        <v>29.327247532605707</v>
      </c>
      <c r="AR270" s="101">
        <f t="shared" si="166"/>
        <v>31.84602042234723</v>
      </c>
      <c r="AS270" s="101">
        <f t="shared" si="166"/>
        <v>34.957089596618509</v>
      </c>
      <c r="AT270" s="101">
        <f t="shared" si="166"/>
        <v>39.901261343989631</v>
      </c>
      <c r="AU270" s="101">
        <f t="shared" si="166"/>
        <v>44.781815148566722</v>
      </c>
      <c r="AV270" s="101">
        <f t="shared" si="166"/>
        <v>49.304584714972833</v>
      </c>
      <c r="AW270" s="101">
        <f t="shared" si="166"/>
        <v>54.7070965244421</v>
      </c>
      <c r="AX270" s="101">
        <f t="shared" si="166"/>
        <v>61.040096287552608</v>
      </c>
      <c r="AY270" s="101">
        <f t="shared" si="166"/>
        <v>69.636729333813392</v>
      </c>
      <c r="AZ270" s="101">
        <f t="shared" si="166"/>
        <v>82.03969486705229</v>
      </c>
      <c r="BA270" s="101">
        <f t="shared" si="166"/>
        <v>102.7436878099745</v>
      </c>
      <c r="BB270" s="101">
        <f t="shared" si="166"/>
        <v>120.28223011557303</v>
      </c>
      <c r="BC270" s="101">
        <f t="shared" si="166"/>
        <v>133.14385343424999</v>
      </c>
      <c r="BD270" s="101">
        <f>BD263-BD264</f>
        <v>150.29453000000001</v>
      </c>
      <c r="BE270" s="101">
        <f t="shared" si="166"/>
        <v>171.85507000000001</v>
      </c>
      <c r="BF270" s="101">
        <f t="shared" si="166"/>
        <v>199.01506000000003</v>
      </c>
      <c r="BG270" s="101">
        <f t="shared" si="166"/>
        <v>234.88429000000002</v>
      </c>
      <c r="BH270" s="101">
        <f t="shared" si="166"/>
        <v>277.09069999999997</v>
      </c>
      <c r="BI270" s="101">
        <f t="shared" si="166"/>
        <v>307.18284999999997</v>
      </c>
      <c r="BJ270" s="101">
        <f t="shared" si="166"/>
        <v>339.89152999999999</v>
      </c>
      <c r="BK270" s="101">
        <f t="shared" si="166"/>
        <v>367.5376</v>
      </c>
      <c r="BL270" s="101">
        <f t="shared" si="166"/>
        <v>390.33679000000001</v>
      </c>
      <c r="BM270" s="101">
        <f t="shared" si="166"/>
        <v>405.80189999999999</v>
      </c>
      <c r="BN270" s="101">
        <f t="shared" si="166"/>
        <v>433.57779999999997</v>
      </c>
      <c r="BO270" s="101">
        <f t="shared" si="166"/>
        <v>455.24254999999999</v>
      </c>
      <c r="BP270" s="101">
        <f t="shared" si="166"/>
        <v>484.69268999999997</v>
      </c>
      <c r="BQ270" s="101">
        <f t="shared" si="166"/>
        <v>513.19578999999999</v>
      </c>
      <c r="BR270" s="101">
        <f t="shared" si="166"/>
        <v>543.28257999999994</v>
      </c>
      <c r="BS270" s="101">
        <f t="shared" si="166"/>
        <v>577.00705999999991</v>
      </c>
      <c r="BT270" s="101">
        <f t="shared" si="166"/>
        <v>587.66999999999996</v>
      </c>
      <c r="BU270" s="101">
        <f t="shared" si="166"/>
        <v>609.50119999999993</v>
      </c>
      <c r="BV270" s="101">
        <f t="shared" si="166"/>
        <v>624.67709999999988</v>
      </c>
      <c r="BW270" s="101">
        <f t="shared" si="166"/>
        <v>641.69950000000006</v>
      </c>
      <c r="BX270" s="101">
        <f t="shared" si="166"/>
        <v>653.27769999999998</v>
      </c>
      <c r="BY270" s="101">
        <f t="shared" si="166"/>
        <v>678.15359999999998</v>
      </c>
      <c r="BZ270" s="101">
        <f t="shared" si="166"/>
        <v>702.6651999999998</v>
      </c>
      <c r="CA270" s="101">
        <f t="shared" si="166"/>
        <v>727.5071999999999</v>
      </c>
      <c r="CB270" s="101">
        <f t="shared" si="166"/>
        <v>770.24639999999999</v>
      </c>
      <c r="CC270" s="101">
        <f t="shared" si="166"/>
        <v>803.16789999999992</v>
      </c>
      <c r="CD270" s="101">
        <f t="shared" si="166"/>
        <v>835.93829999999991</v>
      </c>
      <c r="CE270" s="101">
        <f t="shared" si="166"/>
        <v>873.9369999999999</v>
      </c>
      <c r="CF270" s="101">
        <f t="shared" si="166"/>
        <v>905.89417000000003</v>
      </c>
      <c r="CG270" s="101">
        <f t="shared" si="166"/>
        <v>941.58988999999997</v>
      </c>
      <c r="CH270" s="101">
        <f t="shared" si="166"/>
        <v>973.41600000000005</v>
      </c>
      <c r="CI270" s="101">
        <f t="shared" si="166"/>
        <v>1024.828</v>
      </c>
      <c r="CJ270" s="101">
        <f t="shared" si="166"/>
        <v>1048.6469999999999</v>
      </c>
      <c r="CK270" s="101">
        <f>CK263-CK264</f>
        <v>1065.902</v>
      </c>
      <c r="CL270" s="1064">
        <f>CL263-CL264</f>
        <v>1099.088</v>
      </c>
      <c r="CM270" s="395"/>
      <c r="CN270" s="888"/>
    </row>
    <row r="271" spans="1:92" s="4" customFormat="1" ht="15">
      <c r="A271" s="228"/>
      <c r="B271" s="60"/>
      <c r="C271" s="685"/>
      <c r="D271" s="17"/>
      <c r="E271" s="579"/>
      <c r="F271" s="542"/>
      <c r="G271" s="524"/>
      <c r="H271" s="228"/>
      <c r="R271" s="5"/>
      <c r="S271" s="322"/>
      <c r="T271" s="12"/>
      <c r="U271" s="8"/>
      <c r="V271" s="1136" t="s">
        <v>34</v>
      </c>
      <c r="W271" s="344" t="s">
        <v>1103</v>
      </c>
      <c r="X271" s="2"/>
      <c r="Y271" s="2"/>
      <c r="Z271" s="789">
        <v>1978</v>
      </c>
      <c r="AK271" s="809"/>
      <c r="AL271" s="809"/>
      <c r="AM271" s="809"/>
      <c r="AN271" s="809"/>
      <c r="AO271" s="809"/>
      <c r="AP271" s="809"/>
      <c r="AQ271" s="809"/>
      <c r="AR271" s="809"/>
      <c r="AS271" s="809"/>
      <c r="AT271" s="809"/>
      <c r="AU271" s="809"/>
      <c r="AV271" s="809"/>
      <c r="AW271" s="809"/>
      <c r="AX271" s="809"/>
      <c r="AY271" s="809"/>
      <c r="AZ271" s="809"/>
      <c r="BA271" s="809"/>
      <c r="BB271" s="809"/>
      <c r="BC271" s="809"/>
      <c r="BD271" s="809">
        <f t="shared" ref="BD271:CK271" si="167">100*BD264/BD160</f>
        <v>4.8487225274725292</v>
      </c>
      <c r="BE271" s="809">
        <f t="shared" si="167"/>
        <v>5.3474637681159418</v>
      </c>
      <c r="BF271" s="809">
        <f t="shared" si="167"/>
        <v>5.8294793926247293</v>
      </c>
      <c r="BG271" s="809">
        <f t="shared" si="167"/>
        <v>7.6897275204359676</v>
      </c>
      <c r="BH271" s="809">
        <f t="shared" si="167"/>
        <v>6.878948453608249</v>
      </c>
      <c r="BI271" s="809">
        <f t="shared" si="167"/>
        <v>8.2694470588235305</v>
      </c>
      <c r="BJ271" s="809">
        <f t="shared" si="167"/>
        <v>8.0044836146971203</v>
      </c>
      <c r="BK271" s="809">
        <f t="shared" si="167"/>
        <v>8.2223539745278877</v>
      </c>
      <c r="BL271" s="809">
        <f t="shared" si="167"/>
        <v>8.1819374247894086</v>
      </c>
      <c r="BM271" s="809">
        <f t="shared" si="167"/>
        <v>7.3657645803698459</v>
      </c>
      <c r="BN271" s="809">
        <f t="shared" si="167"/>
        <v>7.1042701453104353</v>
      </c>
      <c r="BO271" s="809">
        <f t="shared" si="167"/>
        <v>7.1883618361836188</v>
      </c>
      <c r="BP271" s="809">
        <f t="shared" si="167"/>
        <v>7.535085258525851</v>
      </c>
      <c r="BQ271" s="809">
        <f t="shared" si="167"/>
        <v>7.7396442482472079</v>
      </c>
      <c r="BR271" s="809">
        <f t="shared" si="167"/>
        <v>7.4702931152010876</v>
      </c>
      <c r="BS271" s="809">
        <f t="shared" si="167"/>
        <v>7.0316356228172285</v>
      </c>
      <c r="BT271" s="809">
        <f t="shared" si="167"/>
        <v>6.7342070175438602</v>
      </c>
      <c r="BU271" s="809">
        <f t="shared" si="167"/>
        <v>6.1951318764129608</v>
      </c>
      <c r="BV271" s="809">
        <f t="shared" si="167"/>
        <v>6.1498246106356103</v>
      </c>
      <c r="BW271" s="809">
        <f t="shared" si="167"/>
        <v>5.7985249169435225</v>
      </c>
      <c r="BX271" s="809">
        <f t="shared" si="167"/>
        <v>5.554076708153417</v>
      </c>
      <c r="BY271" s="809">
        <f t="shared" si="167"/>
        <v>5.0740786698101505</v>
      </c>
      <c r="BZ271" s="809">
        <f t="shared" si="167"/>
        <v>5.0107216245618273</v>
      </c>
      <c r="CA271" s="809">
        <f t="shared" si="167"/>
        <v>5.2902847767490933</v>
      </c>
      <c r="CB271" s="809">
        <f t="shared" si="167"/>
        <v>4.9957127192982451</v>
      </c>
      <c r="CC271" s="809">
        <f t="shared" si="167"/>
        <v>4.457000696586725</v>
      </c>
      <c r="CD271" s="809">
        <f t="shared" si="167"/>
        <v>4.2455210745715615</v>
      </c>
      <c r="CE271" s="809">
        <f t="shared" si="167"/>
        <v>4.0444579993028924</v>
      </c>
      <c r="CF271" s="809">
        <f t="shared" si="167"/>
        <v>4.0506856448533242</v>
      </c>
      <c r="CG271" s="809">
        <f t="shared" si="167"/>
        <v>4.2116961043248606</v>
      </c>
      <c r="CH271" s="809">
        <f t="shared" si="167"/>
        <v>4.2931139086910362</v>
      </c>
      <c r="CI271" s="809">
        <f t="shared" si="167"/>
        <v>3.0639480380340158</v>
      </c>
      <c r="CJ271" s="809">
        <f t="shared" si="167"/>
        <v>2.9438871473354231</v>
      </c>
      <c r="CK271" s="809">
        <f t="shared" si="167"/>
        <v>3.0640689615003782</v>
      </c>
      <c r="CL271" s="1064">
        <f>100*CL264/CL160</f>
        <v>2.839404515214309</v>
      </c>
      <c r="CM271" s="395"/>
      <c r="CN271" s="903">
        <f>AVERAGE(BE271:CL271)</f>
        <v>5.819860088964746</v>
      </c>
    </row>
    <row r="272" spans="1:92" s="4" customFormat="1" ht="15">
      <c r="A272" s="228"/>
      <c r="B272" s="60"/>
      <c r="C272" s="685"/>
      <c r="D272" s="17"/>
      <c r="E272" s="579"/>
      <c r="F272" s="542"/>
      <c r="G272" s="524"/>
      <c r="H272" s="228"/>
      <c r="R272" s="5"/>
      <c r="S272" s="322"/>
      <c r="T272" s="12"/>
      <c r="U272" s="8"/>
      <c r="V272" s="1136" t="s">
        <v>14</v>
      </c>
      <c r="W272" s="1202" t="s">
        <v>1103</v>
      </c>
      <c r="X272" s="2"/>
      <c r="Y272" s="2"/>
      <c r="Z272" s="789"/>
      <c r="AK272" s="1064"/>
      <c r="AL272" s="1064"/>
      <c r="AM272" s="1064"/>
      <c r="AN272" s="1064"/>
      <c r="AO272" s="1064"/>
      <c r="AP272" s="1064"/>
      <c r="AQ272" s="1064"/>
      <c r="AR272" s="1064"/>
      <c r="AS272" s="1064"/>
      <c r="AT272" s="1064"/>
      <c r="AU272" s="1064"/>
      <c r="AV272" s="1064"/>
      <c r="AW272" s="1064"/>
      <c r="AX272" s="1064"/>
      <c r="AY272" s="1064"/>
      <c r="AZ272" s="1064"/>
      <c r="BA272" s="1064"/>
      <c r="BB272" s="1064"/>
      <c r="BC272" s="1064"/>
      <c r="BD272" s="1064"/>
      <c r="BE272" s="1064">
        <f t="shared" ref="BE272:CK272" si="168">100*BE264/BD160</f>
        <v>6.0820054945054949</v>
      </c>
      <c r="BF272" s="1064">
        <f t="shared" si="168"/>
        <v>6.4912801932367161</v>
      </c>
      <c r="BG272" s="1064">
        <f t="shared" si="168"/>
        <v>9.1826355748373096</v>
      </c>
      <c r="BH272" s="1064">
        <f t="shared" si="168"/>
        <v>9.0907084468664863</v>
      </c>
      <c r="BI272" s="1064">
        <f t="shared" si="168"/>
        <v>9.6618969072164944</v>
      </c>
      <c r="BJ272" s="1064">
        <f t="shared" si="168"/>
        <v>9.4829588235294118</v>
      </c>
      <c r="BK272" s="1064">
        <f t="shared" si="168"/>
        <v>9.2960774577954304</v>
      </c>
      <c r="BL272" s="1064">
        <f t="shared" si="168"/>
        <v>8.9580895915678518</v>
      </c>
      <c r="BM272" s="1064">
        <f t="shared" si="168"/>
        <v>8.308275170477339</v>
      </c>
      <c r="BN272" s="1064">
        <f t="shared" si="168"/>
        <v>7.6499751066856323</v>
      </c>
      <c r="BO272" s="1064">
        <f t="shared" si="168"/>
        <v>7.9124207397622204</v>
      </c>
      <c r="BP272" s="1064">
        <f t="shared" si="168"/>
        <v>8.2200930093009283</v>
      </c>
      <c r="BQ272" s="1064">
        <f t="shared" si="168"/>
        <v>8.1972964796479637</v>
      </c>
      <c r="BR272" s="1064">
        <f t="shared" si="168"/>
        <v>8.5372007270838708</v>
      </c>
      <c r="BS272" s="1064">
        <f t="shared" si="168"/>
        <v>8.2347307430129497</v>
      </c>
      <c r="BT272" s="1064">
        <f t="shared" si="168"/>
        <v>7.4476096235933271</v>
      </c>
      <c r="BU272" s="1064">
        <f t="shared" si="168"/>
        <v>7.2113508771929817</v>
      </c>
      <c r="BV272" s="1064">
        <f t="shared" si="168"/>
        <v>6.6058477769404664</v>
      </c>
      <c r="BW272" s="1064">
        <f t="shared" si="168"/>
        <v>6.1223375894485761</v>
      </c>
      <c r="BX272" s="1064">
        <f t="shared" si="168"/>
        <v>5.8116677740863798</v>
      </c>
      <c r="BY272" s="1064">
        <f t="shared" si="168"/>
        <v>5.1932943865887733</v>
      </c>
      <c r="BZ272" s="1064">
        <f t="shared" si="168"/>
        <v>5.143777143566199</v>
      </c>
      <c r="CA272" s="1064">
        <f t="shared" si="168"/>
        <v>5.4565453886135638</v>
      </c>
      <c r="CB272" s="1064">
        <f t="shared" si="168"/>
        <v>5.3393765381460208</v>
      </c>
      <c r="CC272" s="1064">
        <f t="shared" si="168"/>
        <v>4.9110087719298248</v>
      </c>
      <c r="CD272" s="1064">
        <f t="shared" si="168"/>
        <v>4.5606926062294768</v>
      </c>
      <c r="CE272" s="1064">
        <f t="shared" si="168"/>
        <v>4.2996016674386279</v>
      </c>
      <c r="CF272" s="1064">
        <f t="shared" si="168"/>
        <v>4.0669222725688403</v>
      </c>
      <c r="CG272" s="1064">
        <f t="shared" si="168"/>
        <v>4.4288239888908176</v>
      </c>
      <c r="CH272" s="1064">
        <f t="shared" si="168"/>
        <v>4.6722515681743149</v>
      </c>
      <c r="CI272" s="1064">
        <f t="shared" si="168"/>
        <v>3.4701198240558169</v>
      </c>
      <c r="CJ272" s="1064">
        <f t="shared" si="168"/>
        <v>3.1441676710861119</v>
      </c>
      <c r="CK272" s="1064">
        <f t="shared" si="168"/>
        <v>3.298244514106583</v>
      </c>
      <c r="CL272" s="1064">
        <f>100*CL264/CK160</f>
        <v>3.0327334148756475</v>
      </c>
      <c r="CM272" s="395"/>
      <c r="CN272" s="903">
        <f>AVERAGE(BE272:CL272)</f>
        <v>6.4565299371487779</v>
      </c>
    </row>
    <row r="273" spans="1:99" s="4" customFormat="1" ht="15">
      <c r="A273" s="228"/>
      <c r="B273" s="60"/>
      <c r="C273" s="685"/>
      <c r="D273" s="17"/>
      <c r="E273" s="579"/>
      <c r="F273" s="542"/>
      <c r="G273" s="524"/>
      <c r="H273" s="228"/>
      <c r="R273" s="5"/>
      <c r="S273" s="322"/>
      <c r="T273" s="12"/>
      <c r="U273" s="8"/>
      <c r="V273" s="1136" t="s">
        <v>1130</v>
      </c>
      <c r="W273" s="1202" t="s">
        <v>1103</v>
      </c>
      <c r="X273" s="2"/>
      <c r="Y273" s="2"/>
      <c r="Z273" s="789"/>
      <c r="AK273" s="1064"/>
      <c r="AL273" s="1064"/>
      <c r="AM273" s="1064"/>
      <c r="AN273" s="1064"/>
      <c r="AO273" s="1064"/>
      <c r="AP273" s="1064"/>
      <c r="AQ273" s="1064"/>
      <c r="AR273" s="1064"/>
      <c r="AS273" s="1064"/>
      <c r="AT273" s="1064"/>
      <c r="AU273" s="1064"/>
      <c r="AV273" s="1064"/>
      <c r="AW273" s="1064"/>
      <c r="AX273" s="1064"/>
      <c r="AY273" s="1064"/>
      <c r="AZ273" s="1064"/>
      <c r="BA273" s="1064"/>
      <c r="BB273" s="1064"/>
      <c r="BC273" s="1064"/>
      <c r="BD273" s="1308">
        <f>BD271/BE271*BE273</f>
        <v>5.1817391845791594</v>
      </c>
      <c r="BE273" s="1064">
        <f t="shared" ref="BE273:CK273" si="169">AVERAGE(BE271, BE272)</f>
        <v>5.7147346313107183</v>
      </c>
      <c r="BF273" s="1064">
        <f t="shared" si="169"/>
        <v>6.1603797929307227</v>
      </c>
      <c r="BG273" s="1064">
        <f t="shared" si="169"/>
        <v>8.4361815476366395</v>
      </c>
      <c r="BH273" s="1064">
        <f t="shared" si="169"/>
        <v>7.9848284502373676</v>
      </c>
      <c r="BI273" s="1064">
        <f t="shared" si="169"/>
        <v>8.9656719830200124</v>
      </c>
      <c r="BJ273" s="1064">
        <f t="shared" si="169"/>
        <v>8.7437212191132652</v>
      </c>
      <c r="BK273" s="1064">
        <f t="shared" si="169"/>
        <v>8.7592157161616591</v>
      </c>
      <c r="BL273" s="1064">
        <f t="shared" si="169"/>
        <v>8.5700135081786293</v>
      </c>
      <c r="BM273" s="1064">
        <f t="shared" si="169"/>
        <v>7.8370198754235929</v>
      </c>
      <c r="BN273" s="1064">
        <f t="shared" si="169"/>
        <v>7.3771226259980338</v>
      </c>
      <c r="BO273" s="1064">
        <f t="shared" si="169"/>
        <v>7.5503912879729196</v>
      </c>
      <c r="BP273" s="1064">
        <f t="shared" si="169"/>
        <v>7.8775891339133892</v>
      </c>
      <c r="BQ273" s="1064">
        <f t="shared" si="169"/>
        <v>7.9684703639475858</v>
      </c>
      <c r="BR273" s="1064">
        <f t="shared" si="169"/>
        <v>8.0037469211424792</v>
      </c>
      <c r="BS273" s="1064">
        <f t="shared" si="169"/>
        <v>7.6331831829150891</v>
      </c>
      <c r="BT273" s="1064">
        <f t="shared" si="169"/>
        <v>7.0909083205685937</v>
      </c>
      <c r="BU273" s="1064">
        <f t="shared" si="169"/>
        <v>6.7032413768029713</v>
      </c>
      <c r="BV273" s="1064">
        <f t="shared" si="169"/>
        <v>6.3778361937880383</v>
      </c>
      <c r="BW273" s="1064">
        <f t="shared" si="169"/>
        <v>5.9604312531960488</v>
      </c>
      <c r="BX273" s="1064">
        <f t="shared" si="169"/>
        <v>5.6828722411198989</v>
      </c>
      <c r="BY273" s="1064">
        <f t="shared" si="169"/>
        <v>5.1336865281994619</v>
      </c>
      <c r="BZ273" s="1064">
        <f t="shared" si="169"/>
        <v>5.0772493840640127</v>
      </c>
      <c r="CA273" s="1064">
        <f t="shared" si="169"/>
        <v>5.3734150826813281</v>
      </c>
      <c r="CB273" s="1064">
        <f t="shared" si="169"/>
        <v>5.1675446287221334</v>
      </c>
      <c r="CC273" s="1064">
        <f t="shared" si="169"/>
        <v>4.6840047342582753</v>
      </c>
      <c r="CD273" s="1064">
        <f t="shared" si="169"/>
        <v>4.4031068404005191</v>
      </c>
      <c r="CE273" s="1064">
        <f t="shared" si="169"/>
        <v>4.1720298333707602</v>
      </c>
      <c r="CF273" s="1064">
        <f t="shared" si="169"/>
        <v>4.0588039587110822</v>
      </c>
      <c r="CG273" s="1064">
        <f t="shared" si="169"/>
        <v>4.3202600466078387</v>
      </c>
      <c r="CH273" s="1064">
        <f t="shared" si="169"/>
        <v>4.4826827384326755</v>
      </c>
      <c r="CI273" s="1064">
        <f t="shared" si="169"/>
        <v>3.2670339310449164</v>
      </c>
      <c r="CJ273" s="1064">
        <f t="shared" si="169"/>
        <v>3.0440274092107673</v>
      </c>
      <c r="CK273" s="1064">
        <f t="shared" si="169"/>
        <v>3.1811567378034806</v>
      </c>
      <c r="CL273" s="1064">
        <f>AVERAGE(CL271, CL272)</f>
        <v>2.9360689650449783</v>
      </c>
      <c r="CM273" s="395"/>
      <c r="CN273" s="903">
        <f>AVERAGE(BE273:CL273)</f>
        <v>6.1381950130567624</v>
      </c>
    </row>
    <row r="274" spans="1:99" s="4" customFormat="1" ht="15">
      <c r="A274" s="228"/>
      <c r="B274" s="60"/>
      <c r="C274" s="685"/>
      <c r="D274" s="17"/>
      <c r="E274" s="579"/>
      <c r="F274" s="542"/>
      <c r="G274" s="524"/>
      <c r="H274" s="228"/>
      <c r="R274" s="5"/>
      <c r="S274" s="322"/>
      <c r="T274" s="12"/>
      <c r="U274" s="8"/>
      <c r="V274" s="955" t="s">
        <v>298</v>
      </c>
      <c r="W274" s="344" t="s">
        <v>512</v>
      </c>
      <c r="X274" s="2"/>
      <c r="Y274" s="2"/>
      <c r="Z274" s="789"/>
      <c r="AK274" s="1003">
        <f t="shared" ref="AK274:BP274" si="170">AK265-AK270</f>
        <v>1.1314999999999991</v>
      </c>
      <c r="AL274" s="1003">
        <f t="shared" si="170"/>
        <v>1.0364878947368421</v>
      </c>
      <c r="AM274" s="1003">
        <f t="shared" si="170"/>
        <v>1.0826757894736829</v>
      </c>
      <c r="AN274" s="1003">
        <f t="shared" si="170"/>
        <v>0.67806368421053165</v>
      </c>
      <c r="AO274" s="1003">
        <f t="shared" si="170"/>
        <v>0.79445157894736695</v>
      </c>
      <c r="AP274" s="1003">
        <f t="shared" si="170"/>
        <v>1.1321394736842088</v>
      </c>
      <c r="AQ274" s="1003">
        <f t="shared" si="170"/>
        <v>1.0323273684210506</v>
      </c>
      <c r="AR274" s="1003">
        <f t="shared" si="170"/>
        <v>0.78541526315790122</v>
      </c>
      <c r="AS274" s="1003">
        <f t="shared" si="170"/>
        <v>0.38270315789473131</v>
      </c>
      <c r="AT274" s="1003">
        <f t="shared" si="170"/>
        <v>-0.36630894736842379</v>
      </c>
      <c r="AU274" s="1003">
        <f t="shared" si="170"/>
        <v>1.0426789473684295</v>
      </c>
      <c r="AV274" s="1003">
        <f t="shared" si="170"/>
        <v>1.1339668421052664</v>
      </c>
      <c r="AW274" s="1003">
        <f t="shared" si="170"/>
        <v>0.72225473684211039</v>
      </c>
      <c r="AX274" s="1003">
        <f t="shared" si="170"/>
        <v>1.3576426315789334</v>
      </c>
      <c r="AY274" s="1003">
        <f t="shared" si="170"/>
        <v>0.94963052631578648</v>
      </c>
      <c r="AZ274" s="1003">
        <f t="shared" si="170"/>
        <v>1.592618421052606</v>
      </c>
      <c r="BA274" s="1003">
        <f t="shared" si="170"/>
        <v>-4.5845936842105033</v>
      </c>
      <c r="BB274" s="1003">
        <f t="shared" si="170"/>
        <v>-1.9859057894736623</v>
      </c>
      <c r="BC274" s="1003">
        <f t="shared" si="170"/>
        <v>-0.43621789473684203</v>
      </c>
      <c r="BD274" s="1003">
        <f t="shared" si="170"/>
        <v>-2.4147299999999916</v>
      </c>
      <c r="BE274" s="1003">
        <f t="shared" si="170"/>
        <v>3.0233000000000061</v>
      </c>
      <c r="BF274" s="1003">
        <f t="shared" si="170"/>
        <v>4.1898799999999596</v>
      </c>
      <c r="BG274" s="1003">
        <f t="shared" si="170"/>
        <v>-3.5052100000000337</v>
      </c>
      <c r="BH274" s="1003">
        <f t="shared" si="170"/>
        <v>-6.7345300000000066</v>
      </c>
      <c r="BI274" s="1003">
        <f t="shared" si="170"/>
        <v>-2.4092400000000112</v>
      </c>
      <c r="BJ274" s="1003">
        <f t="shared" si="170"/>
        <v>-3.3432699999999613</v>
      </c>
      <c r="BK274" s="1003">
        <f t="shared" si="170"/>
        <v>-4.188199999999938</v>
      </c>
      <c r="BL274" s="1003">
        <f t="shared" si="170"/>
        <v>-6.0486300000000597</v>
      </c>
      <c r="BM274" s="1003">
        <f t="shared" si="170"/>
        <v>2.8313299999999799</v>
      </c>
      <c r="BN274" s="1003">
        <f t="shared" si="170"/>
        <v>-3.025669999999991</v>
      </c>
      <c r="BO274" s="1003">
        <f t="shared" si="170"/>
        <v>5.3227100000000291</v>
      </c>
      <c r="BP274" s="1003">
        <f t="shared" si="170"/>
        <v>1.8312700000000177</v>
      </c>
      <c r="BQ274" s="1003">
        <f t="shared" ref="BQ274:CK274" si="171">BQ265-BQ270</f>
        <v>-2.1550300000000107</v>
      </c>
      <c r="BR274" s="1003">
        <f t="shared" si="171"/>
        <v>-18.13564000000008</v>
      </c>
      <c r="BS274" s="1003">
        <f t="shared" si="171"/>
        <v>-36.09684999999979</v>
      </c>
      <c r="BT274" s="1003">
        <f t="shared" si="171"/>
        <v>-24.904419999999959</v>
      </c>
      <c r="BU274" s="1003">
        <f t="shared" si="171"/>
        <v>-24.245199999999954</v>
      </c>
      <c r="BV274" s="1003">
        <f t="shared" si="171"/>
        <v>-5.5813999999998032</v>
      </c>
      <c r="BW274" s="1003">
        <f t="shared" si="171"/>
        <v>1.7507999999999129</v>
      </c>
      <c r="BX274" s="1003">
        <f t="shared" si="171"/>
        <v>8.9903000000000475</v>
      </c>
      <c r="BY274" s="1003">
        <f t="shared" si="171"/>
        <v>16.157499999999914</v>
      </c>
      <c r="BZ274" s="1003">
        <f t="shared" si="171"/>
        <v>19.516100000000165</v>
      </c>
      <c r="CA274" s="1003">
        <f t="shared" si="171"/>
        <v>20.395800000000122</v>
      </c>
      <c r="CB274" s="1003">
        <f t="shared" si="171"/>
        <v>-5.1371000000001459</v>
      </c>
      <c r="CC274" s="1003">
        <f t="shared" si="171"/>
        <v>-20.163699999999722</v>
      </c>
      <c r="CD274" s="1003">
        <f t="shared" si="171"/>
        <v>-14.051399999999944</v>
      </c>
      <c r="CE274" s="1003">
        <f t="shared" si="171"/>
        <v>-4.5425999999998794</v>
      </c>
      <c r="CF274" s="1003">
        <f t="shared" si="171"/>
        <v>3.9458300000000008</v>
      </c>
      <c r="CG274" s="1003">
        <f t="shared" si="171"/>
        <v>-0.86993999999992866</v>
      </c>
      <c r="CH274" s="1003">
        <f t="shared" si="171"/>
        <v>-8.0160000000000764</v>
      </c>
      <c r="CI274" s="1003">
        <f t="shared" si="171"/>
        <v>-96.872999999999934</v>
      </c>
      <c r="CJ274" s="1003">
        <f t="shared" si="171"/>
        <v>-90.396999999999935</v>
      </c>
      <c r="CK274" s="1003">
        <f t="shared" si="171"/>
        <v>-53.249000000000024</v>
      </c>
      <c r="CL274" s="1064">
        <f t="shared" ref="CL274" si="172">CL265-CL270</f>
        <v>-46.731999999999971</v>
      </c>
      <c r="CM274" s="395"/>
      <c r="CN274" s="888"/>
    </row>
    <row r="275" spans="1:99" s="4" customFormat="1" ht="15">
      <c r="A275" s="228"/>
      <c r="B275" s="60"/>
      <c r="C275" s="685"/>
      <c r="D275" s="17"/>
      <c r="E275" s="579"/>
      <c r="F275" s="542"/>
      <c r="G275" s="524"/>
      <c r="H275" s="228"/>
      <c r="R275" s="5"/>
      <c r="S275" s="322"/>
      <c r="T275" s="12"/>
      <c r="U275" s="8"/>
      <c r="V275" s="45"/>
      <c r="W275" s="344"/>
      <c r="X275" s="2"/>
      <c r="Y275" s="2"/>
      <c r="Z275" s="789"/>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101"/>
      <c r="CL275" s="1064"/>
      <c r="CM275" s="395"/>
      <c r="CN275" s="888"/>
    </row>
    <row r="276" spans="1:99" s="4" customFormat="1" ht="15">
      <c r="A276" s="228"/>
      <c r="B276" s="60"/>
      <c r="C276" s="685"/>
      <c r="D276" s="17"/>
      <c r="E276" s="579"/>
      <c r="F276" s="542"/>
      <c r="G276" s="524"/>
      <c r="H276" s="228"/>
      <c r="R276" s="5"/>
      <c r="S276" s="322"/>
      <c r="T276" s="12"/>
      <c r="U276" s="8"/>
      <c r="V276" s="45" t="str">
        <f>V258</f>
        <v>3.201 Dépenses et recettes des administrations publiques (S13) (*)</v>
      </c>
      <c r="W276" s="344"/>
      <c r="X276" s="2"/>
      <c r="Y276" s="2"/>
      <c r="Z276" s="789"/>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101"/>
      <c r="CL276" s="1064"/>
      <c r="CM276" s="395"/>
      <c r="CN276" s="888"/>
    </row>
    <row r="277" spans="1:99" s="4" customFormat="1" ht="15">
      <c r="A277" s="228"/>
      <c r="B277" s="60"/>
      <c r="C277" s="685"/>
      <c r="D277" s="17"/>
      <c r="E277" s="579"/>
      <c r="F277" s="542"/>
      <c r="G277" s="524"/>
      <c r="H277" s="228"/>
      <c r="R277" s="5"/>
      <c r="S277" s="322"/>
      <c r="T277" s="12"/>
      <c r="U277" s="8"/>
      <c r="V277" s="45" t="str">
        <f>V263</f>
        <v>Total des dépenses</v>
      </c>
      <c r="W277" s="344" t="str">
        <f>W$73</f>
        <v>Md euros 2012</v>
      </c>
      <c r="X277" s="2" t="s">
        <v>809</v>
      </c>
      <c r="Y277" s="2"/>
      <c r="Z277" s="789">
        <v>1959</v>
      </c>
      <c r="AK277" s="46">
        <f t="shared" ref="AK277:BP277" si="173">AK263/AK$71*AK$73</f>
        <v>156.71858386756207</v>
      </c>
      <c r="AL277" s="46">
        <f t="shared" si="173"/>
        <v>164.93162852734127</v>
      </c>
      <c r="AM277" s="46">
        <f t="shared" si="173"/>
        <v>179.40567885719074</v>
      </c>
      <c r="AN277" s="46">
        <f t="shared" si="173"/>
        <v>197.53727457714754</v>
      </c>
      <c r="AO277" s="46">
        <f t="shared" si="173"/>
        <v>213.9149577558353</v>
      </c>
      <c r="AP277" s="46">
        <f t="shared" si="173"/>
        <v>229.32634447413312</v>
      </c>
      <c r="AQ277" s="46">
        <f t="shared" si="173"/>
        <v>244.51497417112901</v>
      </c>
      <c r="AR277" s="46">
        <f t="shared" si="173"/>
        <v>257.25325620973547</v>
      </c>
      <c r="AS277" s="46">
        <f t="shared" si="173"/>
        <v>275.35594551423452</v>
      </c>
      <c r="AT277" s="46">
        <f t="shared" si="173"/>
        <v>301.28321059320086</v>
      </c>
      <c r="AU277" s="46">
        <f t="shared" si="173"/>
        <v>315.00368168779193</v>
      </c>
      <c r="AV277" s="46">
        <f t="shared" si="173"/>
        <v>327.91916925249592</v>
      </c>
      <c r="AW277" s="46">
        <f t="shared" si="173"/>
        <v>342.53513820198305</v>
      </c>
      <c r="AX277" s="46">
        <f t="shared" si="173"/>
        <v>356.11006086183534</v>
      </c>
      <c r="AY277" s="46">
        <f t="shared" si="173"/>
        <v>376.73720233930698</v>
      </c>
      <c r="AZ277" s="46">
        <f t="shared" si="173"/>
        <v>399.31624805586682</v>
      </c>
      <c r="BA277" s="46">
        <f t="shared" si="173"/>
        <v>442.50834859052958</v>
      </c>
      <c r="BB277" s="46">
        <f t="shared" si="173"/>
        <v>466.52951463677834</v>
      </c>
      <c r="BC277" s="46">
        <f t="shared" si="173"/>
        <v>475.91949668421069</v>
      </c>
      <c r="BD277" s="46">
        <f t="shared" si="173"/>
        <v>493.15284649500745</v>
      </c>
      <c r="BE277" s="46">
        <f t="shared" si="173"/>
        <v>512.57874156872344</v>
      </c>
      <c r="BF277" s="46">
        <f t="shared" si="173"/>
        <v>533.01116010583712</v>
      </c>
      <c r="BG277" s="46">
        <f t="shared" si="173"/>
        <v>568.33943145491753</v>
      </c>
      <c r="BH277" s="46">
        <f t="shared" si="173"/>
        <v>598.13911322002753</v>
      </c>
      <c r="BI277" s="46">
        <f t="shared" si="173"/>
        <v>609.95922002051725</v>
      </c>
      <c r="BJ277" s="46">
        <f t="shared" si="173"/>
        <v>631.20419327413174</v>
      </c>
      <c r="BK277" s="46">
        <f t="shared" si="173"/>
        <v>649.66350878372691</v>
      </c>
      <c r="BL277" s="46">
        <f t="shared" si="173"/>
        <v>656.61948808486045</v>
      </c>
      <c r="BM277" s="46">
        <f t="shared" si="173"/>
        <v>664.80723226598013</v>
      </c>
      <c r="BN277" s="46">
        <f t="shared" si="173"/>
        <v>686.85621602850802</v>
      </c>
      <c r="BO277" s="46">
        <f t="shared" si="173"/>
        <v>699.4762200223189</v>
      </c>
      <c r="BP277" s="46">
        <f t="shared" si="173"/>
        <v>727.43477433464443</v>
      </c>
      <c r="BQ277" s="46">
        <f t="shared" ref="BQ277:CJ277" si="174">BQ263/BQ$71*BQ$73</f>
        <v>751.42721848348185</v>
      </c>
      <c r="BR277" s="46">
        <f t="shared" si="174"/>
        <v>782.21536997987175</v>
      </c>
      <c r="BS277" s="46">
        <f t="shared" si="174"/>
        <v>818.26250439391765</v>
      </c>
      <c r="BT277" s="46">
        <f t="shared" si="174"/>
        <v>826.05741876642196</v>
      </c>
      <c r="BU277" s="46">
        <f t="shared" si="174"/>
        <v>847.97802447562083</v>
      </c>
      <c r="BV277" s="46">
        <f t="shared" si="174"/>
        <v>858.76773597088754</v>
      </c>
      <c r="BW277" s="46">
        <f t="shared" si="174"/>
        <v>872.4142451485817</v>
      </c>
      <c r="BX277" s="46">
        <f t="shared" si="174"/>
        <v>878.19151947158298</v>
      </c>
      <c r="BY277" s="46">
        <f t="shared" si="174"/>
        <v>904.35671841688884</v>
      </c>
      <c r="BZ277" s="46">
        <f t="shared" si="174"/>
        <v>921.40013619181821</v>
      </c>
      <c r="CA277" s="46">
        <f t="shared" si="174"/>
        <v>937.84071285562391</v>
      </c>
      <c r="CB277" s="46">
        <f t="shared" si="174"/>
        <v>968.73699255592226</v>
      </c>
      <c r="CC277" s="46">
        <f t="shared" si="174"/>
        <v>987.19434515473176</v>
      </c>
      <c r="CD277" s="46">
        <f t="shared" si="174"/>
        <v>1009.654662926726</v>
      </c>
      <c r="CE277" s="46">
        <f t="shared" si="174"/>
        <v>1034.0593644620731</v>
      </c>
      <c r="CF277" s="46">
        <f>CF263/CF$71*CF$73</f>
        <v>1047.8230912465845</v>
      </c>
      <c r="CG277" s="46">
        <f t="shared" si="174"/>
        <v>1064.3432468748222</v>
      </c>
      <c r="CH277" s="46">
        <f t="shared" si="174"/>
        <v>1077.0723597533979</v>
      </c>
      <c r="CI277" s="46">
        <f t="shared" si="174"/>
        <v>1111.5259036622313</v>
      </c>
      <c r="CJ277" s="46">
        <f t="shared" si="174"/>
        <v>1126.673978965038</v>
      </c>
      <c r="CK277" s="101">
        <f t="shared" ref="CK277:CL279" si="175">CK263/CK$71*CK$73</f>
        <v>1135.6196287750261</v>
      </c>
      <c r="CL277" s="1064">
        <f t="shared" si="175"/>
        <v>1151.1569999999999</v>
      </c>
      <c r="CM277" s="395"/>
      <c r="CN277" s="888"/>
    </row>
    <row r="278" spans="1:99" s="4" customFormat="1">
      <c r="A278" s="228"/>
      <c r="B278" s="60"/>
      <c r="C278" s="685"/>
      <c r="D278" s="17"/>
      <c r="E278" s="579"/>
      <c r="F278" s="542"/>
      <c r="G278" s="524"/>
      <c r="H278" s="228"/>
      <c r="R278" s="5"/>
      <c r="S278" s="322"/>
      <c r="T278" s="12"/>
      <c r="U278" s="8"/>
      <c r="V278" s="45" t="str">
        <f>V264</f>
        <v>(dont) Intérêts (D41)</v>
      </c>
      <c r="W278" s="344" t="str">
        <f>W$73</f>
        <v>Md euros 2012</v>
      </c>
      <c r="X278" s="2" t="s">
        <v>808</v>
      </c>
      <c r="Y278" s="2"/>
      <c r="Z278" s="789">
        <v>1959</v>
      </c>
      <c r="AK278" s="46">
        <f t="shared" ref="AK278:BP278" si="176">AK264/AK$71*AK$73</f>
        <v>5.3337429502279425</v>
      </c>
      <c r="AL278" s="46">
        <f t="shared" si="176"/>
        <v>5.2440460194065261</v>
      </c>
      <c r="AM278" s="46">
        <f t="shared" si="176"/>
        <v>5.1940581642719463</v>
      </c>
      <c r="AN278" s="46">
        <f t="shared" si="176"/>
        <v>5.6315847206536462</v>
      </c>
      <c r="AO278" s="46">
        <f t="shared" si="176"/>
        <v>5.0328458630288617</v>
      </c>
      <c r="AP278" s="46">
        <f t="shared" si="176"/>
        <v>4.474213163485957</v>
      </c>
      <c r="AQ278" s="46">
        <f t="shared" si="176"/>
        <v>4.8519552800127626</v>
      </c>
      <c r="AR278" s="46">
        <f t="shared" si="176"/>
        <v>4.5743007314595987</v>
      </c>
      <c r="AS278" s="46">
        <f t="shared" si="176"/>
        <v>6.2117971304435331</v>
      </c>
      <c r="AT278" s="46">
        <f t="shared" si="176"/>
        <v>7.0754440065782322</v>
      </c>
      <c r="AU278" s="46">
        <f t="shared" si="176"/>
        <v>7.4125157625211502</v>
      </c>
      <c r="AV278" s="46">
        <f t="shared" si="176"/>
        <v>6.5931968331767905</v>
      </c>
      <c r="AW278" s="46">
        <f t="shared" si="176"/>
        <v>5.7816504370686221</v>
      </c>
      <c r="AX278" s="46">
        <f t="shared" si="176"/>
        <v>4.651990665066192</v>
      </c>
      <c r="AY278" s="46">
        <f t="shared" si="176"/>
        <v>4.5611902358166088</v>
      </c>
      <c r="AZ278" s="46">
        <f t="shared" si="176"/>
        <v>5.5007569985454685</v>
      </c>
      <c r="BA278" s="46">
        <f t="shared" si="176"/>
        <v>8.4970329672703357</v>
      </c>
      <c r="BB278" s="46">
        <f t="shared" si="176"/>
        <v>8.05327555585977</v>
      </c>
      <c r="BC278" s="46">
        <f t="shared" si="176"/>
        <v>9.6496988116465197</v>
      </c>
      <c r="BD278" s="46">
        <f t="shared" si="176"/>
        <v>11.31657551245012</v>
      </c>
      <c r="BE278" s="46">
        <f t="shared" si="176"/>
        <v>12.874456726790921</v>
      </c>
      <c r="BF278" s="46">
        <f t="shared" si="176"/>
        <v>14.016438992826899</v>
      </c>
      <c r="BG278" s="46">
        <f t="shared" si="176"/>
        <v>19.773042257681794</v>
      </c>
      <c r="BH278" s="46">
        <f t="shared" si="176"/>
        <v>20.852335745868718</v>
      </c>
      <c r="BI278" s="46">
        <f t="shared" si="176"/>
        <v>26.692874555117012</v>
      </c>
      <c r="BJ278" s="46">
        <f t="shared" si="176"/>
        <v>28.582311073233136</v>
      </c>
      <c r="BK278" s="46">
        <f t="shared" si="176"/>
        <v>31.489665664236874</v>
      </c>
      <c r="BL278" s="46">
        <f t="shared" si="176"/>
        <v>32.608525791645746</v>
      </c>
      <c r="BM278" s="46">
        <f t="shared" si="176"/>
        <v>32.284581186446808</v>
      </c>
      <c r="BN278" s="46">
        <f t="shared" si="176"/>
        <v>32.467161940699754</v>
      </c>
      <c r="BO278" s="46">
        <f t="shared" si="176"/>
        <v>34.971974735282338</v>
      </c>
      <c r="BP278" s="46">
        <f t="shared" si="176"/>
        <v>38.918813160530767</v>
      </c>
      <c r="BQ278" s="46">
        <f t="shared" ref="BQ278:CJ278" si="177">BQ264/BQ$71*BQ$73</f>
        <v>41.2458902941773</v>
      </c>
      <c r="BR278" s="46">
        <f t="shared" si="177"/>
        <v>44.634713354016689</v>
      </c>
      <c r="BS278" s="46">
        <f t="shared" si="177"/>
        <v>48.356761074836726</v>
      </c>
      <c r="BT278" s="46">
        <f t="shared" si="177"/>
        <v>50.647624427811024</v>
      </c>
      <c r="BU278" s="46">
        <f t="shared" si="177"/>
        <v>53.574494640554377</v>
      </c>
      <c r="BV278" s="46">
        <f t="shared" si="177"/>
        <v>56.304008401494158</v>
      </c>
      <c r="BW278" s="46">
        <f t="shared" si="177"/>
        <v>55.544988660101339</v>
      </c>
      <c r="BX278" s="46">
        <f t="shared" si="177"/>
        <v>55.100710940146314</v>
      </c>
      <c r="BY278" s="46">
        <f t="shared" si="177"/>
        <v>51.430611534933838</v>
      </c>
      <c r="BZ278" s="46">
        <f t="shared" si="177"/>
        <v>51.329760372508723</v>
      </c>
      <c r="CA278" s="46">
        <f t="shared" si="177"/>
        <v>54.793307829385682</v>
      </c>
      <c r="CB278" s="46">
        <f t="shared" si="177"/>
        <v>54.10166009073604</v>
      </c>
      <c r="CC278" s="46">
        <f t="shared" si="177"/>
        <v>52.142846522312752</v>
      </c>
      <c r="CD278" s="46">
        <f t="shared" si="177"/>
        <v>52.477341352439744</v>
      </c>
      <c r="CE278" s="46">
        <f t="shared" si="177"/>
        <v>52.148612566611042</v>
      </c>
      <c r="CF278" s="46">
        <f t="shared" si="177"/>
        <v>51.339214906887349</v>
      </c>
      <c r="CG278" s="46">
        <f t="shared" si="177"/>
        <v>54.716146574982346</v>
      </c>
      <c r="CH278" s="46">
        <f t="shared" si="177"/>
        <v>59.194669268493556</v>
      </c>
      <c r="CI278" s="46">
        <f t="shared" si="177"/>
        <v>47.50682175994686</v>
      </c>
      <c r="CJ278" s="46">
        <f t="shared" si="177"/>
        <v>48.286674068049685</v>
      </c>
      <c r="CK278" s="101">
        <f t="shared" si="175"/>
        <v>53.411766745701456</v>
      </c>
      <c r="CL278" s="1064">
        <f t="shared" si="175"/>
        <v>52.068999999999996</v>
      </c>
      <c r="CM278" s="395"/>
      <c r="CN278" s="919">
        <f>AVERAGE(BS278:CL278)</f>
        <v>52.723851086896659</v>
      </c>
    </row>
    <row r="279" spans="1:99" s="4" customFormat="1" ht="15">
      <c r="A279" s="228"/>
      <c r="B279" s="60"/>
      <c r="C279" s="685"/>
      <c r="D279" s="17"/>
      <c r="E279" s="579"/>
      <c r="F279" s="542"/>
      <c r="G279" s="524"/>
      <c r="H279" s="228"/>
      <c r="R279" s="5"/>
      <c r="S279" s="322"/>
      <c r="T279" s="12"/>
      <c r="U279" s="8"/>
      <c r="V279" s="45" t="str">
        <f>V265</f>
        <v>Total des recettes</v>
      </c>
      <c r="W279" s="344" t="str">
        <f>W$73</f>
        <v>Md euros 2012</v>
      </c>
      <c r="X279" s="2" t="s">
        <v>805</v>
      </c>
      <c r="Y279" s="2"/>
      <c r="Z279" s="789">
        <v>1959</v>
      </c>
      <c r="AK279" s="46">
        <f t="shared" ref="AK279:BP279" si="178">AK265/AK$71*AK$73</f>
        <v>163.03117466527488</v>
      </c>
      <c r="AL279" s="46">
        <f t="shared" si="178"/>
        <v>170.07855173747936</v>
      </c>
      <c r="AM279" s="46">
        <f t="shared" si="178"/>
        <v>184.727207101776</v>
      </c>
      <c r="AN279" s="46">
        <f t="shared" si="178"/>
        <v>198.18454731340884</v>
      </c>
      <c r="AO279" s="46">
        <f t="shared" si="178"/>
        <v>215.8508985405357</v>
      </c>
      <c r="AP279" s="46">
        <f t="shared" si="178"/>
        <v>234.38545903602238</v>
      </c>
      <c r="AQ279" s="46">
        <f t="shared" si="178"/>
        <v>248.09922461838892</v>
      </c>
      <c r="AR279" s="46">
        <f t="shared" si="178"/>
        <v>258.9107516549866</v>
      </c>
      <c r="AS279" s="46">
        <f t="shared" si="178"/>
        <v>272.09068417106459</v>
      </c>
      <c r="AT279" s="46">
        <f t="shared" si="178"/>
        <v>291.50682597332053</v>
      </c>
      <c r="AU279" s="46">
        <f t="shared" si="178"/>
        <v>314.75297551344363</v>
      </c>
      <c r="AV279" s="46">
        <f t="shared" si="178"/>
        <v>328.71621818119218</v>
      </c>
      <c r="AW279" s="46">
        <f t="shared" si="178"/>
        <v>341.19937901373333</v>
      </c>
      <c r="AX279" s="46">
        <f t="shared" si="178"/>
        <v>359.2751361637653</v>
      </c>
      <c r="AY279" s="46">
        <f t="shared" si="178"/>
        <v>377.25134670976882</v>
      </c>
      <c r="AZ279" s="46">
        <f t="shared" si="178"/>
        <v>401.46054393776132</v>
      </c>
      <c r="BA279" s="46">
        <f t="shared" si="178"/>
        <v>414.64501119234978</v>
      </c>
      <c r="BB279" s="46">
        <f t="shared" si="178"/>
        <v>450.90662038784927</v>
      </c>
      <c r="BC279" s="46">
        <f t="shared" si="178"/>
        <v>464.74216272936332</v>
      </c>
      <c r="BD279" s="46">
        <f t="shared" si="178"/>
        <v>474.09477501041715</v>
      </c>
      <c r="BE279" s="46">
        <f t="shared" si="178"/>
        <v>508.49515708307513</v>
      </c>
      <c r="BF279" s="46">
        <f t="shared" si="178"/>
        <v>529.92115854994063</v>
      </c>
      <c r="BG279" s="46">
        <f t="shared" si="178"/>
        <v>540.38005884249787</v>
      </c>
      <c r="BH279" s="46">
        <f t="shared" si="178"/>
        <v>563.25615457161075</v>
      </c>
      <c r="BI279" s="46">
        <f t="shared" si="178"/>
        <v>578.69177819984793</v>
      </c>
      <c r="BJ279" s="46">
        <f t="shared" si="178"/>
        <v>596.69432154616334</v>
      </c>
      <c r="BK279" s="46">
        <f t="shared" si="178"/>
        <v>611.12956876564704</v>
      </c>
      <c r="BL279" s="46">
        <f t="shared" si="178"/>
        <v>614.3413346189808</v>
      </c>
      <c r="BM279" s="46">
        <f t="shared" si="178"/>
        <v>636.93583977500509</v>
      </c>
      <c r="BN279" s="46">
        <f t="shared" si="178"/>
        <v>649.82247957850029</v>
      </c>
      <c r="BO279" s="46">
        <f t="shared" si="178"/>
        <v>672.27364951217271</v>
      </c>
      <c r="BP279" s="46">
        <f t="shared" si="178"/>
        <v>691.1173179724168</v>
      </c>
      <c r="BQ279" s="46">
        <f t="shared" ref="BQ279:CI279" si="179">BQ265/BQ$71*BQ$73</f>
        <v>707.199109516607</v>
      </c>
      <c r="BR279" s="46">
        <f t="shared" si="179"/>
        <v>712.95903658508325</v>
      </c>
      <c r="BS279" s="46">
        <f t="shared" si="179"/>
        <v>721.74138960956623</v>
      </c>
      <c r="BT279" s="46">
        <f t="shared" si="179"/>
        <v>742.54929237267368</v>
      </c>
      <c r="BU279" s="46">
        <f t="shared" si="179"/>
        <v>762.8031450260504</v>
      </c>
      <c r="BV279" s="46">
        <f t="shared" si="179"/>
        <v>795.29382963483556</v>
      </c>
      <c r="BW279" s="46">
        <f t="shared" si="179"/>
        <v>819.09798612635598</v>
      </c>
      <c r="BX279" s="46">
        <f t="shared" si="179"/>
        <v>834.4180485335678</v>
      </c>
      <c r="BY279" s="46">
        <f t="shared" si="179"/>
        <v>873.24768826402703</v>
      </c>
      <c r="BZ279" s="46">
        <f t="shared" si="179"/>
        <v>894.23605310278288</v>
      </c>
      <c r="CA279" s="46">
        <f t="shared" si="179"/>
        <v>907.80380367553585</v>
      </c>
      <c r="CB279" s="46">
        <f t="shared" si="179"/>
        <v>908.5352414210646</v>
      </c>
      <c r="CC279" s="46">
        <f t="shared" si="179"/>
        <v>911.57683299529094</v>
      </c>
      <c r="CD279" s="46">
        <f t="shared" si="179"/>
        <v>941.08799845514113</v>
      </c>
      <c r="CE279" s="46">
        <f t="shared" si="179"/>
        <v>976.80691971813087</v>
      </c>
      <c r="CF279" s="46">
        <f t="shared" si="179"/>
        <v>1000.8242905999825</v>
      </c>
      <c r="CG279" s="46">
        <f t="shared" si="179"/>
        <v>1008.6943003526836</v>
      </c>
      <c r="CH279" s="46">
        <f t="shared" si="179"/>
        <v>1009.4955521525496</v>
      </c>
      <c r="CI279" s="46">
        <f t="shared" si="179"/>
        <v>963.44150154624413</v>
      </c>
      <c r="CJ279" s="46">
        <f>CJ265/CJ$71*CJ$73</f>
        <v>985.42658770543301</v>
      </c>
      <c r="CK279" s="101">
        <f t="shared" si="175"/>
        <v>1028.1442741523908</v>
      </c>
      <c r="CL279" s="1064">
        <f t="shared" si="175"/>
        <v>1052.356</v>
      </c>
      <c r="CM279" s="395"/>
      <c r="CN279" s="1142">
        <f>100*CL278/CL279</f>
        <v>4.9478503472209026</v>
      </c>
      <c r="CO279" s="4" t="s">
        <v>125</v>
      </c>
    </row>
    <row r="280" spans="1:99" s="4" customFormat="1" ht="15">
      <c r="A280" s="228"/>
      <c r="B280" s="60"/>
      <c r="C280" s="685"/>
      <c r="D280" s="17"/>
      <c r="E280" s="579"/>
      <c r="F280" s="542"/>
      <c r="G280" s="524"/>
      <c r="H280" s="228"/>
      <c r="R280" s="5"/>
      <c r="S280" s="322"/>
      <c r="T280" s="12"/>
      <c r="U280" s="8"/>
      <c r="V280" s="135" t="str">
        <f>V270</f>
        <v>Dépenses hors intérêts</v>
      </c>
      <c r="W280" s="344" t="str">
        <f>W$73</f>
        <v>Md euros 2012</v>
      </c>
      <c r="X280" s="2" t="s">
        <v>601</v>
      </c>
      <c r="Y280" s="2"/>
      <c r="Z280" s="789">
        <v>1959</v>
      </c>
      <c r="AK280" s="101">
        <f t="shared" ref="AK280:CH280" si="180">AK270/AK$71*AK$73</f>
        <v>151.38484091733412</v>
      </c>
      <c r="AL280" s="101">
        <f t="shared" si="180"/>
        <v>159.68758250793476</v>
      </c>
      <c r="AM280" s="101">
        <f t="shared" si="180"/>
        <v>174.21162069291879</v>
      </c>
      <c r="AN280" s="101">
        <f t="shared" si="180"/>
        <v>191.90568985649389</v>
      </c>
      <c r="AO280" s="101">
        <f t="shared" si="180"/>
        <v>208.88211189280642</v>
      </c>
      <c r="AP280" s="101">
        <f t="shared" si="180"/>
        <v>224.85213131064717</v>
      </c>
      <c r="AQ280" s="101">
        <f t="shared" si="180"/>
        <v>239.66301889111628</v>
      </c>
      <c r="AR280" s="101">
        <f t="shared" si="180"/>
        <v>252.67895547827592</v>
      </c>
      <c r="AS280" s="101">
        <f t="shared" si="180"/>
        <v>269.14414838379099</v>
      </c>
      <c r="AT280" s="101">
        <f t="shared" si="180"/>
        <v>294.20776658662265</v>
      </c>
      <c r="AU280" s="101">
        <f t="shared" si="180"/>
        <v>307.59116592527079</v>
      </c>
      <c r="AV280" s="101">
        <f t="shared" si="180"/>
        <v>321.32597241931916</v>
      </c>
      <c r="AW280" s="101">
        <f t="shared" si="180"/>
        <v>336.75348776491438</v>
      </c>
      <c r="AX280" s="101">
        <f t="shared" si="180"/>
        <v>351.4580701967692</v>
      </c>
      <c r="AY280" s="101">
        <f t="shared" si="180"/>
        <v>372.17601210349034</v>
      </c>
      <c r="AZ280" s="101">
        <f t="shared" si="180"/>
        <v>393.81549105732142</v>
      </c>
      <c r="BA280" s="101">
        <f t="shared" si="180"/>
        <v>434.01131562325924</v>
      </c>
      <c r="BB280" s="101">
        <f t="shared" si="180"/>
        <v>458.47623908091856</v>
      </c>
      <c r="BC280" s="101">
        <f t="shared" si="180"/>
        <v>466.2697978725642</v>
      </c>
      <c r="BD280" s="101">
        <f t="shared" si="180"/>
        <v>481.83627098255738</v>
      </c>
      <c r="BE280" s="101">
        <f t="shared" si="180"/>
        <v>499.70428484193252</v>
      </c>
      <c r="BF280" s="101">
        <f t="shared" si="180"/>
        <v>518.9947211130102</v>
      </c>
      <c r="BG280" s="101">
        <f t="shared" si="180"/>
        <v>548.56638919723582</v>
      </c>
      <c r="BH280" s="101">
        <f t="shared" si="180"/>
        <v>577.28677747415873</v>
      </c>
      <c r="BI280" s="101">
        <f t="shared" si="180"/>
        <v>583.26634546540026</v>
      </c>
      <c r="BJ280" s="101">
        <f t="shared" si="180"/>
        <v>602.62188220089854</v>
      </c>
      <c r="BK280" s="101">
        <f t="shared" si="180"/>
        <v>618.17384311949002</v>
      </c>
      <c r="BL280" s="101">
        <f t="shared" si="180"/>
        <v>624.01096229321479</v>
      </c>
      <c r="BM280" s="101">
        <f t="shared" si="180"/>
        <v>632.52265107953326</v>
      </c>
      <c r="BN280" s="101">
        <f t="shared" si="180"/>
        <v>654.38905408780829</v>
      </c>
      <c r="BO280" s="101">
        <f t="shared" si="180"/>
        <v>664.5042452870365</v>
      </c>
      <c r="BP280" s="101">
        <f t="shared" si="180"/>
        <v>688.51596117411361</v>
      </c>
      <c r="BQ280" s="101">
        <f t="shared" si="180"/>
        <v>710.18132818930462</v>
      </c>
      <c r="BR280" s="101">
        <f t="shared" si="180"/>
        <v>737.58065662585511</v>
      </c>
      <c r="BS280" s="101">
        <f t="shared" si="180"/>
        <v>769.90574331908101</v>
      </c>
      <c r="BT280" s="101">
        <f t="shared" si="180"/>
        <v>775.40979433861094</v>
      </c>
      <c r="BU280" s="101">
        <f t="shared" si="180"/>
        <v>794.40352983506648</v>
      </c>
      <c r="BV280" s="101">
        <f t="shared" si="180"/>
        <v>802.46372756939354</v>
      </c>
      <c r="BW280" s="101">
        <f t="shared" si="180"/>
        <v>816.86925648848023</v>
      </c>
      <c r="BX280" s="101">
        <f t="shared" si="180"/>
        <v>823.09080853143678</v>
      </c>
      <c r="BY280" s="101">
        <f t="shared" si="180"/>
        <v>852.92610688195498</v>
      </c>
      <c r="BZ280" s="101">
        <f t="shared" si="180"/>
        <v>870.07037581930945</v>
      </c>
      <c r="CA280" s="101">
        <f t="shared" si="180"/>
        <v>883.04740502623827</v>
      </c>
      <c r="CB280" s="101">
        <f t="shared" si="180"/>
        <v>914.63533246518637</v>
      </c>
      <c r="CC280" s="101">
        <f t="shared" si="180"/>
        <v>935.05149863241877</v>
      </c>
      <c r="CD280" s="101">
        <f t="shared" si="180"/>
        <v>957.17732157428622</v>
      </c>
      <c r="CE280" s="101">
        <f t="shared" si="180"/>
        <v>981.910751895462</v>
      </c>
      <c r="CF280" s="101">
        <f t="shared" si="180"/>
        <v>996.48387633969708</v>
      </c>
      <c r="CG280" s="101">
        <f t="shared" si="180"/>
        <v>1009.6271002998398</v>
      </c>
      <c r="CH280" s="101">
        <f t="shared" si="180"/>
        <v>1017.877690484904</v>
      </c>
      <c r="CI280" s="101">
        <f>CI270/CI$71*CI$73</f>
        <v>1064.0190819022844</v>
      </c>
      <c r="CJ280" s="101">
        <f>CJ270/CJ$71*CJ$73</f>
        <v>1078.3873048969886</v>
      </c>
      <c r="CK280" s="101">
        <f>CK270/CK$71*CK$73</f>
        <v>1082.2078620293248</v>
      </c>
      <c r="CL280" s="1064">
        <f>CL270/CL$71*CL$73</f>
        <v>1099.088</v>
      </c>
      <c r="CM280" s="395"/>
      <c r="CN280" s="888"/>
    </row>
    <row r="281" spans="1:99" s="4" customFormat="1" ht="15">
      <c r="A281" s="228"/>
      <c r="B281" s="60"/>
      <c r="C281" s="685"/>
      <c r="D281" s="17"/>
      <c r="E281" s="579"/>
      <c r="F281" s="542"/>
      <c r="G281" s="524"/>
      <c r="H281" s="228"/>
      <c r="R281" s="5"/>
      <c r="S281" s="322"/>
      <c r="T281" s="12"/>
      <c r="U281" s="8"/>
      <c r="V281" s="45"/>
      <c r="W281" s="344"/>
      <c r="X281" s="2"/>
      <c r="Y281" s="2"/>
      <c r="Z281" s="789"/>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101"/>
      <c r="CL281" s="1064"/>
      <c r="CM281" s="395"/>
      <c r="CN281" s="888"/>
    </row>
    <row r="282" spans="1:99" s="4" customFormat="1" ht="15">
      <c r="A282" s="228"/>
      <c r="B282" s="60"/>
      <c r="C282" s="685"/>
      <c r="D282" s="17"/>
      <c r="E282" s="579"/>
      <c r="F282" s="542"/>
      <c r="G282" s="524"/>
      <c r="H282" s="228"/>
      <c r="R282" s="5"/>
      <c r="S282" s="322"/>
      <c r="T282" s="12"/>
      <c r="U282" s="8"/>
      <c r="V282" s="45" t="str">
        <f>V258</f>
        <v>3.201 Dépenses et recettes des administrations publiques (S13) (*)</v>
      </c>
      <c r="W282" s="344"/>
      <c r="X282" s="2"/>
      <c r="Y282" s="2"/>
      <c r="Z282" s="789"/>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101"/>
      <c r="CL282" s="1064"/>
      <c r="CM282" s="395"/>
      <c r="CN282" s="888"/>
    </row>
    <row r="283" spans="1:99" s="4" customFormat="1" ht="15">
      <c r="A283" s="228"/>
      <c r="B283" s="60"/>
      <c r="C283" s="685"/>
      <c r="D283" s="17"/>
      <c r="E283" s="579"/>
      <c r="F283" s="542"/>
      <c r="G283" s="524"/>
      <c r="H283" s="228"/>
      <c r="R283" s="5"/>
      <c r="S283" s="322"/>
      <c r="T283" s="12"/>
      <c r="U283" s="8"/>
      <c r="V283" s="45" t="str">
        <f>V263</f>
        <v>Total des dépenses</v>
      </c>
      <c r="W283" s="344" t="s">
        <v>710</v>
      </c>
      <c r="X283" s="2" t="s">
        <v>809</v>
      </c>
      <c r="Y283" s="2" t="s">
        <v>889</v>
      </c>
      <c r="Z283" s="789">
        <v>1959</v>
      </c>
      <c r="AK283" s="46">
        <f>100*AK263/AK$71</f>
        <v>36.531411351465472</v>
      </c>
      <c r="AL283" s="46">
        <f t="shared" ref="AL283:CJ285" si="181">100*AL263/AL$71</f>
        <v>35.511923416680467</v>
      </c>
      <c r="AM283" s="46">
        <f t="shared" si="181"/>
        <v>36.857401559288618</v>
      </c>
      <c r="AN283" s="46">
        <f t="shared" si="181"/>
        <v>37.972869612675332</v>
      </c>
      <c r="AO283" s="46">
        <f t="shared" si="181"/>
        <v>38.720458025665657</v>
      </c>
      <c r="AP283" s="46">
        <f t="shared" si="181"/>
        <v>39.00342702259659</v>
      </c>
      <c r="AQ283" s="46">
        <f t="shared" si="181"/>
        <v>39.678780634716169</v>
      </c>
      <c r="AR283" s="46">
        <f t="shared" si="181"/>
        <v>39.678212693226627</v>
      </c>
      <c r="AS283" s="46">
        <f t="shared" si="181"/>
        <v>40.487899391856942</v>
      </c>
      <c r="AT283" s="46">
        <f t="shared" si="181"/>
        <v>42.41273434635432</v>
      </c>
      <c r="AU283" s="46">
        <f t="shared" si="181"/>
        <v>41.399083657497378</v>
      </c>
      <c r="AV283" s="46">
        <f t="shared" si="181"/>
        <v>40.580338488042422</v>
      </c>
      <c r="AW283" s="46">
        <f t="shared" si="181"/>
        <v>40.243626417232072</v>
      </c>
      <c r="AX283" s="46">
        <f t="shared" si="181"/>
        <v>40.022285658257431</v>
      </c>
      <c r="AY283" s="46">
        <f t="shared" si="181"/>
        <v>39.715115463241027</v>
      </c>
      <c r="AZ283" s="46">
        <f t="shared" si="181"/>
        <v>40.208994010677976</v>
      </c>
      <c r="BA283" s="46">
        <f t="shared" si="181"/>
        <v>45.064564586370381</v>
      </c>
      <c r="BB283" s="46">
        <f t="shared" si="181"/>
        <v>45.514492465297259</v>
      </c>
      <c r="BC283" s="46">
        <f t="shared" si="181"/>
        <v>44.828954942396052</v>
      </c>
      <c r="BD283" s="46">
        <f t="shared" si="181"/>
        <v>44.71054658547574</v>
      </c>
      <c r="BE283" s="46">
        <f t="shared" si="181"/>
        <v>44.922238452097972</v>
      </c>
      <c r="BF283" s="46">
        <f t="shared" si="181"/>
        <v>45.960655812906545</v>
      </c>
      <c r="BG283" s="46">
        <f t="shared" si="181"/>
        <v>48.531791275789232</v>
      </c>
      <c r="BH283" s="46">
        <f t="shared" si="181"/>
        <v>49.870853230606052</v>
      </c>
      <c r="BI283" s="46">
        <f t="shared" si="181"/>
        <v>50.23749676477005</v>
      </c>
      <c r="BJ283" s="46">
        <f t="shared" si="181"/>
        <v>51.221703884539991</v>
      </c>
      <c r="BK283" s="46">
        <f t="shared" si="181"/>
        <v>51.884197707509323</v>
      </c>
      <c r="BL283" s="46">
        <f t="shared" si="181"/>
        <v>51.282794145335792</v>
      </c>
      <c r="BM283" s="46">
        <f t="shared" si="181"/>
        <v>50.711063959409692</v>
      </c>
      <c r="BN283" s="46">
        <f t="shared" si="181"/>
        <v>50.056478998398596</v>
      </c>
      <c r="BO283" s="46">
        <f t="shared" si="181"/>
        <v>48.927229631111992</v>
      </c>
      <c r="BP283" s="46">
        <f t="shared" si="181"/>
        <v>49.583692396712713</v>
      </c>
      <c r="BQ283" s="46">
        <f>100*BQ263/BQ$71</f>
        <v>50.692195313717271</v>
      </c>
      <c r="BR283" s="46">
        <f t="shared" si="181"/>
        <v>52.000663186112867</v>
      </c>
      <c r="BS283" s="46">
        <f t="shared" si="181"/>
        <v>54.762475680519046</v>
      </c>
      <c r="BT283" s="46">
        <f t="shared" si="181"/>
        <v>54.069012082672039</v>
      </c>
      <c r="BU283" s="46">
        <f t="shared" si="181"/>
        <v>54.390278055861963</v>
      </c>
      <c r="BV283" s="46">
        <f t="shared" si="181"/>
        <v>54.500487197531527</v>
      </c>
      <c r="BW283" s="46">
        <f t="shared" si="181"/>
        <v>54.183269515146236</v>
      </c>
      <c r="BX283" s="46">
        <f t="shared" si="181"/>
        <v>52.759719431520701</v>
      </c>
      <c r="BY283" s="46">
        <f t="shared" si="181"/>
        <v>52.600082501545174</v>
      </c>
      <c r="BZ283" s="46">
        <f t="shared" si="181"/>
        <v>51.68915966716942</v>
      </c>
      <c r="CA283" s="46">
        <f t="shared" si="181"/>
        <v>51.663089841781655</v>
      </c>
      <c r="CB283" s="46">
        <f t="shared" si="181"/>
        <v>52.873960507432514</v>
      </c>
      <c r="CC283" s="46">
        <f t="shared" si="181"/>
        <v>53.401027241847189</v>
      </c>
      <c r="CD283" s="46">
        <f t="shared" si="181"/>
        <v>53.260680480385147</v>
      </c>
      <c r="CE283" s="46">
        <f t="shared" si="181"/>
        <v>53.569610893111665</v>
      </c>
      <c r="CF283" s="46">
        <f t="shared" si="181"/>
        <v>52.975804619183734</v>
      </c>
      <c r="CG283" s="46">
        <f t="shared" si="181"/>
        <v>52.608806795500215</v>
      </c>
      <c r="CH283" s="46">
        <f t="shared" si="181"/>
        <v>53.28096751750342</v>
      </c>
      <c r="CI283" s="46">
        <f t="shared" si="181"/>
        <v>56.771980360204331</v>
      </c>
      <c r="CJ283" s="46">
        <f t="shared" si="181"/>
        <v>56.569973976620254</v>
      </c>
      <c r="CK283" s="101">
        <f t="shared" ref="CK283:CL285" si="182">100*CK263/CK$71</f>
        <v>55.886385416593797</v>
      </c>
      <c r="CL283" s="1064">
        <f t="shared" si="182"/>
        <v>56.643152581982058</v>
      </c>
      <c r="CM283" s="395"/>
      <c r="CN283" s="888"/>
    </row>
    <row r="284" spans="1:99" s="4" customFormat="1">
      <c r="A284" s="228"/>
      <c r="B284" s="60"/>
      <c r="C284" s="685"/>
      <c r="D284" s="17"/>
      <c r="E284" s="579"/>
      <c r="F284" s="542"/>
      <c r="G284" s="524"/>
      <c r="H284" s="228"/>
      <c r="R284" s="5"/>
      <c r="S284" s="322"/>
      <c r="T284" s="12"/>
      <c r="U284" s="8"/>
      <c r="V284" s="45" t="str">
        <f>V264</f>
        <v>(dont) Intérêts (D41)</v>
      </c>
      <c r="W284" s="344" t="s">
        <v>710</v>
      </c>
      <c r="X284" s="2" t="s">
        <v>808</v>
      </c>
      <c r="Y284" s="2"/>
      <c r="Z284" s="789">
        <v>1959</v>
      </c>
      <c r="AK284" s="46">
        <f t="shared" ref="AK284:AZ284" si="183">100*AK264/AK$71</f>
        <v>1.2433060135511236</v>
      </c>
      <c r="AL284" s="46">
        <f t="shared" si="183"/>
        <v>1.1291112705155957</v>
      </c>
      <c r="AM284" s="46">
        <f t="shared" si="183"/>
        <v>1.0670759627138724</v>
      </c>
      <c r="AN284" s="46">
        <f t="shared" si="183"/>
        <v>1.0825674939976866</v>
      </c>
      <c r="AO284" s="46">
        <f t="shared" si="183"/>
        <v>0.91098864255899925</v>
      </c>
      <c r="AP284" s="46">
        <f t="shared" si="183"/>
        <v>0.7609664166833191</v>
      </c>
      <c r="AQ284" s="46">
        <f t="shared" si="183"/>
        <v>0.78735328933409321</v>
      </c>
      <c r="AR284" s="46">
        <f t="shared" si="183"/>
        <v>0.70553072882257795</v>
      </c>
      <c r="AS284" s="46">
        <f t="shared" si="183"/>
        <v>0.91337275027904541</v>
      </c>
      <c r="AT284" s="46">
        <f t="shared" si="183"/>
        <v>0.99603601024649868</v>
      </c>
      <c r="AU284" s="46">
        <f t="shared" si="183"/>
        <v>0.97418340801895431</v>
      </c>
      <c r="AV284" s="46">
        <f t="shared" si="183"/>
        <v>0.81591497019983095</v>
      </c>
      <c r="AW284" s="46">
        <f t="shared" si="183"/>
        <v>0.67927215142294317</v>
      </c>
      <c r="AX284" s="46">
        <f t="shared" si="183"/>
        <v>0.5228251592393568</v>
      </c>
      <c r="AY284" s="46">
        <f t="shared" si="183"/>
        <v>0.4808343740422899</v>
      </c>
      <c r="AZ284" s="46">
        <f t="shared" si="183"/>
        <v>0.55389658268492303</v>
      </c>
      <c r="BA284" s="46">
        <f t="shared" si="181"/>
        <v>0.8653285122545763</v>
      </c>
      <c r="BB284" s="46">
        <f t="shared" si="181"/>
        <v>0.78567537124316011</v>
      </c>
      <c r="BC284" s="46">
        <f t="shared" si="181"/>
        <v>0.90894766078900635</v>
      </c>
      <c r="BD284" s="46">
        <f t="shared" si="181"/>
        <v>1.0259907860890292</v>
      </c>
      <c r="BE284" s="46">
        <f t="shared" si="181"/>
        <v>1.1283133070484097</v>
      </c>
      <c r="BF284" s="46">
        <f t="shared" si="181"/>
        <v>1.2086139587471367</v>
      </c>
      <c r="BG284" s="46">
        <f t="shared" si="181"/>
        <v>1.6884648620641995</v>
      </c>
      <c r="BH284" s="46">
        <f t="shared" si="181"/>
        <v>1.7385985174906953</v>
      </c>
      <c r="BI284" s="46">
        <f t="shared" si="181"/>
        <v>2.1984800870130248</v>
      </c>
      <c r="BJ284" s="46">
        <f t="shared" si="181"/>
        <v>2.3194311598831954</v>
      </c>
      <c r="BK284" s="46">
        <f t="shared" si="181"/>
        <v>2.5148650293217121</v>
      </c>
      <c r="BL284" s="46">
        <f t="shared" si="181"/>
        <v>2.5467661954920864</v>
      </c>
      <c r="BM284" s="46">
        <f t="shared" si="181"/>
        <v>2.4626468876825394</v>
      </c>
      <c r="BN284" s="46">
        <f t="shared" si="181"/>
        <v>2.366131035719985</v>
      </c>
      <c r="BO284" s="46">
        <f t="shared" si="181"/>
        <v>2.4462330377321599</v>
      </c>
      <c r="BP284" s="46">
        <f t="shared" si="181"/>
        <v>2.6527993000636334</v>
      </c>
      <c r="BQ284" s="46">
        <f t="shared" si="181"/>
        <v>2.7824979921545827</v>
      </c>
      <c r="BR284" s="46">
        <f t="shared" si="181"/>
        <v>2.9672578481686469</v>
      </c>
      <c r="BS284" s="46">
        <f t="shared" si="181"/>
        <v>3.2362914567506369</v>
      </c>
      <c r="BT284" s="46">
        <f t="shared" si="181"/>
        <v>3.3151049248312425</v>
      </c>
      <c r="BU284" s="46">
        <f t="shared" si="181"/>
        <v>3.4363292162010661</v>
      </c>
      <c r="BV284" s="46">
        <f t="shared" si="181"/>
        <v>3.5732547469149045</v>
      </c>
      <c r="BW284" s="46">
        <f t="shared" si="181"/>
        <v>3.4497477632010041</v>
      </c>
      <c r="BX284" s="46">
        <f t="shared" si="181"/>
        <v>3.310323528777269</v>
      </c>
      <c r="BY284" s="46">
        <f t="shared" si="181"/>
        <v>2.9913576741908794</v>
      </c>
      <c r="BZ284" s="46">
        <f t="shared" si="181"/>
        <v>2.8795222350822445</v>
      </c>
      <c r="CA284" s="46">
        <f t="shared" si="181"/>
        <v>3.0184140508237221</v>
      </c>
      <c r="CB284" s="46">
        <f t="shared" si="181"/>
        <v>2.9528851081414467</v>
      </c>
      <c r="CC284" s="46">
        <f t="shared" si="181"/>
        <v>2.8206012131978371</v>
      </c>
      <c r="CD284" s="46">
        <f t="shared" si="181"/>
        <v>2.7682523667354535</v>
      </c>
      <c r="CE284" s="46">
        <f t="shared" si="181"/>
        <v>2.7015672212032356</v>
      </c>
      <c r="CF284" s="46">
        <f t="shared" si="181"/>
        <v>2.5956063012258177</v>
      </c>
      <c r="CG284" s="46">
        <f t="shared" si="181"/>
        <v>2.7045327644156743</v>
      </c>
      <c r="CH284" s="46">
        <f t="shared" si="181"/>
        <v>2.9282612462788284</v>
      </c>
      <c r="CI284" s="46">
        <f t="shared" si="181"/>
        <v>2.4264448925978503</v>
      </c>
      <c r="CJ284" s="46">
        <f t="shared" si="181"/>
        <v>2.4244599116031229</v>
      </c>
      <c r="CK284" s="101">
        <f t="shared" si="182"/>
        <v>2.6285126696439187</v>
      </c>
      <c r="CL284" s="1064">
        <f t="shared" si="182"/>
        <v>2.5620765124055396</v>
      </c>
      <c r="CM284" s="395"/>
      <c r="CN284" s="902">
        <f>CL284/BD284</f>
        <v>2.4971730225491697</v>
      </c>
      <c r="CO284" s="4" t="s">
        <v>124</v>
      </c>
      <c r="CQ284" s="1042">
        <f>AVERAGE(BD284:CK284)</f>
        <v>2.5943693910731525</v>
      </c>
      <c r="CR284" s="4" t="s">
        <v>958</v>
      </c>
      <c r="CT284" s="1041">
        <f>100*CQ284/CN285</f>
        <v>5.1945638672236747</v>
      </c>
      <c r="CU284" s="4" t="s">
        <v>959</v>
      </c>
    </row>
    <row r="285" spans="1:99" s="4" customFormat="1">
      <c r="A285" s="228"/>
      <c r="B285" s="60"/>
      <c r="C285" s="685"/>
      <c r="D285" s="17"/>
      <c r="E285" s="579"/>
      <c r="F285" s="542"/>
      <c r="G285" s="524"/>
      <c r="H285" s="228"/>
      <c r="R285" s="5"/>
      <c r="S285" s="322"/>
      <c r="T285" s="12"/>
      <c r="U285" s="8"/>
      <c r="V285" s="45" t="str">
        <f>V265</f>
        <v>Total des recettes</v>
      </c>
      <c r="W285" s="344" t="s">
        <v>705</v>
      </c>
      <c r="X285" s="2" t="s">
        <v>805</v>
      </c>
      <c r="Y285" s="2" t="s">
        <v>890</v>
      </c>
      <c r="Z285" s="789">
        <v>1959</v>
      </c>
      <c r="AK285" s="46">
        <f>100*AK265/AK$71</f>
        <v>38.002888731069689</v>
      </c>
      <c r="AL285" s="46">
        <f t="shared" si="181"/>
        <v>36.62012288395038</v>
      </c>
      <c r="AM285" s="46">
        <f t="shared" si="181"/>
        <v>37.950665187670772</v>
      </c>
      <c r="AN285" s="46">
        <f t="shared" si="181"/>
        <v>38.097295766020345</v>
      </c>
      <c r="AO285" s="46">
        <f t="shared" si="181"/>
        <v>39.070880056366875</v>
      </c>
      <c r="AP285" s="46">
        <f t="shared" si="181"/>
        <v>39.863872454917434</v>
      </c>
      <c r="AQ285" s="46">
        <f t="shared" si="181"/>
        <v>40.260416535416354</v>
      </c>
      <c r="AR285" s="46">
        <f t="shared" si="181"/>
        <v>39.933861378820353</v>
      </c>
      <c r="AS285" s="46">
        <f t="shared" si="181"/>
        <v>40.007780567825414</v>
      </c>
      <c r="AT285" s="46">
        <f t="shared" si="181"/>
        <v>41.036477093471326</v>
      </c>
      <c r="AU285" s="46">
        <f t="shared" si="181"/>
        <v>41.366134817567364</v>
      </c>
      <c r="AV285" s="46">
        <f t="shared" si="181"/>
        <v>40.678974122524409</v>
      </c>
      <c r="AW285" s="46">
        <f t="shared" si="181"/>
        <v>40.086691295079412</v>
      </c>
      <c r="AX285" s="46">
        <f t="shared" si="181"/>
        <v>40.378000258280721</v>
      </c>
      <c r="AY285" s="46">
        <f t="shared" si="181"/>
        <v>39.769315852559828</v>
      </c>
      <c r="AZ285" s="46">
        <f t="shared" si="181"/>
        <v>40.424913049014101</v>
      </c>
      <c r="BA285" s="46">
        <f t="shared" si="181"/>
        <v>42.226992884567295</v>
      </c>
      <c r="BB285" s="46">
        <f t="shared" si="181"/>
        <v>43.990327154700296</v>
      </c>
      <c r="BC285" s="46">
        <f t="shared" si="181"/>
        <v>43.776112594627214</v>
      </c>
      <c r="BD285" s="46">
        <f t="shared" si="181"/>
        <v>42.982691217718617</v>
      </c>
      <c r="BE285" s="46">
        <f t="shared" si="181"/>
        <v>44.564354402045183</v>
      </c>
      <c r="BF285" s="46">
        <f t="shared" si="181"/>
        <v>45.694210176114062</v>
      </c>
      <c r="BG285" s="46">
        <f t="shared" si="181"/>
        <v>46.144277123631369</v>
      </c>
      <c r="BH285" s="46">
        <f t="shared" si="181"/>
        <v>46.96242796204389</v>
      </c>
      <c r="BI285" s="46">
        <f t="shared" si="181"/>
        <v>47.662245902498185</v>
      </c>
      <c r="BJ285" s="46">
        <f t="shared" si="181"/>
        <v>48.42125602697044</v>
      </c>
      <c r="BK285" s="46">
        <f t="shared" si="181"/>
        <v>48.806754484493176</v>
      </c>
      <c r="BL285" s="46">
        <f t="shared" si="181"/>
        <v>47.980818068811821</v>
      </c>
      <c r="BM285" s="46">
        <f t="shared" si="181"/>
        <v>48.585052239545959</v>
      </c>
      <c r="BN285" s="46">
        <f t="shared" si="181"/>
        <v>47.357546663534059</v>
      </c>
      <c r="BO285" s="46">
        <f t="shared" si="181"/>
        <v>47.02445384573366</v>
      </c>
      <c r="BP285" s="46">
        <f t="shared" si="181"/>
        <v>47.108207791865752</v>
      </c>
      <c r="BQ285" s="46">
        <f t="shared" si="181"/>
        <v>47.708513217891678</v>
      </c>
      <c r="BR285" s="46">
        <f t="shared" si="181"/>
        <v>47.396591974292775</v>
      </c>
      <c r="BS285" s="46">
        <f t="shared" si="181"/>
        <v>48.302769690508242</v>
      </c>
      <c r="BT285" s="46">
        <f t="shared" si="181"/>
        <v>48.603045925346585</v>
      </c>
      <c r="BU285" s="46">
        <f t="shared" si="181"/>
        <v>48.927064101111831</v>
      </c>
      <c r="BV285" s="46">
        <f t="shared" si="181"/>
        <v>50.472204956892483</v>
      </c>
      <c r="BW285" s="46">
        <f t="shared" si="181"/>
        <v>50.871942071554798</v>
      </c>
      <c r="BX285" s="46">
        <f t="shared" si="181"/>
        <v>50.129910336321117</v>
      </c>
      <c r="BY285" s="46">
        <f t="shared" si="181"/>
        <v>50.790688576271904</v>
      </c>
      <c r="BZ285" s="46">
        <f t="shared" si="181"/>
        <v>50.165295525142525</v>
      </c>
      <c r="CA285" s="46">
        <f t="shared" si="181"/>
        <v>50.008438346843597</v>
      </c>
      <c r="CB285" s="46">
        <f t="shared" si="181"/>
        <v>49.588130569644726</v>
      </c>
      <c r="CC285" s="46">
        <f t="shared" si="181"/>
        <v>49.310593735409213</v>
      </c>
      <c r="CD285" s="46">
        <f t="shared" si="181"/>
        <v>49.643694057085789</v>
      </c>
      <c r="CE285" s="46">
        <f t="shared" si="181"/>
        <v>50.603638829014713</v>
      </c>
      <c r="CF285" s="46">
        <f t="shared" si="181"/>
        <v>50.599640836203676</v>
      </c>
      <c r="CG285" s="46">
        <f t="shared" si="181"/>
        <v>49.858167201973842</v>
      </c>
      <c r="CH285" s="46">
        <f t="shared" si="181"/>
        <v>49.938055912621337</v>
      </c>
      <c r="CI285" s="46">
        <f t="shared" si="181"/>
        <v>49.208463629841077</v>
      </c>
      <c r="CJ285" s="46">
        <f t="shared" si="181"/>
        <v>49.47798339460531</v>
      </c>
      <c r="CK285" s="101">
        <f t="shared" si="182"/>
        <v>50.597282499532824</v>
      </c>
      <c r="CL285" s="1064">
        <f t="shared" si="182"/>
        <v>51.7816088323003</v>
      </c>
      <c r="CM285" s="395"/>
      <c r="CN285" s="919">
        <f>AVERAGE(BS285:CL285)</f>
        <v>49.943930951411296</v>
      </c>
    </row>
    <row r="286" spans="1:99" s="4" customFormat="1">
      <c r="A286" s="228"/>
      <c r="B286" s="60"/>
      <c r="C286" s="685"/>
      <c r="D286" s="17"/>
      <c r="E286" s="579"/>
      <c r="F286" s="542"/>
      <c r="G286" s="524"/>
      <c r="H286" s="228"/>
      <c r="R286" s="5"/>
      <c r="S286" s="322"/>
      <c r="T286" s="12"/>
      <c r="U286" s="8"/>
      <c r="V286" s="1302" t="str">
        <f>V285</f>
        <v>Total des recettes</v>
      </c>
      <c r="W286" s="1303" t="s">
        <v>1363</v>
      </c>
      <c r="X286" s="2"/>
      <c r="Y286" s="2"/>
      <c r="Z286" s="1305">
        <v>1959</v>
      </c>
      <c r="AK286" s="1306">
        <f>100*AK285/$AK285</f>
        <v>100</v>
      </c>
      <c r="AL286" s="1306">
        <f t="shared" ref="AL286:CL286" si="184">100*AL285/$AK285</f>
        <v>96.361419109729908</v>
      </c>
      <c r="AM286" s="1306">
        <f t="shared" si="184"/>
        <v>99.862580069192944</v>
      </c>
      <c r="AN286" s="1306">
        <f t="shared" si="184"/>
        <v>100.24842068090858</v>
      </c>
      <c r="AO286" s="1306">
        <f t="shared" si="184"/>
        <v>102.81028985152919</v>
      </c>
      <c r="AP286" s="1306">
        <f t="shared" si="184"/>
        <v>104.8969533264093</v>
      </c>
      <c r="AQ286" s="1306">
        <f t="shared" si="184"/>
        <v>105.94041105749152</v>
      </c>
      <c r="AR286" s="1306">
        <f t="shared" si="184"/>
        <v>105.0811207048373</v>
      </c>
      <c r="AS286" s="1306">
        <f t="shared" si="184"/>
        <v>105.27563009997343</v>
      </c>
      <c r="AT286" s="1306">
        <f t="shared" si="184"/>
        <v>107.98252044435111</v>
      </c>
      <c r="AU286" s="1306">
        <f t="shared" si="184"/>
        <v>108.84997482769781</v>
      </c>
      <c r="AV286" s="1306">
        <f t="shared" si="184"/>
        <v>107.04179466564302</v>
      </c>
      <c r="AW286" s="1306">
        <f t="shared" si="184"/>
        <v>105.483274123596</v>
      </c>
      <c r="AX286" s="1306">
        <f t="shared" si="184"/>
        <v>106.24981838622503</v>
      </c>
      <c r="AY286" s="1306">
        <f t="shared" si="184"/>
        <v>104.64813907698016</v>
      </c>
      <c r="AZ286" s="1306">
        <f t="shared" si="184"/>
        <v>106.37326371446143</v>
      </c>
      <c r="BA286" s="1306">
        <f t="shared" si="184"/>
        <v>111.11521859138078</v>
      </c>
      <c r="BB286" s="1306">
        <f t="shared" si="184"/>
        <v>115.75521920452198</v>
      </c>
      <c r="BC286" s="1306">
        <f t="shared" si="184"/>
        <v>115.19153952851369</v>
      </c>
      <c r="BD286" s="1306">
        <f t="shared" si="184"/>
        <v>113.10374724902857</v>
      </c>
      <c r="BE286" s="1306">
        <f t="shared" si="184"/>
        <v>117.26570239806821</v>
      </c>
      <c r="BF286" s="1306">
        <f t="shared" si="184"/>
        <v>120.23878105549447</v>
      </c>
      <c r="BG286" s="1306">
        <f t="shared" si="184"/>
        <v>121.42307773015581</v>
      </c>
      <c r="BH286" s="1306">
        <f t="shared" si="184"/>
        <v>123.57594259314617</v>
      </c>
      <c r="BI286" s="1306">
        <f t="shared" si="184"/>
        <v>125.41742876385969</v>
      </c>
      <c r="BJ286" s="1306">
        <f t="shared" si="184"/>
        <v>127.41467199935015</v>
      </c>
      <c r="BK286" s="1306">
        <f t="shared" si="184"/>
        <v>128.4290645110635</v>
      </c>
      <c r="BL286" s="1306">
        <f t="shared" si="184"/>
        <v>126.25571284423062</v>
      </c>
      <c r="BM286" s="1306">
        <f t="shared" si="184"/>
        <v>127.84568189897813</v>
      </c>
      <c r="BN286" s="1306">
        <f t="shared" si="184"/>
        <v>124.61564961196322</v>
      </c>
      <c r="BO286" s="1306">
        <f t="shared" si="184"/>
        <v>123.73915619548229</v>
      </c>
      <c r="BP286" s="1306">
        <f t="shared" si="184"/>
        <v>123.95954456312661</v>
      </c>
      <c r="BQ286" s="1306">
        <f t="shared" si="184"/>
        <v>125.53917560189851</v>
      </c>
      <c r="BR286" s="1306">
        <f t="shared" si="184"/>
        <v>124.71839261930413</v>
      </c>
      <c r="BS286" s="1306">
        <f t="shared" si="184"/>
        <v>127.10288955222967</v>
      </c>
      <c r="BT286" s="1306">
        <f t="shared" si="184"/>
        <v>127.8930301043421</v>
      </c>
      <c r="BU286" s="1306">
        <f t="shared" si="184"/>
        <v>128.74564469913824</v>
      </c>
      <c r="BV286" s="1306">
        <f t="shared" si="184"/>
        <v>132.81149576302698</v>
      </c>
      <c r="BW286" s="1306">
        <f t="shared" si="184"/>
        <v>133.8633555768719</v>
      </c>
      <c r="BX286" s="1306">
        <f t="shared" si="184"/>
        <v>131.91078891678265</v>
      </c>
      <c r="BY286" s="1306">
        <f t="shared" si="184"/>
        <v>133.64954684286252</v>
      </c>
      <c r="BZ286" s="1306">
        <f t="shared" si="184"/>
        <v>132.00390075644256</v>
      </c>
      <c r="CA286" s="1306">
        <f t="shared" si="184"/>
        <v>131.59115008527925</v>
      </c>
      <c r="CB286" s="1306">
        <f t="shared" si="184"/>
        <v>130.4851610638309</v>
      </c>
      <c r="CC286" s="1306">
        <f t="shared" si="184"/>
        <v>129.75485649093508</v>
      </c>
      <c r="CD286" s="1306">
        <f t="shared" si="184"/>
        <v>130.63136965295752</v>
      </c>
      <c r="CE286" s="1306">
        <f t="shared" si="184"/>
        <v>133.15734808244497</v>
      </c>
      <c r="CF286" s="1306">
        <f t="shared" si="184"/>
        <v>133.14682784847187</v>
      </c>
      <c r="CG286" s="1306">
        <f t="shared" si="184"/>
        <v>131.19572976359487</v>
      </c>
      <c r="CH286" s="1306">
        <f t="shared" si="184"/>
        <v>131.40594723209534</v>
      </c>
      <c r="CI286" s="1306">
        <f t="shared" si="184"/>
        <v>129.48611348486818</v>
      </c>
      <c r="CJ286" s="1306">
        <f t="shared" si="184"/>
        <v>130.19532211022167</v>
      </c>
      <c r="CK286" s="1306">
        <f t="shared" si="184"/>
        <v>133.14062217108892</v>
      </c>
      <c r="CL286" s="1306">
        <f t="shared" si="184"/>
        <v>136.25703350799662</v>
      </c>
      <c r="CM286" s="395"/>
      <c r="CN286" s="919"/>
    </row>
    <row r="287" spans="1:99" s="4" customFormat="1" ht="15">
      <c r="A287" s="228"/>
      <c r="B287" s="60"/>
      <c r="C287" s="685"/>
      <c r="D287" s="17"/>
      <c r="E287" s="579"/>
      <c r="F287" s="542"/>
      <c r="G287" s="524"/>
      <c r="H287" s="228"/>
      <c r="R287" s="5"/>
      <c r="S287" s="322"/>
      <c r="T287" s="12"/>
      <c r="U287" s="8"/>
      <c r="V287" s="135" t="str">
        <f>V280</f>
        <v>Dépenses hors intérêts</v>
      </c>
      <c r="W287" s="344" t="s">
        <v>705</v>
      </c>
      <c r="X287" s="2" t="s">
        <v>774</v>
      </c>
      <c r="Y287" s="2"/>
      <c r="Z287" s="789">
        <v>1959</v>
      </c>
      <c r="AK287" s="101">
        <f>100*AK270/AK$71</f>
        <v>35.288105337914345</v>
      </c>
      <c r="AL287" s="101">
        <f t="shared" ref="AL287:CJ287" si="185">100*AL270/AL$71</f>
        <v>34.382812146164873</v>
      </c>
      <c r="AM287" s="101">
        <f t="shared" si="185"/>
        <v>35.790325596574746</v>
      </c>
      <c r="AN287" s="101">
        <f t="shared" si="185"/>
        <v>36.890302118677646</v>
      </c>
      <c r="AO287" s="101">
        <f t="shared" si="185"/>
        <v>37.809469383106659</v>
      </c>
      <c r="AP287" s="101">
        <f t="shared" si="185"/>
        <v>38.242460605913273</v>
      </c>
      <c r="AQ287" s="101">
        <f t="shared" si="185"/>
        <v>38.89142734538207</v>
      </c>
      <c r="AR287" s="101">
        <f t="shared" si="185"/>
        <v>38.972681964404046</v>
      </c>
      <c r="AS287" s="101">
        <f t="shared" si="185"/>
        <v>39.574526641577897</v>
      </c>
      <c r="AT287" s="101">
        <f t="shared" si="185"/>
        <v>41.416698336107821</v>
      </c>
      <c r="AU287" s="101">
        <f t="shared" si="185"/>
        <v>40.424900249478426</v>
      </c>
      <c r="AV287" s="101">
        <f t="shared" si="185"/>
        <v>39.764423517842594</v>
      </c>
      <c r="AW287" s="101">
        <f t="shared" si="185"/>
        <v>39.564354265809129</v>
      </c>
      <c r="AX287" s="101">
        <f t="shared" si="185"/>
        <v>39.499460499018078</v>
      </c>
      <c r="AY287" s="101">
        <f t="shared" si="185"/>
        <v>39.234281089198738</v>
      </c>
      <c r="AZ287" s="101">
        <f t="shared" si="185"/>
        <v>39.655097427993056</v>
      </c>
      <c r="BA287" s="101">
        <f t="shared" si="185"/>
        <v>44.199236074115809</v>
      </c>
      <c r="BB287" s="101">
        <f t="shared" si="185"/>
        <v>44.728817094054101</v>
      </c>
      <c r="BC287" s="101">
        <f t="shared" si="185"/>
        <v>43.920007281607049</v>
      </c>
      <c r="BD287" s="101">
        <f t="shared" si="185"/>
        <v>43.684555799386708</v>
      </c>
      <c r="BE287" s="101">
        <f t="shared" si="185"/>
        <v>43.79392514504957</v>
      </c>
      <c r="BF287" s="101">
        <f t="shared" si="185"/>
        <v>44.752041854159422</v>
      </c>
      <c r="BG287" s="101">
        <f t="shared" si="185"/>
        <v>46.843326413725038</v>
      </c>
      <c r="BH287" s="101">
        <f t="shared" si="185"/>
        <v>48.132254713115351</v>
      </c>
      <c r="BI287" s="101">
        <f t="shared" si="185"/>
        <v>48.039016677757019</v>
      </c>
      <c r="BJ287" s="101">
        <f t="shared" si="185"/>
        <v>48.90227272465679</v>
      </c>
      <c r="BK287" s="101">
        <f t="shared" si="185"/>
        <v>49.369332678187604</v>
      </c>
      <c r="BL287" s="101">
        <f t="shared" si="185"/>
        <v>48.736027949843709</v>
      </c>
      <c r="BM287" s="101">
        <f t="shared" si="185"/>
        <v>48.248417071727154</v>
      </c>
      <c r="BN287" s="101">
        <f t="shared" si="185"/>
        <v>47.690347962678615</v>
      </c>
      <c r="BO287" s="101">
        <f t="shared" si="185"/>
        <v>46.480996593379828</v>
      </c>
      <c r="BP287" s="101">
        <f t="shared" si="185"/>
        <v>46.930893096649079</v>
      </c>
      <c r="BQ287" s="101">
        <f t="shared" si="185"/>
        <v>47.909697321562689</v>
      </c>
      <c r="BR287" s="101">
        <f t="shared" si="185"/>
        <v>49.033405337944224</v>
      </c>
      <c r="BS287" s="101">
        <f t="shared" si="185"/>
        <v>51.526184223768411</v>
      </c>
      <c r="BT287" s="101">
        <f t="shared" si="185"/>
        <v>50.753907157840793</v>
      </c>
      <c r="BU287" s="101">
        <f t="shared" si="185"/>
        <v>50.953948839660903</v>
      </c>
      <c r="BV287" s="101">
        <f t="shared" si="185"/>
        <v>50.927232450616621</v>
      </c>
      <c r="BW287" s="101">
        <f t="shared" si="185"/>
        <v>50.733521751945226</v>
      </c>
      <c r="BX287" s="101">
        <f t="shared" si="185"/>
        <v>49.449395902743426</v>
      </c>
      <c r="BY287" s="101">
        <f t="shared" si="185"/>
        <v>49.608724827354301</v>
      </c>
      <c r="BZ287" s="101">
        <f t="shared" si="185"/>
        <v>48.809637432087165</v>
      </c>
      <c r="CA287" s="101">
        <f t="shared" si="185"/>
        <v>48.644675790957926</v>
      </c>
      <c r="CB287" s="101">
        <f t="shared" si="185"/>
        <v>49.92107539929107</v>
      </c>
      <c r="CC287" s="101">
        <f t="shared" si="185"/>
        <v>50.580426028649356</v>
      </c>
      <c r="CD287" s="101">
        <f t="shared" si="185"/>
        <v>50.492428113649687</v>
      </c>
      <c r="CE287" s="101">
        <f t="shared" si="185"/>
        <v>50.868043671908424</v>
      </c>
      <c r="CF287" s="101">
        <f t="shared" si="185"/>
        <v>50.38019831795792</v>
      </c>
      <c r="CG287" s="101">
        <f t="shared" si="185"/>
        <v>49.904274031084547</v>
      </c>
      <c r="CH287" s="101">
        <f t="shared" si="185"/>
        <v>50.352706271224584</v>
      </c>
      <c r="CI287" s="101">
        <f t="shared" si="185"/>
        <v>54.345535467606481</v>
      </c>
      <c r="CJ287" s="101">
        <f t="shared" si="185"/>
        <v>54.145514065017139</v>
      </c>
      <c r="CK287" s="101">
        <f>100*CK270/CK$71</f>
        <v>53.257872746949886</v>
      </c>
      <c r="CL287" s="1064">
        <f>100*CL270/CL$71</f>
        <v>54.081076069576518</v>
      </c>
      <c r="CM287" s="395"/>
      <c r="CN287" s="888"/>
    </row>
    <row r="288" spans="1:99" s="4" customFormat="1" ht="15">
      <c r="A288" s="228"/>
      <c r="B288" s="60"/>
      <c r="C288" s="685"/>
      <c r="D288" s="17"/>
      <c r="E288" s="579"/>
      <c r="F288" s="542"/>
      <c r="G288" s="524"/>
      <c r="H288" s="228"/>
      <c r="R288" s="5"/>
      <c r="S288" s="322"/>
      <c r="T288" s="12"/>
      <c r="U288" s="8"/>
      <c r="V288" s="135"/>
      <c r="W288" s="344"/>
      <c r="X288" s="2"/>
      <c r="Y288" s="2"/>
      <c r="Z288" s="789"/>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64"/>
      <c r="CM288" s="395"/>
      <c r="CN288" s="888"/>
    </row>
    <row r="289" spans="1:96" s="4" customFormat="1" ht="15">
      <c r="A289" s="228"/>
      <c r="B289" s="60"/>
      <c r="C289" s="685"/>
      <c r="D289" s="17"/>
      <c r="E289" s="579"/>
      <c r="F289" s="542"/>
      <c r="G289" s="524"/>
      <c r="H289" s="228"/>
      <c r="R289" s="5"/>
      <c r="S289" s="322"/>
      <c r="T289" s="12"/>
      <c r="U289" s="8"/>
      <c r="V289" s="135" t="str">
        <f>V276</f>
        <v>3.201 Dépenses et recettes des administrations publiques (S13) (*)</v>
      </c>
      <c r="W289" s="344" t="s">
        <v>848</v>
      </c>
      <c r="X289" s="2"/>
      <c r="Y289" s="2"/>
      <c r="Z289" s="789"/>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64"/>
      <c r="CM289" s="395"/>
      <c r="CN289" s="888"/>
    </row>
    <row r="290" spans="1:96" s="4" customFormat="1" ht="15">
      <c r="A290" s="228"/>
      <c r="B290" s="60"/>
      <c r="C290" s="685"/>
      <c r="D290" s="17"/>
      <c r="E290" s="579"/>
      <c r="F290" s="542"/>
      <c r="G290" s="524"/>
      <c r="H290" s="228"/>
      <c r="R290" s="5"/>
      <c r="S290" s="322"/>
      <c r="T290" s="12"/>
      <c r="U290" s="8"/>
      <c r="V290" s="135" t="str">
        <f>V277</f>
        <v>Total des dépenses</v>
      </c>
      <c r="W290" s="344" t="s">
        <v>705</v>
      </c>
      <c r="X290" s="2" t="s">
        <v>725</v>
      </c>
      <c r="Y290" s="2"/>
      <c r="Z290" s="789">
        <v>1959</v>
      </c>
      <c r="AK290" s="101">
        <f t="shared" ref="AK290:AL292" si="186">AVERAGE(AK283:AT283)</f>
        <v>38.68551180545262</v>
      </c>
      <c r="AL290" s="101">
        <f t="shared" si="186"/>
        <v>39.172279036055812</v>
      </c>
      <c r="AM290" s="101">
        <f t="shared" ref="AM290:CA292" si="187">AVERAGE(AM283:AV283)</f>
        <v>39.679120543192006</v>
      </c>
      <c r="AN290" s="101">
        <f t="shared" si="187"/>
        <v>40.017743028986352</v>
      </c>
      <c r="AO290" s="101">
        <f t="shared" si="187"/>
        <v>40.222684633544553</v>
      </c>
      <c r="AP290" s="101">
        <f t="shared" si="187"/>
        <v>40.322150377302094</v>
      </c>
      <c r="AQ290" s="101">
        <f t="shared" si="187"/>
        <v>40.442707076110239</v>
      </c>
      <c r="AR290" s="101">
        <f t="shared" si="187"/>
        <v>40.981285471275655</v>
      </c>
      <c r="AS290" s="101">
        <f t="shared" si="187"/>
        <v>41.564913448482727</v>
      </c>
      <c r="AT290" s="101">
        <f t="shared" si="187"/>
        <v>41.999019003536638</v>
      </c>
      <c r="AU290" s="101">
        <f t="shared" si="187"/>
        <v>42.228800227448779</v>
      </c>
      <c r="AV290" s="101">
        <f t="shared" si="187"/>
        <v>42.58111570690884</v>
      </c>
      <c r="AW290" s="101">
        <f t="shared" si="187"/>
        <v>43.119147439395249</v>
      </c>
      <c r="AX290" s="101">
        <f t="shared" si="187"/>
        <v>43.94796392525096</v>
      </c>
      <c r="AY290" s="101">
        <f t="shared" si="187"/>
        <v>44.932820682485826</v>
      </c>
      <c r="AZ290" s="101">
        <f t="shared" si="187"/>
        <v>45.985058812638727</v>
      </c>
      <c r="BA290" s="101">
        <f t="shared" si="187"/>
        <v>47.086329800024927</v>
      </c>
      <c r="BB290" s="101">
        <f t="shared" si="187"/>
        <v>47.768293112138821</v>
      </c>
      <c r="BC290" s="101">
        <f t="shared" si="187"/>
        <v>48.345123280142673</v>
      </c>
      <c r="BD290" s="101">
        <f t="shared" si="187"/>
        <v>48.933334181844039</v>
      </c>
      <c r="BE290" s="101">
        <f t="shared" si="187"/>
        <v>49.467927423136317</v>
      </c>
      <c r="BF290" s="101">
        <f t="shared" si="187"/>
        <v>49.868426541037721</v>
      </c>
      <c r="BG290" s="101">
        <f t="shared" si="187"/>
        <v>50.230730199418339</v>
      </c>
      <c r="BH290" s="101">
        <f t="shared" si="187"/>
        <v>50.446770603211135</v>
      </c>
      <c r="BI290" s="101">
        <f t="shared" si="187"/>
        <v>50.659751598761829</v>
      </c>
      <c r="BJ290" s="101">
        <f t="shared" si="187"/>
        <v>51.112249490336737</v>
      </c>
      <c r="BK290" s="101">
        <f t="shared" si="187"/>
        <v>51.396980310149942</v>
      </c>
      <c r="BL290" s="101">
        <f t="shared" si="187"/>
        <v>51.647588344985195</v>
      </c>
      <c r="BM290" s="101">
        <f t="shared" si="187"/>
        <v>51.969357650204778</v>
      </c>
      <c r="BN290" s="101">
        <f t="shared" si="187"/>
        <v>52.31657820577842</v>
      </c>
      <c r="BO290" s="101">
        <f t="shared" si="187"/>
        <v>52.586902249090635</v>
      </c>
      <c r="BP290" s="101">
        <f t="shared" si="187"/>
        <v>52.954187536133965</v>
      </c>
      <c r="BQ290" s="101">
        <f t="shared" si="187"/>
        <v>53.164734263179625</v>
      </c>
      <c r="BR290" s="101">
        <f t="shared" si="187"/>
        <v>53.261823715986054</v>
      </c>
      <c r="BS290" s="101">
        <f t="shared" si="187"/>
        <v>53.349153448118024</v>
      </c>
      <c r="BT290" s="101">
        <f t="shared" si="187"/>
        <v>53.213008604250845</v>
      </c>
      <c r="BU290" s="101">
        <f t="shared" si="187"/>
        <v>53.132175444022153</v>
      </c>
      <c r="BV290" s="101">
        <f t="shared" si="187"/>
        <v>53.050108727747123</v>
      </c>
      <c r="BW290" s="101">
        <f t="shared" si="187"/>
        <v>52.897640469912332</v>
      </c>
      <c r="BX290" s="101">
        <f t="shared" si="187"/>
        <v>52.740194197947744</v>
      </c>
      <c r="BY290" s="101">
        <f t="shared" si="187"/>
        <v>52.792319006546016</v>
      </c>
      <c r="BZ290" s="101">
        <f t="shared" si="187"/>
        <v>53.209508792411931</v>
      </c>
      <c r="CA290" s="101">
        <f t="shared" si="187"/>
        <v>53.697590223357018</v>
      </c>
      <c r="CB290" s="101"/>
      <c r="CC290" s="101"/>
      <c r="CD290" s="101"/>
      <c r="CE290" s="101"/>
      <c r="CF290" s="101"/>
      <c r="CG290" s="101"/>
      <c r="CH290" s="101"/>
      <c r="CI290" s="101"/>
      <c r="CJ290" s="101"/>
      <c r="CK290" s="101"/>
      <c r="CL290" s="1064"/>
      <c r="CM290" s="395"/>
      <c r="CN290" s="888"/>
    </row>
    <row r="291" spans="1:96" s="4" customFormat="1" ht="15">
      <c r="A291" s="228"/>
      <c r="B291" s="60"/>
      <c r="C291" s="685"/>
      <c r="D291" s="17"/>
      <c r="E291" s="579"/>
      <c r="F291" s="542"/>
      <c r="G291" s="524"/>
      <c r="H291" s="228"/>
      <c r="R291" s="5"/>
      <c r="S291" s="322"/>
      <c r="T291" s="12"/>
      <c r="U291" s="8"/>
      <c r="V291" s="135" t="str">
        <f>V278</f>
        <v>(dont) Intérêts (D41)</v>
      </c>
      <c r="W291" s="344" t="s">
        <v>705</v>
      </c>
      <c r="X291" s="2" t="s">
        <v>962</v>
      </c>
      <c r="Y291" s="2"/>
      <c r="Z291" s="789">
        <v>1959</v>
      </c>
      <c r="AK291" s="101">
        <f t="shared" si="186"/>
        <v>0.95963085787028102</v>
      </c>
      <c r="AL291" s="101">
        <f t="shared" si="186"/>
        <v>0.93271859731706408</v>
      </c>
      <c r="AM291" s="101">
        <f t="shared" si="187"/>
        <v>0.90139896728548785</v>
      </c>
      <c r="AN291" s="101">
        <f t="shared" si="187"/>
        <v>0.86261858615639508</v>
      </c>
      <c r="AO291" s="101">
        <f t="shared" si="187"/>
        <v>0.80664435268056189</v>
      </c>
      <c r="AP291" s="101">
        <f t="shared" si="187"/>
        <v>0.76362892582889097</v>
      </c>
      <c r="AQ291" s="101">
        <f t="shared" si="187"/>
        <v>0.74292194242905141</v>
      </c>
      <c r="AR291" s="101">
        <f t="shared" si="187"/>
        <v>0.75071946472109974</v>
      </c>
      <c r="AS291" s="101">
        <f t="shared" si="187"/>
        <v>0.75873392896315806</v>
      </c>
      <c r="AT291" s="101">
        <f t="shared" si="187"/>
        <v>0.75829142001415406</v>
      </c>
      <c r="AU291" s="101">
        <f t="shared" si="187"/>
        <v>0.76128689759840695</v>
      </c>
      <c r="AV291" s="101">
        <f t="shared" si="187"/>
        <v>0.77669988750135255</v>
      </c>
      <c r="AW291" s="101">
        <f t="shared" si="187"/>
        <v>0.81596978635608308</v>
      </c>
      <c r="AX291" s="101">
        <f t="shared" si="187"/>
        <v>0.91688905742020876</v>
      </c>
      <c r="AY291" s="101">
        <f t="shared" si="187"/>
        <v>1.0384663932453426</v>
      </c>
      <c r="AZ291" s="101">
        <f t="shared" si="187"/>
        <v>1.2102309645424161</v>
      </c>
      <c r="BA291" s="101">
        <f t="shared" si="187"/>
        <v>1.386784422262243</v>
      </c>
      <c r="BB291" s="101">
        <f t="shared" si="187"/>
        <v>1.5517380739689568</v>
      </c>
      <c r="BC291" s="101">
        <f t="shared" si="187"/>
        <v>1.7278471563938496</v>
      </c>
      <c r="BD291" s="101">
        <f t="shared" si="187"/>
        <v>1.8832170790832028</v>
      </c>
      <c r="BE291" s="101">
        <f t="shared" si="187"/>
        <v>2.0172311040462985</v>
      </c>
      <c r="BF291" s="101">
        <f t="shared" si="187"/>
        <v>2.149023077114673</v>
      </c>
      <c r="BG291" s="101">
        <f t="shared" si="187"/>
        <v>2.2934416112463234</v>
      </c>
      <c r="BH291" s="101">
        <f t="shared" si="187"/>
        <v>2.4028449242553611</v>
      </c>
      <c r="BI291" s="101">
        <f t="shared" si="187"/>
        <v>2.5257108573231566</v>
      </c>
      <c r="BJ291" s="101">
        <f t="shared" si="187"/>
        <v>2.6294919942969179</v>
      </c>
      <c r="BK291" s="101">
        <f t="shared" si="187"/>
        <v>2.7290593707917221</v>
      </c>
      <c r="BL291" s="101">
        <f t="shared" si="187"/>
        <v>2.8212057894796576</v>
      </c>
      <c r="BM291" s="101">
        <f t="shared" si="187"/>
        <v>2.9238546446219398</v>
      </c>
      <c r="BN291" s="101">
        <f t="shared" si="187"/>
        <v>3.0225647321737865</v>
      </c>
      <c r="BO291" s="101">
        <f t="shared" si="187"/>
        <v>3.1169839814795148</v>
      </c>
      <c r="BP291" s="101">
        <f t="shared" si="187"/>
        <v>3.1714964451253862</v>
      </c>
      <c r="BQ291" s="101">
        <f t="shared" si="187"/>
        <v>3.1941687386272477</v>
      </c>
      <c r="BR291" s="101">
        <f t="shared" si="187"/>
        <v>3.2177603444941609</v>
      </c>
      <c r="BS291" s="101">
        <f t="shared" si="187"/>
        <v>3.2163230704914412</v>
      </c>
      <c r="BT291" s="101">
        <f t="shared" si="187"/>
        <v>3.1747540461361616</v>
      </c>
      <c r="BU291" s="101">
        <f t="shared" si="187"/>
        <v>3.1200687903265827</v>
      </c>
      <c r="BV291" s="101">
        <f t="shared" si="187"/>
        <v>3.0465925908267995</v>
      </c>
      <c r="BW291" s="101">
        <f t="shared" si="187"/>
        <v>2.9488277462578907</v>
      </c>
      <c r="BX291" s="101">
        <f t="shared" si="187"/>
        <v>2.8743062463793576</v>
      </c>
      <c r="BY291" s="101">
        <f t="shared" si="187"/>
        <v>2.836100018129514</v>
      </c>
      <c r="BZ291" s="101">
        <f t="shared" si="187"/>
        <v>2.779608739970211</v>
      </c>
      <c r="CA291" s="101">
        <f t="shared" si="187"/>
        <v>2.7341025076222989</v>
      </c>
      <c r="CB291" s="101"/>
      <c r="CC291" s="101"/>
      <c r="CD291" s="101"/>
      <c r="CE291" s="101"/>
      <c r="CF291" s="101"/>
      <c r="CG291" s="101"/>
      <c r="CH291" s="101"/>
      <c r="CI291" s="101"/>
      <c r="CJ291" s="101"/>
      <c r="CK291" s="101"/>
      <c r="CL291" s="1064"/>
      <c r="CM291" s="395"/>
      <c r="CN291" s="888"/>
    </row>
    <row r="292" spans="1:96" s="4" customFormat="1" ht="15">
      <c r="A292" s="228"/>
      <c r="B292" s="60"/>
      <c r="C292" s="685"/>
      <c r="D292" s="17"/>
      <c r="E292" s="579"/>
      <c r="F292" s="542"/>
      <c r="G292" s="524"/>
      <c r="H292" s="228"/>
      <c r="R292" s="5"/>
      <c r="S292" s="322"/>
      <c r="T292" s="12"/>
      <c r="U292" s="8"/>
      <c r="V292" s="135" t="str">
        <f>V279</f>
        <v>Total des recettes</v>
      </c>
      <c r="W292" s="344" t="s">
        <v>705</v>
      </c>
      <c r="X292" s="2" t="s">
        <v>925</v>
      </c>
      <c r="Y292" s="2"/>
      <c r="Z292" s="789">
        <v>1959</v>
      </c>
      <c r="AK292" s="101">
        <f t="shared" si="186"/>
        <v>39.084426065552904</v>
      </c>
      <c r="AL292" s="101">
        <f t="shared" si="186"/>
        <v>39.420750674202658</v>
      </c>
      <c r="AM292" s="101">
        <f t="shared" si="187"/>
        <v>39.826635798060053</v>
      </c>
      <c r="AN292" s="101">
        <f t="shared" si="187"/>
        <v>40.040238408800931</v>
      </c>
      <c r="AO292" s="101">
        <f t="shared" si="187"/>
        <v>40.26830885802697</v>
      </c>
      <c r="AP292" s="101">
        <f t="shared" si="187"/>
        <v>40.338152437646258</v>
      </c>
      <c r="AQ292" s="101">
        <f t="shared" si="187"/>
        <v>40.394256497055927</v>
      </c>
      <c r="AR292" s="101">
        <f t="shared" si="187"/>
        <v>40.590914131971019</v>
      </c>
      <c r="AS292" s="101">
        <f t="shared" si="187"/>
        <v>40.99656070955902</v>
      </c>
      <c r="AT292" s="101">
        <f t="shared" si="187"/>
        <v>41.373393912239194</v>
      </c>
      <c r="AU292" s="101">
        <f t="shared" si="187"/>
        <v>41.568015324663925</v>
      </c>
      <c r="AV292" s="101">
        <f t="shared" si="187"/>
        <v>41.887837283111708</v>
      </c>
      <c r="AW292" s="101">
        <f t="shared" si="187"/>
        <v>42.389360888470669</v>
      </c>
      <c r="AX292" s="101">
        <f t="shared" si="187"/>
        <v>42.995119471325864</v>
      </c>
      <c r="AY292" s="101">
        <f t="shared" si="187"/>
        <v>43.653562241702176</v>
      </c>
      <c r="AZ292" s="101">
        <f t="shared" si="187"/>
        <v>44.442855246696013</v>
      </c>
      <c r="BA292" s="101">
        <f t="shared" si="187"/>
        <v>45.242489544491647</v>
      </c>
      <c r="BB292" s="101">
        <f t="shared" si="187"/>
        <v>45.90046570448424</v>
      </c>
      <c r="BC292" s="101">
        <f t="shared" si="187"/>
        <v>46.299514795895398</v>
      </c>
      <c r="BD292" s="101">
        <f t="shared" si="187"/>
        <v>46.78040876038726</v>
      </c>
      <c r="BE292" s="101">
        <f t="shared" si="187"/>
        <v>47.217894304968816</v>
      </c>
      <c r="BF292" s="101">
        <f t="shared" si="187"/>
        <v>47.463904249337659</v>
      </c>
      <c r="BG292" s="101">
        <f t="shared" si="187"/>
        <v>47.605304010912832</v>
      </c>
      <c r="BH292" s="101">
        <f t="shared" si="187"/>
        <v>47.76172762033886</v>
      </c>
      <c r="BI292" s="101">
        <f t="shared" si="187"/>
        <v>47.805144021563748</v>
      </c>
      <c r="BJ292" s="101">
        <f t="shared" si="187"/>
        <v>47.869196400364764</v>
      </c>
      <c r="BK292" s="101">
        <f t="shared" si="187"/>
        <v>47.887375390202365</v>
      </c>
      <c r="BL292" s="101">
        <f t="shared" si="187"/>
        <v>47.899406351864236</v>
      </c>
      <c r="BM292" s="101">
        <f t="shared" si="187"/>
        <v>48.148545040672303</v>
      </c>
      <c r="BN292" s="101">
        <f t="shared" si="187"/>
        <v>48.377234023873186</v>
      </c>
      <c r="BO292" s="101">
        <f t="shared" si="187"/>
        <v>48.654470391151889</v>
      </c>
      <c r="BP292" s="101">
        <f t="shared" si="187"/>
        <v>49.031093864205715</v>
      </c>
      <c r="BQ292" s="101">
        <f t="shared" si="187"/>
        <v>49.336802637533395</v>
      </c>
      <c r="BR292" s="101">
        <f t="shared" si="187"/>
        <v>49.56679515042859</v>
      </c>
      <c r="BS292" s="101">
        <f t="shared" si="187"/>
        <v>49.78594900996378</v>
      </c>
      <c r="BT292" s="101">
        <f t="shared" si="187"/>
        <v>49.886731414453877</v>
      </c>
      <c r="BU292" s="101">
        <f t="shared" si="187"/>
        <v>49.990796227627797</v>
      </c>
      <c r="BV292" s="101">
        <f t="shared" si="187"/>
        <v>50.158453700418086</v>
      </c>
      <c r="BW292" s="101">
        <f t="shared" si="187"/>
        <v>50.171197288349205</v>
      </c>
      <c r="BX292" s="101">
        <f t="shared" si="187"/>
        <v>50.069819801391112</v>
      </c>
      <c r="BY292" s="101">
        <f t="shared" si="187"/>
        <v>50.050634359021132</v>
      </c>
      <c r="BZ292" s="101">
        <f t="shared" si="187"/>
        <v>49.892411864378047</v>
      </c>
      <c r="CA292" s="101">
        <f>AVERAGE(CA285:CJ285)</f>
        <v>49.823680651324324</v>
      </c>
      <c r="CB292" s="101"/>
      <c r="CC292" s="101"/>
      <c r="CD292" s="101"/>
      <c r="CE292" s="101"/>
      <c r="CF292" s="101"/>
      <c r="CG292" s="101"/>
      <c r="CH292" s="101"/>
      <c r="CI292" s="101"/>
      <c r="CJ292" s="101"/>
      <c r="CK292" s="101"/>
      <c r="CL292" s="1064"/>
      <c r="CM292" s="395"/>
      <c r="CN292" s="888"/>
    </row>
    <row r="293" spans="1:96" s="4" customFormat="1" ht="15">
      <c r="A293" s="228"/>
      <c r="B293" s="60"/>
      <c r="C293" s="685"/>
      <c r="D293" s="17"/>
      <c r="E293" s="579"/>
      <c r="F293" s="542"/>
      <c r="G293" s="524"/>
      <c r="H293" s="228"/>
      <c r="R293" s="5"/>
      <c r="S293" s="322"/>
      <c r="T293" s="12"/>
      <c r="U293" s="8"/>
      <c r="V293" s="135" t="str">
        <f>V280</f>
        <v>Dépenses hors intérêts</v>
      </c>
      <c r="W293" s="344" t="s">
        <v>705</v>
      </c>
      <c r="X293" s="2" t="s">
        <v>575</v>
      </c>
      <c r="Y293" s="2"/>
      <c r="Z293" s="789">
        <v>1959</v>
      </c>
      <c r="AK293" s="101">
        <f t="shared" ref="AK293:AL293" si="188">AVERAGE(AK287:AT287)</f>
        <v>37.725880947582333</v>
      </c>
      <c r="AL293" s="101">
        <f t="shared" si="188"/>
        <v>38.239560438738742</v>
      </c>
      <c r="AM293" s="101">
        <f t="shared" ref="AM293:BZ293" si="189">AVERAGE(AM287:AV287)</f>
        <v>38.777721575906511</v>
      </c>
      <c r="AN293" s="101">
        <f t="shared" si="189"/>
        <v>39.155124442829951</v>
      </c>
      <c r="AO293" s="101">
        <f t="shared" si="189"/>
        <v>39.416040280864003</v>
      </c>
      <c r="AP293" s="101">
        <f t="shared" si="189"/>
        <v>39.558521451473212</v>
      </c>
      <c r="AQ293" s="101">
        <f t="shared" si="189"/>
        <v>39.699785133681189</v>
      </c>
      <c r="AR293" s="101">
        <f t="shared" si="189"/>
        <v>40.230566006554561</v>
      </c>
      <c r="AS293" s="101">
        <f t="shared" si="189"/>
        <v>40.80617951951956</v>
      </c>
      <c r="AT293" s="101">
        <f t="shared" si="189"/>
        <v>41.240727583522478</v>
      </c>
      <c r="AU293" s="101">
        <f t="shared" si="189"/>
        <v>41.46751332985037</v>
      </c>
      <c r="AV293" s="101">
        <f t="shared" si="189"/>
        <v>41.804415819407488</v>
      </c>
      <c r="AW293" s="101">
        <f t="shared" si="189"/>
        <v>42.303177653039171</v>
      </c>
      <c r="AX293" s="101">
        <f t="shared" si="189"/>
        <v>43.031074867830753</v>
      </c>
      <c r="AY293" s="101">
        <f t="shared" si="189"/>
        <v>43.894354289240489</v>
      </c>
      <c r="AZ293" s="101">
        <f t="shared" si="189"/>
        <v>44.774827848096308</v>
      </c>
      <c r="BA293" s="101">
        <f t="shared" si="189"/>
        <v>45.699545377762682</v>
      </c>
      <c r="BB293" s="101">
        <f t="shared" si="189"/>
        <v>46.216555038169865</v>
      </c>
      <c r="BC293" s="101">
        <f t="shared" si="189"/>
        <v>46.61727612374883</v>
      </c>
      <c r="BD293" s="101">
        <f t="shared" si="189"/>
        <v>47.050117102760836</v>
      </c>
      <c r="BE293" s="101">
        <f t="shared" si="189"/>
        <v>47.450696319090028</v>
      </c>
      <c r="BF293" s="101">
        <f t="shared" si="189"/>
        <v>47.719403463923058</v>
      </c>
      <c r="BG293" s="101">
        <f t="shared" si="189"/>
        <v>47.937288588172024</v>
      </c>
      <c r="BH293" s="101">
        <f t="shared" si="189"/>
        <v>48.043925678955787</v>
      </c>
      <c r="BI293" s="101">
        <f t="shared" si="189"/>
        <v>48.134040741438668</v>
      </c>
      <c r="BJ293" s="101">
        <f t="shared" si="189"/>
        <v>48.482757496039802</v>
      </c>
      <c r="BK293" s="101">
        <f t="shared" si="189"/>
        <v>48.667920939358204</v>
      </c>
      <c r="BL293" s="101">
        <f t="shared" si="189"/>
        <v>48.826382555505532</v>
      </c>
      <c r="BM293" s="101">
        <f t="shared" si="189"/>
        <v>49.04550300558283</v>
      </c>
      <c r="BN293" s="101">
        <f t="shared" si="189"/>
        <v>49.294013473604636</v>
      </c>
      <c r="BO293" s="101">
        <f t="shared" si="189"/>
        <v>49.469918267611114</v>
      </c>
      <c r="BP293" s="101">
        <f t="shared" si="189"/>
        <v>49.782691091008566</v>
      </c>
      <c r="BQ293" s="101">
        <f t="shared" si="189"/>
        <v>49.970565524552377</v>
      </c>
      <c r="BR293" s="101">
        <f t="shared" si="189"/>
        <v>50.044063371491902</v>
      </c>
      <c r="BS293" s="101">
        <f t="shared" si="189"/>
        <v>50.13283037762659</v>
      </c>
      <c r="BT293" s="101">
        <f t="shared" si="189"/>
        <v>50.03825455811468</v>
      </c>
      <c r="BU293" s="101">
        <f t="shared" si="189"/>
        <v>50.012106653695568</v>
      </c>
      <c r="BV293" s="101">
        <f t="shared" si="189"/>
        <v>50.003516136920318</v>
      </c>
      <c r="BW293" s="101">
        <f t="shared" si="189"/>
        <v>49.948812723654456</v>
      </c>
      <c r="BX293" s="101">
        <f t="shared" si="189"/>
        <v>49.865887951568382</v>
      </c>
      <c r="BY293" s="101">
        <f t="shared" si="189"/>
        <v>49.956218988416495</v>
      </c>
      <c r="BZ293" s="101">
        <f t="shared" si="189"/>
        <v>50.42990005244171</v>
      </c>
      <c r="CA293" s="101">
        <f>AVERAGE(CA287:CJ287)</f>
        <v>50.963487715734715</v>
      </c>
      <c r="CB293" s="101"/>
      <c r="CC293" s="101"/>
      <c r="CD293" s="101"/>
      <c r="CE293" s="101"/>
      <c r="CF293" s="101"/>
      <c r="CG293" s="101"/>
      <c r="CH293" s="101"/>
      <c r="CI293" s="101"/>
      <c r="CJ293" s="101"/>
      <c r="CK293" s="101"/>
      <c r="CL293" s="1064"/>
      <c r="CM293" s="395"/>
      <c r="CN293" s="888"/>
    </row>
    <row r="294" spans="1:96" s="4" customFormat="1" ht="15">
      <c r="A294" s="228"/>
      <c r="B294" s="60"/>
      <c r="C294" s="685"/>
      <c r="D294" s="17"/>
      <c r="E294" s="579"/>
      <c r="F294" s="542"/>
      <c r="G294" s="524"/>
      <c r="H294" s="228"/>
      <c r="R294" s="5"/>
      <c r="S294" s="322"/>
      <c r="T294" s="12"/>
      <c r="U294" s="8"/>
      <c r="V294" s="135"/>
      <c r="W294" s="344"/>
      <c r="X294" s="2"/>
      <c r="Y294" s="2"/>
      <c r="Z294" s="789"/>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64"/>
      <c r="CM294" s="395"/>
      <c r="CN294" s="888"/>
    </row>
    <row r="295" spans="1:96" s="4" customFormat="1" ht="15">
      <c r="A295" s="228"/>
      <c r="B295" s="60"/>
      <c r="C295" s="685"/>
      <c r="D295" s="17"/>
      <c r="E295" s="579"/>
      <c r="F295" s="542"/>
      <c r="G295" s="524"/>
      <c r="H295" s="228"/>
      <c r="R295" s="5"/>
      <c r="S295" s="322"/>
      <c r="T295" s="12"/>
      <c r="U295" s="8"/>
      <c r="V295" s="135" t="s">
        <v>729</v>
      </c>
      <c r="W295" s="344" t="s">
        <v>876</v>
      </c>
      <c r="X295" s="24" t="s">
        <v>1056</v>
      </c>
      <c r="Y295" s="2"/>
      <c r="Z295" s="789">
        <v>1959</v>
      </c>
      <c r="AK295" s="101">
        <f>100*AK264/AK265</f>
        <v>3.2716092251551521</v>
      </c>
      <c r="AL295" s="101">
        <f t="shared" ref="AL295:CJ295" si="190">100*AL264/AL265</f>
        <v>3.0833082512960521</v>
      </c>
      <c r="AM295" s="101">
        <f t="shared" si="190"/>
        <v>2.8117450838794227</v>
      </c>
      <c r="AN295" s="101">
        <f t="shared" si="190"/>
        <v>2.8415861867110475</v>
      </c>
      <c r="AO295" s="101">
        <f t="shared" si="190"/>
        <v>2.3316307215110892</v>
      </c>
      <c r="AP295" s="101">
        <f t="shared" si="190"/>
        <v>1.9089124307827994</v>
      </c>
      <c r="AQ295" s="101">
        <f t="shared" si="190"/>
        <v>1.9556511260668974</v>
      </c>
      <c r="AR295" s="101">
        <f t="shared" si="190"/>
        <v>1.7667480791045387</v>
      </c>
      <c r="AS295" s="101">
        <f t="shared" si="190"/>
        <v>2.2829878021616308</v>
      </c>
      <c r="AT295" s="101">
        <f t="shared" si="190"/>
        <v>2.4271966815712904</v>
      </c>
      <c r="AU295" s="101">
        <f t="shared" si="190"/>
        <v>2.3550264299898722</v>
      </c>
      <c r="AV295" s="101">
        <f t="shared" si="190"/>
        <v>2.0057412651123112</v>
      </c>
      <c r="AW295" s="101">
        <f t="shared" si="190"/>
        <v>1.6945079014448938</v>
      </c>
      <c r="AX295" s="101">
        <f t="shared" si="190"/>
        <v>1.2948267766978772</v>
      </c>
      <c r="AY295" s="101">
        <f t="shared" si="190"/>
        <v>1.2090587020026398</v>
      </c>
      <c r="AZ295" s="101">
        <f t="shared" si="190"/>
        <v>1.3701862067417152</v>
      </c>
      <c r="BA295" s="101">
        <f t="shared" si="190"/>
        <v>2.0492307245748207</v>
      </c>
      <c r="BB295" s="101">
        <f t="shared" si="190"/>
        <v>1.7860184773806846</v>
      </c>
      <c r="BC295" s="101">
        <f t="shared" si="190"/>
        <v>2.0763553612125998</v>
      </c>
      <c r="BD295" s="101">
        <f t="shared" si="190"/>
        <v>2.3869859169406507</v>
      </c>
      <c r="BE295" s="101">
        <f t="shared" si="190"/>
        <v>2.5318740104908337</v>
      </c>
      <c r="BF295" s="101">
        <f t="shared" si="190"/>
        <v>2.6450045948686096</v>
      </c>
      <c r="BG295" s="101">
        <f t="shared" si="190"/>
        <v>3.659099171800666</v>
      </c>
      <c r="BH295" s="101">
        <f t="shared" si="190"/>
        <v>3.7021052635861809</v>
      </c>
      <c r="BI295" s="101">
        <f t="shared" si="190"/>
        <v>4.6126237767108513</v>
      </c>
      <c r="BJ295" s="101">
        <f t="shared" si="190"/>
        <v>4.7901094481962261</v>
      </c>
      <c r="BK295" s="101">
        <f>100*BK264/BK265</f>
        <v>5.1526987522203136</v>
      </c>
      <c r="BL295" s="101">
        <f t="shared" si="190"/>
        <v>5.307884062834515</v>
      </c>
      <c r="BM295" s="101">
        <f t="shared" si="190"/>
        <v>5.0687336416570936</v>
      </c>
      <c r="BN295" s="101">
        <f t="shared" si="190"/>
        <v>4.9963125255006862</v>
      </c>
      <c r="BO295" s="101">
        <f t="shared" si="190"/>
        <v>5.2020445484750635</v>
      </c>
      <c r="BP295" s="101">
        <f t="shared" si="190"/>
        <v>5.6312889502913679</v>
      </c>
      <c r="BQ295" s="101">
        <f t="shared" si="190"/>
        <v>5.8322882112182208</v>
      </c>
      <c r="BR295" s="101">
        <f t="shared" si="190"/>
        <v>6.2604877789062234</v>
      </c>
      <c r="BS295" s="101">
        <f t="shared" si="190"/>
        <v>6.7000121887142763</v>
      </c>
      <c r="BT295" s="101">
        <f t="shared" si="190"/>
        <v>6.8207760680743847</v>
      </c>
      <c r="BU295" s="101">
        <f t="shared" si="190"/>
        <v>7.0233709692852351</v>
      </c>
      <c r="BV295" s="101">
        <f t="shared" si="190"/>
        <v>7.0796485906783051</v>
      </c>
      <c r="BW295" s="101">
        <f t="shared" si="190"/>
        <v>6.7812385820629819</v>
      </c>
      <c r="BX295" s="101">
        <f t="shared" si="190"/>
        <v>6.6034898258710983</v>
      </c>
      <c r="BY295" s="101">
        <f t="shared" si="190"/>
        <v>5.8895788933807927</v>
      </c>
      <c r="BZ295" s="101">
        <f t="shared" si="190"/>
        <v>5.7400683180248508</v>
      </c>
      <c r="CA295" s="101">
        <f t="shared" si="190"/>
        <v>6.0358094565739151</v>
      </c>
      <c r="CB295" s="101">
        <f t="shared" si="190"/>
        <v>5.9548224024985714</v>
      </c>
      <c r="CC295" s="101">
        <f t="shared" si="190"/>
        <v>5.7200714887608513</v>
      </c>
      <c r="CD295" s="101">
        <f t="shared" si="190"/>
        <v>5.5762416945689255</v>
      </c>
      <c r="CE295" s="101">
        <f>100*CE264/CE265</f>
        <v>5.3386817306391654</v>
      </c>
      <c r="CF295" s="101">
        <f t="shared" si="190"/>
        <v>5.1296931328585256</v>
      </c>
      <c r="CG295" s="101">
        <f t="shared" si="190"/>
        <v>5.424452835299177</v>
      </c>
      <c r="CH295" s="101">
        <f t="shared" si="190"/>
        <v>5.8637870312823699</v>
      </c>
      <c r="CI295" s="101">
        <f t="shared" si="190"/>
        <v>4.9309503154786594</v>
      </c>
      <c r="CJ295" s="101">
        <f t="shared" si="190"/>
        <v>4.9000782676754504</v>
      </c>
      <c r="CK295" s="101">
        <f>100*CK264/CK265</f>
        <v>5.1949680690226563</v>
      </c>
      <c r="CL295" s="1064">
        <f>100*CL264/CL265</f>
        <v>4.9478503472209026</v>
      </c>
      <c r="CM295" s="395"/>
      <c r="CN295" s="902">
        <f>CL295/BD295</f>
        <v>2.0728443817391504</v>
      </c>
      <c r="CO295" s="4" t="s">
        <v>124</v>
      </c>
    </row>
    <row r="296" spans="1:96" s="4" customFormat="1" ht="15">
      <c r="A296" s="228"/>
      <c r="B296" s="60"/>
      <c r="C296" s="685"/>
      <c r="D296" s="17"/>
      <c r="E296" s="579"/>
      <c r="F296" s="542"/>
      <c r="G296" s="524"/>
      <c r="H296" s="228"/>
      <c r="R296" s="5"/>
      <c r="S296" s="322"/>
      <c r="T296" s="12"/>
      <c r="U296" s="8"/>
      <c r="V296" s="1136" t="s">
        <v>53</v>
      </c>
      <c r="W296" s="1202" t="s">
        <v>54</v>
      </c>
      <c r="X296" s="24"/>
      <c r="Y296" s="2"/>
      <c r="Z296" s="789">
        <v>1959</v>
      </c>
      <c r="AK296" s="1064">
        <f>AVERAGE(AK295:$CL295)</f>
        <v>4.1843973758345543</v>
      </c>
      <c r="AL296" s="1064">
        <f>AVERAGE(AL295:$CL295)</f>
        <v>4.2016197937719006</v>
      </c>
      <c r="AM296" s="1064">
        <f>AVERAGE(AM295:$CL295)</f>
        <v>4.2231257849733588</v>
      </c>
      <c r="AN296" s="1064">
        <f>AVERAGE(AN295:$CL295)</f>
        <v>4.2507999163673578</v>
      </c>
      <c r="AO296" s="1064">
        <f>AVERAGE(AO295:$CL295)</f>
        <v>4.2789841909604842</v>
      </c>
      <c r="AP296" s="1064">
        <f>AVERAGE(AP295:$CL295)</f>
        <v>4.3187260985002682</v>
      </c>
      <c r="AQ296" s="1064">
        <f>AVERAGE(AQ295:$CL295)</f>
        <v>4.3689305499110489</v>
      </c>
      <c r="AR296" s="1064">
        <f>AVERAGE(AR295:$CL295)</f>
        <v>4.420276920631137</v>
      </c>
      <c r="AS296" s="1064">
        <f>AVERAGE(AS295:$CL295)</f>
        <v>4.4779623302295422</v>
      </c>
      <c r="AT296" s="1064">
        <f>AVERAGE(AT295:$CL295)</f>
        <v>4.5267395419643837</v>
      </c>
      <c r="AU296" s="1064">
        <f>AVERAGE(AU295:$CL295)</f>
        <v>4.5744564251551365</v>
      </c>
      <c r="AV296" s="1064">
        <f>AVERAGE(AV295:$CL295)</f>
        <v>4.6260710762054913</v>
      </c>
      <c r="AW296" s="1064">
        <f>AVERAGE(AW295:$CL295)</f>
        <v>4.6884598812315188</v>
      </c>
      <c r="AX296" s="1064">
        <f>AVERAGE(AX295:$CL295)</f>
        <v>4.7614831002507056</v>
      </c>
      <c r="AY296" s="1064">
        <f>AVERAGE(AY295:$CL295)</f>
        <v>4.8481495083395263</v>
      </c>
      <c r="AZ296" s="1064">
        <f>AVERAGE(AZ295:$CL295)</f>
        <v>4.9414595290148311</v>
      </c>
      <c r="BA296" s="1064">
        <f>AVERAGE(BA295:$CL295)</f>
        <v>5.0354404059167557</v>
      </c>
      <c r="BB296" s="1064">
        <f>AVERAGE(BB295:$CL295)</f>
        <v>5.1161487756827535</v>
      </c>
      <c r="BC296" s="1064">
        <f>AVERAGE(BC295:$CL295)</f>
        <v>5.2086523950800325</v>
      </c>
      <c r="BD296" s="1064">
        <f>AVERAGE(BD295:$CL295)</f>
        <v>5.2981465960476735</v>
      </c>
      <c r="BE296" s="1064">
        <f>AVERAGE(BE295:$CL295)</f>
        <v>5.3837689689625865</v>
      </c>
      <c r="BF296" s="1064">
        <f>AVERAGE(BF295:$CL295)</f>
        <v>5.4701900283102152</v>
      </c>
      <c r="BG296" s="1064">
        <f>AVERAGE(BG295:$CL295)</f>
        <v>5.5584770731052648</v>
      </c>
      <c r="BH296" s="1064">
        <f>AVERAGE(BH295:$CL295)</f>
        <v>5.619747327986059</v>
      </c>
      <c r="BI296" s="1064">
        <f>AVERAGE(BI295:$CL295)</f>
        <v>5.6836687301327213</v>
      </c>
      <c r="BJ296" s="1064">
        <f>AVERAGE(BJ295:$CL295)</f>
        <v>5.7206013147334751</v>
      </c>
      <c r="BK296" s="1064">
        <f>AVERAGE(BK295:$CL295)</f>
        <v>5.7538331671098053</v>
      </c>
      <c r="BL296" s="1064">
        <f>AVERAGE(BL295:$CL295)</f>
        <v>5.7760974046983042</v>
      </c>
      <c r="BM296" s="1064">
        <f>AVERAGE(BM295:$CL295)</f>
        <v>5.7941056101546042</v>
      </c>
      <c r="BN296" s="1064">
        <f>AVERAGE(BN295:$CL295)</f>
        <v>5.8231204888945056</v>
      </c>
      <c r="BO296" s="1064">
        <f>AVERAGE(BO295:$CL295)</f>
        <v>5.8575708207025814</v>
      </c>
      <c r="BP296" s="1064">
        <f>AVERAGE(BP295:$CL295)</f>
        <v>5.8860719629733431</v>
      </c>
      <c r="BQ296" s="1064">
        <f>AVERAGE(BQ295:$CL295)</f>
        <v>5.8976530090043431</v>
      </c>
      <c r="BR296" s="1064">
        <f>AVERAGE(BR295:$CL295)</f>
        <v>5.9007656184227288</v>
      </c>
      <c r="BS296" s="1064">
        <f>AVERAGE(BS295:$CL295)</f>
        <v>5.8827795103985547</v>
      </c>
      <c r="BT296" s="1064">
        <f>AVERAGE(BT295:$CL295)</f>
        <v>5.8397672641714111</v>
      </c>
      <c r="BU296" s="1064">
        <f>AVERAGE(BU295:$CL295)</f>
        <v>5.7852667750656899</v>
      </c>
      <c r="BV296" s="1064">
        <f>AVERAGE(BV295:$CL295)</f>
        <v>5.7124371165821879</v>
      </c>
      <c r="BW296" s="1064">
        <f>AVERAGE(BW295:$CL295)</f>
        <v>5.6269863994511811</v>
      </c>
      <c r="BX296" s="1064">
        <f>AVERAGE(BX295:$CL295)</f>
        <v>5.5500362539437278</v>
      </c>
      <c r="BY296" s="1064">
        <f>AVERAGE(BY295:$CL295)</f>
        <v>5.4747895702346296</v>
      </c>
      <c r="BZ296" s="1064">
        <f>AVERAGE(BZ295:$CL295)</f>
        <v>5.4428826992233859</v>
      </c>
      <c r="CA296" s="1064">
        <f>AVERAGE(CA295:$CL295)</f>
        <v>5.4181172309899308</v>
      </c>
      <c r="CB296" s="1064">
        <f>AVERAGE(CB295:$CL295)</f>
        <v>5.3619633923004777</v>
      </c>
      <c r="CC296" s="1064">
        <f>AVERAGE(CC295:$CL295)</f>
        <v>5.3026774912806687</v>
      </c>
      <c r="CD296" s="1064">
        <f>AVERAGE(CD295:$CL295)</f>
        <v>5.2563003804495372</v>
      </c>
      <c r="CE296" s="1064">
        <f>AVERAGE(CE295:$CL295)</f>
        <v>5.2163077161846125</v>
      </c>
      <c r="CF296" s="1064">
        <f>AVERAGE(CF295:$CL295)</f>
        <v>5.1988257141196774</v>
      </c>
      <c r="CG296" s="1064">
        <f>AVERAGE(CG295:$CL295)</f>
        <v>5.2103478109965362</v>
      </c>
      <c r="CH296" s="1064">
        <f>AVERAGE(CH295:$CL295)</f>
        <v>5.1675268061360082</v>
      </c>
      <c r="CI296" s="1064">
        <f>AVERAGE(CI295:$CL295)</f>
        <v>4.9934617498494172</v>
      </c>
      <c r="CJ296" s="1064">
        <f>AVERAGE(CJ295:$CL295)</f>
        <v>5.01429889463967</v>
      </c>
      <c r="CK296" s="1064">
        <f>AVERAGE(CK295:$CL295)</f>
        <v>5.0714092081217794</v>
      </c>
      <c r="CL296" s="1064">
        <f>AVERAGE(CL295:$CL295)</f>
        <v>4.9478503472209026</v>
      </c>
      <c r="CM296" s="395"/>
      <c r="CN296" s="1179"/>
    </row>
    <row r="297" spans="1:96" s="4" customFormat="1" ht="15">
      <c r="A297" s="228"/>
      <c r="B297" s="60"/>
      <c r="C297" s="685"/>
      <c r="D297" s="17"/>
      <c r="E297" s="579"/>
      <c r="F297" s="542"/>
      <c r="G297" s="524"/>
      <c r="H297" s="228"/>
      <c r="R297" s="5"/>
      <c r="S297" s="322"/>
      <c r="T297" s="12"/>
      <c r="U297" s="8"/>
      <c r="V297" s="135" t="s">
        <v>904</v>
      </c>
      <c r="W297" s="344"/>
      <c r="X297" s="24"/>
      <c r="Y297" s="2"/>
      <c r="Z297" s="789">
        <v>1981</v>
      </c>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f>BG295-$BF295</f>
        <v>1.0140945769320564</v>
      </c>
      <c r="BH297" s="101">
        <f t="shared" ref="BH297:BK297" si="191">BH295-$BF295</f>
        <v>1.0571006687175712</v>
      </c>
      <c r="BI297" s="101">
        <f t="shared" si="191"/>
        <v>1.9676191818422417</v>
      </c>
      <c r="BJ297" s="101">
        <f t="shared" si="191"/>
        <v>2.1451048533276165</v>
      </c>
      <c r="BK297" s="379">
        <f t="shared" si="191"/>
        <v>2.507694157351704</v>
      </c>
      <c r="BL297" s="101">
        <f>BL295-$BK295</f>
        <v>0.15518531061420138</v>
      </c>
      <c r="BM297" s="379">
        <f>BM295-$BK295</f>
        <v>-8.396511056321998E-2</v>
      </c>
      <c r="BN297" s="101">
        <f>BN295-$BM295</f>
        <v>-7.242111615640745E-2</v>
      </c>
      <c r="BO297" s="101">
        <f t="shared" ref="BO297:BR297" si="192">BO295-$BM295</f>
        <v>0.13331090681796987</v>
      </c>
      <c r="BP297" s="101">
        <f t="shared" si="192"/>
        <v>0.56255530863427428</v>
      </c>
      <c r="BQ297" s="101">
        <f t="shared" si="192"/>
        <v>0.76355456956112722</v>
      </c>
      <c r="BR297" s="379">
        <f t="shared" si="192"/>
        <v>1.1917541372491298</v>
      </c>
      <c r="BS297" s="101">
        <f>BS295-$BR295</f>
        <v>0.43952440980805285</v>
      </c>
      <c r="BT297" s="101">
        <f t="shared" ref="BT297:BV297" si="193">BT295-$BR295</f>
        <v>0.56028828916816131</v>
      </c>
      <c r="BU297" s="101">
        <f t="shared" si="193"/>
        <v>0.76288319037901164</v>
      </c>
      <c r="BV297" s="379">
        <f t="shared" si="193"/>
        <v>0.81916081177208167</v>
      </c>
      <c r="BW297" s="101">
        <f>BW295-$BV295</f>
        <v>-0.29841000861532319</v>
      </c>
      <c r="BX297" s="101">
        <f t="shared" ref="BX297:CA297" si="194">BX295-$BV295</f>
        <v>-0.47615876480720676</v>
      </c>
      <c r="BY297" s="101">
        <f t="shared" si="194"/>
        <v>-1.1900696972975124</v>
      </c>
      <c r="BZ297" s="101">
        <f t="shared" si="194"/>
        <v>-1.3395802726534543</v>
      </c>
      <c r="CA297" s="379">
        <f t="shared" si="194"/>
        <v>-1.04383913410439</v>
      </c>
      <c r="CB297" s="101">
        <f>CB295-$CA295</f>
        <v>-8.0987054075343679E-2</v>
      </c>
      <c r="CC297" s="101">
        <f t="shared" ref="CC297:CF297" si="195">CC295-$CA295</f>
        <v>-0.31573796781306385</v>
      </c>
      <c r="CD297" s="101">
        <f t="shared" si="195"/>
        <v>-0.45956776200498961</v>
      </c>
      <c r="CE297" s="101">
        <f t="shared" si="195"/>
        <v>-0.6971277259347497</v>
      </c>
      <c r="CF297" s="379">
        <f t="shared" si="195"/>
        <v>-0.90611632371538953</v>
      </c>
      <c r="CG297" s="101">
        <f>CG295-$CF295</f>
        <v>0.29475970244065142</v>
      </c>
      <c r="CH297" s="101">
        <f t="shared" ref="CH297:CJ297" si="196">CH295-$CF295</f>
        <v>0.73409389842384432</v>
      </c>
      <c r="CI297" s="101">
        <f t="shared" si="196"/>
        <v>-0.19874281737986621</v>
      </c>
      <c r="CJ297" s="379">
        <f t="shared" si="196"/>
        <v>-0.22961486518307517</v>
      </c>
      <c r="CK297" s="379">
        <f>CK295-$CF295</f>
        <v>6.5274936164130715E-2</v>
      </c>
      <c r="CL297" s="379">
        <f>CL295-$CF295</f>
        <v>-0.18184278563762302</v>
      </c>
      <c r="CM297" s="395"/>
      <c r="CN297" s="902"/>
    </row>
    <row r="298" spans="1:96" s="4" customFormat="1" ht="15">
      <c r="A298" s="228"/>
      <c r="B298" s="60"/>
      <c r="C298" s="685"/>
      <c r="D298" s="17"/>
      <c r="E298" s="579"/>
      <c r="F298" s="542"/>
      <c r="G298" s="524"/>
      <c r="H298" s="228"/>
      <c r="R298" s="5"/>
      <c r="S298" s="322"/>
      <c r="T298" s="12"/>
      <c r="U298" s="8"/>
      <c r="V298" s="135" t="s">
        <v>499</v>
      </c>
      <c r="W298" s="344" t="s">
        <v>500</v>
      </c>
      <c r="X298" s="24" t="s">
        <v>332</v>
      </c>
      <c r="Y298" s="2" t="s">
        <v>446</v>
      </c>
      <c r="Z298" s="789">
        <v>1959</v>
      </c>
      <c r="AK298" s="101">
        <f>100*AK264/AK263</f>
        <v>3.4033889399711019</v>
      </c>
      <c r="AL298" s="101">
        <f t="shared" ref="AL298:CJ298" si="197">100*AL264/AL263</f>
        <v>3.1795272175689471</v>
      </c>
      <c r="AM298" s="101">
        <f t="shared" si="197"/>
        <v>2.8951470195135154</v>
      </c>
      <c r="AN298" s="101">
        <f t="shared" si="197"/>
        <v>2.8508972459545849</v>
      </c>
      <c r="AO298" s="101">
        <f t="shared" si="197"/>
        <v>2.3527320930841138</v>
      </c>
      <c r="AP298" s="101">
        <f t="shared" si="197"/>
        <v>1.9510244990586445</v>
      </c>
      <c r="AQ298" s="101">
        <f t="shared" si="197"/>
        <v>1.9843182596322377</v>
      </c>
      <c r="AR298" s="101">
        <f t="shared" si="197"/>
        <v>1.7781313243048811</v>
      </c>
      <c r="AS298" s="101">
        <f t="shared" si="197"/>
        <v>2.2559153821221605</v>
      </c>
      <c r="AT298" s="101">
        <f t="shared" si="197"/>
        <v>2.3484362081269943</v>
      </c>
      <c r="AU298" s="101">
        <f t="shared" si="197"/>
        <v>2.3531521037483873</v>
      </c>
      <c r="AV298" s="101">
        <f t="shared" si="197"/>
        <v>2.0106164724088043</v>
      </c>
      <c r="AW298" s="101">
        <f t="shared" si="197"/>
        <v>1.6878999531018481</v>
      </c>
      <c r="AX298" s="101">
        <f t="shared" si="197"/>
        <v>1.3063350846667274</v>
      </c>
      <c r="AY298" s="101">
        <f t="shared" si="197"/>
        <v>1.2107087400698457</v>
      </c>
      <c r="AZ298" s="101">
        <f t="shared" si="197"/>
        <v>1.3775439955991666</v>
      </c>
      <c r="BA298" s="101">
        <f t="shared" si="197"/>
        <v>1.920197210817592</v>
      </c>
      <c r="BB298" s="101">
        <f t="shared" si="197"/>
        <v>1.7262092328991736</v>
      </c>
      <c r="BC298" s="101">
        <f t="shared" si="197"/>
        <v>2.0275905649752008</v>
      </c>
      <c r="BD298" s="101">
        <f t="shared" si="197"/>
        <v>2.2947399762326399</v>
      </c>
      <c r="BE298" s="101">
        <f t="shared" si="197"/>
        <v>2.5117032141031137</v>
      </c>
      <c r="BF298" s="101">
        <f t="shared" si="197"/>
        <v>2.6296708290392519</v>
      </c>
      <c r="BG298" s="101">
        <f t="shared" si="197"/>
        <v>3.4790903399160422</v>
      </c>
      <c r="BH298" s="101">
        <f t="shared" si="197"/>
        <v>3.4862016686406054</v>
      </c>
      <c r="BI298" s="101">
        <f t="shared" si="197"/>
        <v>4.3761736324305645</v>
      </c>
      <c r="BJ298" s="101">
        <f t="shared" si="197"/>
        <v>4.5282194538305056</v>
      </c>
      <c r="BK298" s="101">
        <f t="shared" si="197"/>
        <v>4.8470731753412659</v>
      </c>
      <c r="BL298" s="101">
        <f t="shared" si="197"/>
        <v>4.966122142788346</v>
      </c>
      <c r="BM298" s="101">
        <f t="shared" si="197"/>
        <v>4.8562319450715901</v>
      </c>
      <c r="BN298" s="101">
        <f t="shared" si="197"/>
        <v>4.7269226343220856</v>
      </c>
      <c r="BO298" s="101">
        <f t="shared" si="197"/>
        <v>4.9997374798769361</v>
      </c>
      <c r="BP298" s="101">
        <f t="shared" si="197"/>
        <v>5.3501447186283135</v>
      </c>
      <c r="BQ298" s="101">
        <f t="shared" si="197"/>
        <v>5.4890066901514531</v>
      </c>
      <c r="BR298" s="101">
        <f t="shared" si="197"/>
        <v>5.7061923182569592</v>
      </c>
      <c r="BS298" s="101">
        <f t="shared" si="197"/>
        <v>5.909688005398011</v>
      </c>
      <c r="BT298" s="101">
        <f t="shared" si="197"/>
        <v>6.1312474505034693</v>
      </c>
      <c r="BU298" s="101">
        <f t="shared" si="197"/>
        <v>6.3179107352085184</v>
      </c>
      <c r="BV298" s="101">
        <f t="shared" si="197"/>
        <v>6.5563721182234627</v>
      </c>
      <c r="BW298" s="101">
        <f t="shared" si="197"/>
        <v>6.3668135829947872</v>
      </c>
      <c r="BX298" s="101">
        <f t="shared" si="197"/>
        <v>6.2743387653414127</v>
      </c>
      <c r="BY298" s="101">
        <f t="shared" si="197"/>
        <v>5.6869828561637821</v>
      </c>
      <c r="BZ298" s="101">
        <f t="shared" si="197"/>
        <v>5.5708435842712785</v>
      </c>
      <c r="CA298" s="101">
        <f t="shared" si="197"/>
        <v>5.8424961806729376</v>
      </c>
      <c r="CB298" s="101">
        <f t="shared" si="197"/>
        <v>5.584762480061161</v>
      </c>
      <c r="CC298" s="101">
        <f t="shared" si="197"/>
        <v>5.2819231368408968</v>
      </c>
      <c r="CD298" s="101">
        <f t="shared" si="197"/>
        <v>5.1975535080798414</v>
      </c>
      <c r="CE298" s="101">
        <f t="shared" si="197"/>
        <v>5.0430965918227733</v>
      </c>
      <c r="CF298" s="101">
        <f t="shared" si="197"/>
        <v>4.8996071317544274</v>
      </c>
      <c r="CG298" s="101">
        <f t="shared" si="197"/>
        <v>5.1408365426888958</v>
      </c>
      <c r="CH298" s="101">
        <f t="shared" si="197"/>
        <v>5.4958860221839263</v>
      </c>
      <c r="CI298" s="101">
        <f t="shared" si="197"/>
        <v>4.2740184104951959</v>
      </c>
      <c r="CJ298" s="101">
        <f t="shared" si="197"/>
        <v>4.2857716579560829</v>
      </c>
      <c r="CK298" s="101">
        <f>100*CK264/CK263</f>
        <v>4.7033148593350607</v>
      </c>
      <c r="CL298" s="1064">
        <f>100*CL264/CL263</f>
        <v>4.5231884095740202</v>
      </c>
      <c r="CM298" s="395"/>
      <c r="CN298" s="902">
        <f>CL298/BD298</f>
        <v>1.9711115230580099</v>
      </c>
      <c r="CO298" s="4" t="s">
        <v>124</v>
      </c>
      <c r="CQ298" s="1136">
        <f>MIN(AK298:CL298)</f>
        <v>1.2107087400698457</v>
      </c>
      <c r="CR298" s="1136">
        <f>MAX(AK298:CL298)</f>
        <v>6.5563721182234627</v>
      </c>
    </row>
    <row r="299" spans="1:96" s="4" customFormat="1" ht="15">
      <c r="A299" s="228"/>
      <c r="B299" s="60"/>
      <c r="C299" s="685"/>
      <c r="D299" s="17"/>
      <c r="E299" s="579"/>
      <c r="F299" s="542"/>
      <c r="G299" s="524"/>
      <c r="H299" s="228"/>
      <c r="R299" s="5"/>
      <c r="S299" s="322"/>
      <c r="T299" s="12"/>
      <c r="U299" s="8"/>
      <c r="V299" s="1302" t="s">
        <v>49</v>
      </c>
      <c r="W299" s="1303" t="s">
        <v>51</v>
      </c>
      <c r="X299" s="1304"/>
      <c r="Y299" s="2"/>
      <c r="Z299" s="1305"/>
      <c r="AK299" s="1306">
        <f>AVERAGE(AK298:$CL298)</f>
        <v>3.9621046999226572</v>
      </c>
      <c r="AL299" s="1306">
        <f>AVERAGE(AL298:$CL298)</f>
        <v>3.9726465067141961</v>
      </c>
      <c r="AM299" s="1306">
        <f>AVERAGE(AM298:$CL298)</f>
        <v>3.9878988007362204</v>
      </c>
      <c r="AN299" s="1306">
        <f>AVERAGE(AN298:$CL298)</f>
        <v>4.0093253062503909</v>
      </c>
      <c r="AO299" s="1306">
        <f>AVERAGE(AO298:$CL298)</f>
        <v>4.0324938674563073</v>
      </c>
      <c r="AP299" s="1306">
        <f>AVERAGE(AP298:$CL298)</f>
        <v>4.0667747199945152</v>
      </c>
      <c r="AQ299" s="1306">
        <f>AVERAGE(AQ298:$CL298)</f>
        <v>4.1108528495973458</v>
      </c>
      <c r="AR299" s="1306">
        <f>AVERAGE(AR298:$CL298)</f>
        <v>4.156098266405114</v>
      </c>
      <c r="AS299" s="1306">
        <f>AVERAGE(AS298:$CL298)</f>
        <v>4.2077931999290321</v>
      </c>
      <c r="AT299" s="1306">
        <f>AVERAGE(AT298:$CL298)</f>
        <v>4.2511682625469627</v>
      </c>
      <c r="AU299" s="1306">
        <f>AVERAGE(AU298:$CL298)</f>
        <v>4.2944121728746891</v>
      </c>
      <c r="AV299" s="1306">
        <f>AVERAGE(AV298:$CL298)</f>
        <v>4.3395577558776264</v>
      </c>
      <c r="AW299" s="1306">
        <f>AVERAGE(AW298:$CL298)</f>
        <v>4.39500873881736</v>
      </c>
      <c r="AX299" s="1306">
        <f>AVERAGE(AX298:$CL298)</f>
        <v>4.4610357823713969</v>
      </c>
      <c r="AY299" s="1306">
        <f>AVERAGE(AY298:$CL298)</f>
        <v>4.5399032998140143</v>
      </c>
      <c r="AZ299" s="1306">
        <f>AVERAGE(AZ298:$CL298)</f>
        <v>4.6252672628843783</v>
      </c>
      <c r="BA299" s="1306">
        <f>AVERAGE(BA298:$CL298)</f>
        <v>4.7107336646550415</v>
      </c>
      <c r="BB299" s="1306">
        <f>AVERAGE(BB298:$CL298)</f>
        <v>4.7861535688128098</v>
      </c>
      <c r="BC299" s="1306">
        <f>AVERAGE(BC298:$CL298)</f>
        <v>4.8711520225881886</v>
      </c>
      <c r="BD299" s="1306">
        <f>AVERAGE(BD298:$CL298)</f>
        <v>4.9523966356628453</v>
      </c>
      <c r="BE299" s="1306">
        <f>AVERAGE(BE298:$CL298)</f>
        <v>5.0305630079990289</v>
      </c>
      <c r="BF299" s="1306">
        <f>AVERAGE(BF298:$CL298)</f>
        <v>5.106892092662541</v>
      </c>
      <c r="BG299" s="1306">
        <f>AVERAGE(BG298:$CL298)</f>
        <v>5.1843052571507684</v>
      </c>
      <c r="BH299" s="1306">
        <f>AVERAGE(BH298:$CL298)</f>
        <v>5.2393121899647914</v>
      </c>
      <c r="BI299" s="1306">
        <f>AVERAGE(BI298:$CL298)</f>
        <v>5.2977492073422647</v>
      </c>
      <c r="BJ299" s="1306">
        <f>AVERAGE(BJ298:$CL298)</f>
        <v>5.3295276754426677</v>
      </c>
      <c r="BK299" s="1306">
        <f>AVERAGE(BK298:$CL298)</f>
        <v>5.3581458262145309</v>
      </c>
      <c r="BL299" s="1306">
        <f>AVERAGE(BL298:$CL298)</f>
        <v>5.3770744429135409</v>
      </c>
      <c r="BM299" s="1306">
        <f>AVERAGE(BM298:$CL298)</f>
        <v>5.3928803006106651</v>
      </c>
      <c r="BN299" s="1306">
        <f>AVERAGE(BN298:$CL298)</f>
        <v>5.4143462348322284</v>
      </c>
      <c r="BO299" s="1306">
        <f>AVERAGE(BO298:$CL298)</f>
        <v>5.4429888848534835</v>
      </c>
      <c r="BP299" s="1306">
        <f>AVERAGE(BP298:$CL298)</f>
        <v>5.4622606850698556</v>
      </c>
      <c r="BQ299" s="1306">
        <f>AVERAGE(BQ298:$CL298)</f>
        <v>5.4673568653626523</v>
      </c>
      <c r="BR299" s="1306">
        <f>AVERAGE(BR298:$CL298)</f>
        <v>5.4663259213250903</v>
      </c>
      <c r="BS299" s="1306">
        <f>AVERAGE(BS298:$CL298)</f>
        <v>5.4543326014784963</v>
      </c>
      <c r="BT299" s="1306">
        <f>AVERAGE(BT298:$CL298)</f>
        <v>5.4303665275879958</v>
      </c>
      <c r="BU299" s="1306">
        <f>AVERAGE(BU298:$CL298)</f>
        <v>5.3914286985371369</v>
      </c>
      <c r="BV299" s="1306">
        <f>AVERAGE(BV298:$CL298)</f>
        <v>5.336929755203526</v>
      </c>
      <c r="BW299" s="1306">
        <f>AVERAGE(BW298:$CL298)</f>
        <v>5.2607146075147799</v>
      </c>
      <c r="BX299" s="1306">
        <f>AVERAGE(BX298:$CL298)</f>
        <v>5.1869746758161135</v>
      </c>
      <c r="BY299" s="1306">
        <f>AVERAGE(BY298:$CL298)</f>
        <v>5.1093058122785919</v>
      </c>
      <c r="BZ299" s="1306">
        <f>AVERAGE(BZ298:$CL298)</f>
        <v>5.0648691165951147</v>
      </c>
      <c r="CA299" s="1306">
        <f>AVERAGE(CA298:$CL298)</f>
        <v>5.0227045776221013</v>
      </c>
      <c r="CB299" s="1306">
        <f>AVERAGE(CB298:$CL298)</f>
        <v>4.948178068253843</v>
      </c>
      <c r="CC299" s="1306">
        <f>AVERAGE(CC298:$CL298)</f>
        <v>4.8845196270731117</v>
      </c>
      <c r="CD299" s="1306">
        <f>AVERAGE(CD298:$CL298)</f>
        <v>4.8403636815433577</v>
      </c>
      <c r="CE299" s="1306">
        <f>AVERAGE(CE298:$CL298)</f>
        <v>4.7957149532262973</v>
      </c>
      <c r="CF299" s="1306">
        <f>AVERAGE(CF298:$CL298)</f>
        <v>4.7603747191410877</v>
      </c>
      <c r="CG299" s="1306">
        <f>AVERAGE(CG298:$CL298)</f>
        <v>4.7371693170388633</v>
      </c>
      <c r="CH299" s="1306">
        <f>AVERAGE(CH298:$CL298)</f>
        <v>4.6564358719088572</v>
      </c>
      <c r="CI299" s="1306">
        <f>AVERAGE(CI298:$CL298)</f>
        <v>4.4465733343400897</v>
      </c>
      <c r="CJ299" s="1306">
        <f>AVERAGE(CJ298:$CL298)</f>
        <v>4.5040916422883877</v>
      </c>
      <c r="CK299" s="1306">
        <f>AVERAGE(CK298:$CL298)</f>
        <v>4.6132516344545405</v>
      </c>
      <c r="CL299" s="1306">
        <f>AVERAGE(CL298:$CL298)</f>
        <v>4.5231884095740202</v>
      </c>
      <c r="CM299" s="395"/>
      <c r="CN299" s="1179"/>
    </row>
    <row r="300" spans="1:96" s="4" customFormat="1" ht="15">
      <c r="A300" s="228"/>
      <c r="B300" s="60"/>
      <c r="C300" s="685"/>
      <c r="D300" s="17"/>
      <c r="E300" s="579"/>
      <c r="F300" s="542"/>
      <c r="G300" s="524"/>
      <c r="H300" s="228"/>
      <c r="R300" s="5"/>
      <c r="S300" s="322"/>
      <c r="T300" s="12"/>
      <c r="U300" s="8"/>
      <c r="V300" s="135" t="s">
        <v>904</v>
      </c>
      <c r="W300" s="344"/>
      <c r="X300" s="24"/>
      <c r="Y300" s="2"/>
      <c r="Z300" s="789">
        <v>1981</v>
      </c>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f>BG298-$BF298</f>
        <v>0.84941951087679035</v>
      </c>
      <c r="BH300" s="101">
        <f>BH298-$BF298</f>
        <v>0.85653083960135357</v>
      </c>
      <c r="BI300" s="101">
        <f>BI298-$BF298</f>
        <v>1.7465028033913126</v>
      </c>
      <c r="BJ300" s="101">
        <f>BJ298-$BF298</f>
        <v>1.8985486247912537</v>
      </c>
      <c r="BK300" s="379">
        <f>BK298-$BF298</f>
        <v>2.217402346302014</v>
      </c>
      <c r="BL300" s="101">
        <f>BL298-$BK298</f>
        <v>0.11904896744708005</v>
      </c>
      <c r="BM300" s="379">
        <f>BM298-$BK298</f>
        <v>9.1587697303241455E-3</v>
      </c>
      <c r="BN300" s="101">
        <f>BN298-$BM298</f>
        <v>-0.12930931074950447</v>
      </c>
      <c r="BO300" s="101">
        <f>BO298-$BM298</f>
        <v>0.143505534805346</v>
      </c>
      <c r="BP300" s="101">
        <f>BP298-$BM298</f>
        <v>0.49391277355672347</v>
      </c>
      <c r="BQ300" s="101">
        <f>BQ298-$BM298</f>
        <v>0.63277474507986309</v>
      </c>
      <c r="BR300" s="379">
        <f>BR298-$BM298</f>
        <v>0.8499603731853691</v>
      </c>
      <c r="BS300" s="101">
        <f>BS298-$BR298</f>
        <v>0.20349568714105182</v>
      </c>
      <c r="BT300" s="101">
        <f>BT298-$BR298</f>
        <v>0.42505513224651015</v>
      </c>
      <c r="BU300" s="101">
        <f>BU298-$BR298</f>
        <v>0.61171841695155926</v>
      </c>
      <c r="BV300" s="379">
        <f>BV298-$BR298</f>
        <v>0.8501797999665035</v>
      </c>
      <c r="BW300" s="101">
        <f>BW298-$BV298</f>
        <v>-0.1895585352286755</v>
      </c>
      <c r="BX300" s="101">
        <f>BX298-$BV298</f>
        <v>-0.28203335288205</v>
      </c>
      <c r="BY300" s="101">
        <f>BY298-$BV298</f>
        <v>-0.86938926205968059</v>
      </c>
      <c r="BZ300" s="101">
        <f>BZ298-$BV298</f>
        <v>-0.9855285339521842</v>
      </c>
      <c r="CA300" s="379">
        <f>CA298-$BV298</f>
        <v>-0.71387593755052503</v>
      </c>
      <c r="CB300" s="101">
        <f>CB298-$CA298</f>
        <v>-0.25773370061177658</v>
      </c>
      <c r="CC300" s="101">
        <f>CC298-$CA298</f>
        <v>-0.56057304383204087</v>
      </c>
      <c r="CD300" s="101">
        <f>CD298-$CA298</f>
        <v>-0.64494267259309623</v>
      </c>
      <c r="CE300" s="101">
        <f>CE298-$CA298</f>
        <v>-0.79939958885016438</v>
      </c>
      <c r="CF300" s="379">
        <f>CF298-$CA298</f>
        <v>-0.94288904891851022</v>
      </c>
      <c r="CG300" s="101">
        <f t="shared" ref="CG300:CL300" si="198">CG298-$CF298</f>
        <v>0.24122941093446837</v>
      </c>
      <c r="CH300" s="101">
        <f t="shared" si="198"/>
        <v>0.59627889042949889</v>
      </c>
      <c r="CI300" s="101">
        <f t="shared" si="198"/>
        <v>-0.62558872125923148</v>
      </c>
      <c r="CJ300" s="379">
        <f t="shared" si="198"/>
        <v>-0.61383547379834447</v>
      </c>
      <c r="CK300" s="379">
        <f t="shared" si="198"/>
        <v>-0.19629227241936675</v>
      </c>
      <c r="CL300" s="379">
        <f t="shared" si="198"/>
        <v>-0.37641872218040717</v>
      </c>
      <c r="CM300" s="395"/>
      <c r="CN300" s="902"/>
    </row>
    <row r="301" spans="1:96" s="4" customFormat="1">
      <c r="A301" s="228"/>
      <c r="B301" s="60"/>
      <c r="C301" s="685"/>
      <c r="D301" s="17"/>
      <c r="E301" s="579"/>
      <c r="F301" s="542"/>
      <c r="G301" s="524"/>
      <c r="H301" s="228"/>
      <c r="R301" s="5"/>
      <c r="S301" s="322"/>
      <c r="T301" s="12"/>
      <c r="U301" s="8"/>
      <c r="V301" s="135" t="s">
        <v>400</v>
      </c>
      <c r="W301" s="344" t="s">
        <v>401</v>
      </c>
      <c r="X301" s="24" t="s">
        <v>402</v>
      </c>
      <c r="Y301" s="2" t="s">
        <v>446</v>
      </c>
      <c r="Z301" s="789">
        <v>1959</v>
      </c>
      <c r="AK301" s="101">
        <f t="shared" ref="AK301:CI301" si="199">100*AK264/AK$263</f>
        <v>3.4033889399711019</v>
      </c>
      <c r="AL301" s="101">
        <f t="shared" si="199"/>
        <v>3.1795272175689471</v>
      </c>
      <c r="AM301" s="101">
        <f t="shared" si="199"/>
        <v>2.8951470195135154</v>
      </c>
      <c r="AN301" s="101">
        <f t="shared" si="199"/>
        <v>2.8508972459545849</v>
      </c>
      <c r="AO301" s="101">
        <f t="shared" si="199"/>
        <v>2.3527320930841138</v>
      </c>
      <c r="AP301" s="101">
        <f t="shared" si="199"/>
        <v>1.9510244990586445</v>
      </c>
      <c r="AQ301" s="101">
        <f t="shared" si="199"/>
        <v>1.9843182596322377</v>
      </c>
      <c r="AR301" s="101">
        <f t="shared" si="199"/>
        <v>1.7781313243048811</v>
      </c>
      <c r="AS301" s="101">
        <f t="shared" si="199"/>
        <v>2.2559153821221605</v>
      </c>
      <c r="AT301" s="101">
        <f t="shared" si="199"/>
        <v>2.3484362081269943</v>
      </c>
      <c r="AU301" s="101">
        <f t="shared" si="199"/>
        <v>2.3531521037483873</v>
      </c>
      <c r="AV301" s="101">
        <f t="shared" si="199"/>
        <v>2.0106164724088043</v>
      </c>
      <c r="AW301" s="101">
        <f t="shared" si="199"/>
        <v>1.6878999531018481</v>
      </c>
      <c r="AX301" s="101">
        <f t="shared" si="199"/>
        <v>1.3063350846667274</v>
      </c>
      <c r="AY301" s="101">
        <f t="shared" si="199"/>
        <v>1.2107087400698457</v>
      </c>
      <c r="AZ301" s="101">
        <f t="shared" si="199"/>
        <v>1.3775439955991666</v>
      </c>
      <c r="BA301" s="101">
        <f t="shared" si="199"/>
        <v>1.920197210817592</v>
      </c>
      <c r="BB301" s="101">
        <f t="shared" si="199"/>
        <v>1.7262092328991736</v>
      </c>
      <c r="BC301" s="101">
        <f t="shared" si="199"/>
        <v>2.0275905649752008</v>
      </c>
      <c r="BD301" s="101">
        <f t="shared" si="199"/>
        <v>2.2947399762326399</v>
      </c>
      <c r="BE301" s="101">
        <f t="shared" si="199"/>
        <v>2.5117032141031137</v>
      </c>
      <c r="BF301" s="101">
        <f t="shared" si="199"/>
        <v>2.6296708290392519</v>
      </c>
      <c r="BG301" s="101">
        <f t="shared" si="199"/>
        <v>3.4790903399160422</v>
      </c>
      <c r="BH301" s="101">
        <f t="shared" si="199"/>
        <v>3.4862016686406054</v>
      </c>
      <c r="BI301" s="101">
        <f t="shared" si="199"/>
        <v>4.3761736324305645</v>
      </c>
      <c r="BJ301" s="101">
        <f t="shared" si="199"/>
        <v>4.5282194538305056</v>
      </c>
      <c r="BK301" s="101">
        <f t="shared" si="199"/>
        <v>4.8470731753412659</v>
      </c>
      <c r="BL301" s="101">
        <f t="shared" si="199"/>
        <v>4.966122142788346</v>
      </c>
      <c r="BM301" s="101">
        <f t="shared" si="199"/>
        <v>4.8562319450715901</v>
      </c>
      <c r="BN301" s="101">
        <f t="shared" si="199"/>
        <v>4.7269226343220856</v>
      </c>
      <c r="BO301" s="101">
        <f t="shared" si="199"/>
        <v>4.9997374798769361</v>
      </c>
      <c r="BP301" s="101">
        <f t="shared" si="199"/>
        <v>5.3501447186283135</v>
      </c>
      <c r="BQ301" s="101">
        <f t="shared" si="199"/>
        <v>5.4890066901514531</v>
      </c>
      <c r="BR301" s="101">
        <f t="shared" si="199"/>
        <v>5.7061923182569592</v>
      </c>
      <c r="BS301" s="101">
        <f t="shared" si="199"/>
        <v>5.909688005398011</v>
      </c>
      <c r="BT301" s="101">
        <f t="shared" si="199"/>
        <v>6.1312474505034693</v>
      </c>
      <c r="BU301" s="101">
        <f t="shared" si="199"/>
        <v>6.3179107352085184</v>
      </c>
      <c r="BV301" s="101">
        <f t="shared" si="199"/>
        <v>6.5563721182234627</v>
      </c>
      <c r="BW301" s="101">
        <f t="shared" si="199"/>
        <v>6.3668135829947872</v>
      </c>
      <c r="BX301" s="101">
        <f t="shared" si="199"/>
        <v>6.2743387653414127</v>
      </c>
      <c r="BY301" s="101">
        <f t="shared" si="199"/>
        <v>5.6869828561637821</v>
      </c>
      <c r="BZ301" s="101">
        <f t="shared" si="199"/>
        <v>5.5708435842712785</v>
      </c>
      <c r="CA301" s="101">
        <f t="shared" si="199"/>
        <v>5.8424961806729376</v>
      </c>
      <c r="CB301" s="101">
        <f t="shared" si="199"/>
        <v>5.584762480061161</v>
      </c>
      <c r="CC301" s="101">
        <f t="shared" si="199"/>
        <v>5.2819231368408968</v>
      </c>
      <c r="CD301" s="101">
        <f t="shared" si="199"/>
        <v>5.1975535080798414</v>
      </c>
      <c r="CE301" s="101">
        <f t="shared" si="199"/>
        <v>5.0430965918227733</v>
      </c>
      <c r="CF301" s="101">
        <f t="shared" si="199"/>
        <v>4.8996071317544274</v>
      </c>
      <c r="CG301" s="101">
        <f t="shared" si="199"/>
        <v>5.1408365426888958</v>
      </c>
      <c r="CH301" s="101">
        <f t="shared" si="199"/>
        <v>5.4958860221839263</v>
      </c>
      <c r="CI301" s="101">
        <f t="shared" si="199"/>
        <v>4.2740184104951959</v>
      </c>
      <c r="CJ301" s="101">
        <f>100*CJ264/CJ$263</f>
        <v>4.2857716579560829</v>
      </c>
      <c r="CK301" s="101">
        <f>100*CK264/CK$263</f>
        <v>4.7033148593350607</v>
      </c>
      <c r="CL301" s="1064">
        <f>100*CL264/CL$263</f>
        <v>4.5231884095740202</v>
      </c>
      <c r="CM301" s="395"/>
      <c r="CN301" s="919">
        <f>AVERAGE(BD301:CL301)</f>
        <v>4.9523966356628453</v>
      </c>
    </row>
    <row r="302" spans="1:96" s="4" customFormat="1" ht="15">
      <c r="A302" s="228"/>
      <c r="B302" s="60"/>
      <c r="C302" s="685"/>
      <c r="D302" s="17"/>
      <c r="E302" s="579"/>
      <c r="F302" s="542"/>
      <c r="G302" s="524"/>
      <c r="H302" s="228"/>
      <c r="R302" s="5"/>
      <c r="S302" s="322"/>
      <c r="T302" s="12"/>
      <c r="U302" s="8"/>
      <c r="V302" s="135"/>
      <c r="W302" s="344"/>
      <c r="X302" s="24"/>
      <c r="Y302" s="2"/>
      <c r="Z302" s="789"/>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64"/>
      <c r="CM302" s="395"/>
      <c r="CN302" s="902"/>
    </row>
    <row r="303" spans="1:96" s="599" customFormat="1" ht="15">
      <c r="A303" s="598"/>
      <c r="B303" s="774"/>
      <c r="C303" s="689"/>
      <c r="D303" s="672"/>
      <c r="E303" s="595"/>
      <c r="F303" s="596"/>
      <c r="G303" s="597"/>
      <c r="H303" s="598"/>
      <c r="R303" s="600"/>
      <c r="S303" s="601"/>
      <c r="T303" s="602"/>
      <c r="U303" s="603"/>
      <c r="V303" s="604" t="s">
        <v>476</v>
      </c>
      <c r="W303" s="605"/>
      <c r="X303" s="606"/>
      <c r="Y303" s="607"/>
      <c r="Z303" s="796">
        <v>1978</v>
      </c>
      <c r="AK303" s="608"/>
      <c r="AL303" s="608"/>
      <c r="AM303" s="608"/>
      <c r="AN303" s="608"/>
      <c r="AO303" s="608"/>
      <c r="AP303" s="608"/>
      <c r="AQ303" s="608"/>
      <c r="AR303" s="608"/>
      <c r="AS303" s="608"/>
      <c r="AT303" s="608"/>
      <c r="AU303" s="608"/>
      <c r="AV303" s="608"/>
      <c r="AW303" s="608"/>
      <c r="AX303" s="608"/>
      <c r="AY303" s="608"/>
      <c r="AZ303" s="608"/>
      <c r="BA303" s="608"/>
      <c r="BB303" s="608"/>
      <c r="BC303" s="608"/>
      <c r="BD303" s="608">
        <f t="shared" ref="BD303:CL303" si="200">BD264-(BD328+BD577+BD612)</f>
        <v>-0.10275999999999907</v>
      </c>
      <c r="BE303" s="608">
        <f t="shared" si="200"/>
        <v>-9.610000000000074E-2</v>
      </c>
      <c r="BF303" s="608">
        <f t="shared" si="200"/>
        <v>-0.13770999999999933</v>
      </c>
      <c r="BG303" s="608">
        <f t="shared" si="200"/>
        <v>-0.18835999999999942</v>
      </c>
      <c r="BH303" s="608">
        <f t="shared" si="200"/>
        <v>-0.21367999999999832</v>
      </c>
      <c r="BI303" s="608">
        <f t="shared" si="200"/>
        <v>-0.22625999999999813</v>
      </c>
      <c r="BJ303" s="608">
        <f t="shared" si="200"/>
        <v>-0.25292999999999921</v>
      </c>
      <c r="BK303" s="608">
        <f t="shared" si="200"/>
        <v>-0.28059999999999974</v>
      </c>
      <c r="BL303" s="608">
        <f t="shared" si="200"/>
        <v>-0.25553999999999988</v>
      </c>
      <c r="BM303" s="608">
        <f t="shared" si="200"/>
        <v>-0.19397999999999271</v>
      </c>
      <c r="BN303" s="608">
        <f t="shared" si="200"/>
        <v>-0.17303000000000068</v>
      </c>
      <c r="BO303" s="608">
        <f t="shared" si="200"/>
        <v>-0.1770900000000033</v>
      </c>
      <c r="BP303" s="608">
        <f t="shared" si="200"/>
        <v>-0.17753000000000085</v>
      </c>
      <c r="BQ303" s="608">
        <f t="shared" si="200"/>
        <v>-0.18130999999999986</v>
      </c>
      <c r="BR303" s="608">
        <f t="shared" si="200"/>
        <v>-0.18378000000001293</v>
      </c>
      <c r="BS303" s="608">
        <f t="shared" si="200"/>
        <v>-0.22341000000000122</v>
      </c>
      <c r="BT303" s="608">
        <f t="shared" si="200"/>
        <v>-0.19483999999999213</v>
      </c>
      <c r="BU303" s="608">
        <f t="shared" si="200"/>
        <v>-0.23000000000001108</v>
      </c>
      <c r="BV303" s="608">
        <f t="shared" si="200"/>
        <v>-0.21110000000000895</v>
      </c>
      <c r="BW303" s="608">
        <f t="shared" si="200"/>
        <v>-0.22299999999999898</v>
      </c>
      <c r="BX303" s="608">
        <f t="shared" si="200"/>
        <v>-0.22289999999999566</v>
      </c>
      <c r="BY303" s="608">
        <f t="shared" si="200"/>
        <v>-0.23509999999999565</v>
      </c>
      <c r="BZ303" s="608">
        <f t="shared" si="200"/>
        <v>-0.23500000000000654</v>
      </c>
      <c r="CA303" s="608">
        <f t="shared" si="200"/>
        <v>-0.23490000000000322</v>
      </c>
      <c r="CB303" s="608">
        <f t="shared" si="200"/>
        <v>-0.27289999999999992</v>
      </c>
      <c r="CC303" s="608">
        <f t="shared" si="200"/>
        <v>-0.24790000000000134</v>
      </c>
      <c r="CD303" s="608">
        <f t="shared" si="200"/>
        <v>-0.25489999999998503</v>
      </c>
      <c r="CE303" s="608">
        <f t="shared" si="200"/>
        <v>-0.12510000000000332</v>
      </c>
      <c r="CF303" s="608">
        <f t="shared" si="200"/>
        <v>-0.5379999999999896</v>
      </c>
      <c r="CG303" s="608">
        <f t="shared" si="200"/>
        <v>-0.80999999999999517</v>
      </c>
      <c r="CH303" s="608">
        <f t="shared" si="200"/>
        <v>-0.69500000000000739</v>
      </c>
      <c r="CI303" s="608">
        <f t="shared" si="200"/>
        <v>-0.41500000000000625</v>
      </c>
      <c r="CJ303" s="608">
        <f t="shared" si="200"/>
        <v>-0.44999999999999574</v>
      </c>
      <c r="CK303" s="608">
        <f t="shared" si="200"/>
        <v>-0.6460000000000008</v>
      </c>
      <c r="CL303" s="608">
        <f t="shared" si="200"/>
        <v>-0.52499999999999858</v>
      </c>
      <c r="CM303" s="702"/>
      <c r="CN303" s="900"/>
    </row>
    <row r="304" spans="1:96" s="599" customFormat="1" ht="15">
      <c r="A304" s="598"/>
      <c r="B304" s="774"/>
      <c r="C304" s="689"/>
      <c r="D304" s="672"/>
      <c r="E304" s="595"/>
      <c r="F304" s="596"/>
      <c r="G304" s="597"/>
      <c r="H304" s="598"/>
      <c r="R304" s="600"/>
      <c r="S304" s="601"/>
      <c r="T304" s="602"/>
      <c r="U304" s="603"/>
      <c r="V304" s="604" t="s">
        <v>460</v>
      </c>
      <c r="W304" s="605"/>
      <c r="X304" s="606"/>
      <c r="Y304" s="607"/>
      <c r="Z304" s="796">
        <v>1978</v>
      </c>
      <c r="AK304" s="608"/>
      <c r="AL304" s="608"/>
      <c r="AM304" s="608"/>
      <c r="AN304" s="608"/>
      <c r="AO304" s="608"/>
      <c r="AP304" s="608"/>
      <c r="AQ304" s="608"/>
      <c r="AR304" s="608"/>
      <c r="AS304" s="608"/>
      <c r="AT304" s="608"/>
      <c r="AU304" s="608"/>
      <c r="AV304" s="608"/>
      <c r="AW304" s="608"/>
      <c r="AX304" s="608"/>
      <c r="AY304" s="608"/>
      <c r="AZ304" s="608"/>
      <c r="BA304" s="608"/>
      <c r="BB304" s="608"/>
      <c r="BC304" s="608"/>
      <c r="BD304" s="608">
        <f t="shared" ref="BD304:CL304" si="201">100*(BD301-(BD355+BD602+BD653))</f>
        <v>-6.6803446007264622</v>
      </c>
      <c r="BE304" s="608">
        <f t="shared" si="201"/>
        <v>-5.4514686829576053</v>
      </c>
      <c r="BF304" s="608">
        <f t="shared" si="201"/>
        <v>-6.7376147464080827</v>
      </c>
      <c r="BG304" s="608">
        <f t="shared" si="201"/>
        <v>-7.7402701319757128</v>
      </c>
      <c r="BH304" s="608">
        <f t="shared" si="201"/>
        <v>-7.4427140381992718</v>
      </c>
      <c r="BI304" s="608">
        <f t="shared" si="201"/>
        <v>-7.0433121360538919</v>
      </c>
      <c r="BJ304" s="608">
        <f t="shared" si="201"/>
        <v>-7.1045246268838902</v>
      </c>
      <c r="BK304" s="608">
        <f t="shared" si="201"/>
        <v>-7.2645387212080692</v>
      </c>
      <c r="BL304" s="608">
        <f t="shared" si="201"/>
        <v>-6.2215393910555861</v>
      </c>
      <c r="BM304" s="608">
        <f t="shared" si="201"/>
        <v>-4.548029008068788</v>
      </c>
      <c r="BN304" s="608">
        <f t="shared" si="201"/>
        <v>-3.8021090047930528</v>
      </c>
      <c r="BO304" s="608">
        <f t="shared" si="201"/>
        <v>-3.6955237355753567</v>
      </c>
      <c r="BP304" s="608">
        <f t="shared" si="201"/>
        <v>-3.4667716585746078</v>
      </c>
      <c r="BQ304" s="608">
        <f t="shared" si="201"/>
        <v>-3.3390352241604582</v>
      </c>
      <c r="BR304" s="608">
        <f t="shared" si="201"/>
        <v>-3.1897426152982078</v>
      </c>
      <c r="BS304" s="608">
        <f t="shared" si="201"/>
        <v>-3.6430605550501483</v>
      </c>
      <c r="BT304" s="608">
        <f t="shared" si="201"/>
        <v>-3.1121867283922633</v>
      </c>
      <c r="BU304" s="608">
        <f t="shared" si="201"/>
        <v>-3.535166219673247</v>
      </c>
      <c r="BV304" s="608">
        <f t="shared" si="201"/>
        <v>-3.1577834125572579</v>
      </c>
      <c r="BW304" s="608">
        <f t="shared" si="201"/>
        <v>-3.2538907340573076</v>
      </c>
      <c r="BX304" s="608">
        <f t="shared" si="201"/>
        <v>-3.1979432160634147</v>
      </c>
      <c r="BY304" s="608">
        <f t="shared" si="201"/>
        <v>-3.2696118299033294</v>
      </c>
      <c r="BZ304" s="608">
        <f t="shared" si="201"/>
        <v>-3.15809744921145</v>
      </c>
      <c r="CA304" s="608">
        <f t="shared" si="201"/>
        <v>-3.0401895193833184</v>
      </c>
      <c r="CB304" s="608">
        <f t="shared" si="201"/>
        <v>-3.3451527094695344</v>
      </c>
      <c r="CC304" s="608">
        <f t="shared" si="201"/>
        <v>-2.9234997133696261</v>
      </c>
      <c r="CD304" s="608">
        <f t="shared" si="201"/>
        <v>-2.8907807682443831</v>
      </c>
      <c r="CE304" s="608">
        <f t="shared" si="201"/>
        <v>-1.3592637245434247</v>
      </c>
      <c r="CF304" s="608">
        <f t="shared" si="201"/>
        <v>-5.6479016045677177</v>
      </c>
      <c r="CG304" s="608">
        <f t="shared" si="201"/>
        <v>-8.1602323067022198</v>
      </c>
      <c r="CH304" s="608">
        <f t="shared" si="201"/>
        <v>-6.7474090434699541</v>
      </c>
      <c r="CI304" s="608">
        <f t="shared" si="201"/>
        <v>-3.8763853407250082</v>
      </c>
      <c r="CJ304" s="608">
        <f t="shared" si="201"/>
        <v>-4.1073309468218966</v>
      </c>
      <c r="CK304" s="608">
        <f t="shared" si="201"/>
        <v>-5.7755458382543701</v>
      </c>
      <c r="CL304" s="608">
        <f t="shared" si="201"/>
        <v>-4.5606290019519768</v>
      </c>
      <c r="CM304" s="702"/>
      <c r="CN304" s="900"/>
    </row>
    <row r="305" spans="1:92" s="599" customFormat="1" ht="15">
      <c r="A305" s="598"/>
      <c r="B305" s="774"/>
      <c r="C305" s="689"/>
      <c r="D305" s="672"/>
      <c r="E305" s="595"/>
      <c r="F305" s="596"/>
      <c r="G305" s="597"/>
      <c r="H305" s="598"/>
      <c r="R305" s="600"/>
      <c r="S305" s="601"/>
      <c r="T305" s="602"/>
      <c r="U305" s="603"/>
      <c r="V305" s="604"/>
      <c r="W305" s="605"/>
      <c r="X305" s="606"/>
      <c r="Y305" s="607"/>
      <c r="Z305" s="789"/>
      <c r="AK305" s="608"/>
      <c r="AL305" s="608"/>
      <c r="AM305" s="608"/>
      <c r="AN305" s="608"/>
      <c r="AO305" s="608"/>
      <c r="AP305" s="608"/>
      <c r="AQ305" s="608"/>
      <c r="AR305" s="608"/>
      <c r="AS305" s="608"/>
      <c r="AT305" s="608"/>
      <c r="AU305" s="608"/>
      <c r="AV305" s="608"/>
      <c r="AW305" s="608"/>
      <c r="AX305" s="608"/>
      <c r="AY305" s="608"/>
      <c r="AZ305" s="608"/>
      <c r="BA305" s="608"/>
      <c r="BB305" s="608"/>
      <c r="BC305" s="608"/>
      <c r="BD305" s="608"/>
      <c r="BE305" s="608"/>
      <c r="BF305" s="608"/>
      <c r="BG305" s="608"/>
      <c r="BH305" s="608"/>
      <c r="BI305" s="608"/>
      <c r="BJ305" s="608"/>
      <c r="BK305" s="608"/>
      <c r="BL305" s="608"/>
      <c r="BM305" s="608"/>
      <c r="BN305" s="608"/>
      <c r="BO305" s="608"/>
      <c r="BP305" s="608"/>
      <c r="BQ305" s="608"/>
      <c r="BR305" s="608"/>
      <c r="BS305" s="608"/>
      <c r="BT305" s="608"/>
      <c r="BU305" s="608"/>
      <c r="BV305" s="608"/>
      <c r="BW305" s="608"/>
      <c r="BX305" s="608"/>
      <c r="BY305" s="608"/>
      <c r="BZ305" s="608"/>
      <c r="CA305" s="608"/>
      <c r="CB305" s="608"/>
      <c r="CC305" s="608"/>
      <c r="CD305" s="608"/>
      <c r="CE305" s="608"/>
      <c r="CF305" s="608"/>
      <c r="CG305" s="608"/>
      <c r="CH305" s="608"/>
      <c r="CI305" s="608"/>
      <c r="CJ305" s="608"/>
      <c r="CK305" s="608"/>
      <c r="CL305" s="608"/>
      <c r="CM305" s="702"/>
      <c r="CN305" s="900"/>
    </row>
    <row r="306" spans="1:92" s="992" customFormat="1" ht="15">
      <c r="A306" s="985"/>
      <c r="B306" s="986"/>
      <c r="C306" s="987"/>
      <c r="D306" s="988"/>
      <c r="E306" s="989"/>
      <c r="F306" s="990"/>
      <c r="G306" s="991"/>
      <c r="H306" s="985"/>
      <c r="R306" s="993"/>
      <c r="S306" s="994"/>
      <c r="T306" s="995"/>
      <c r="U306" s="996"/>
      <c r="V306" s="997" t="s">
        <v>1068</v>
      </c>
      <c r="W306" s="344" t="s">
        <v>512</v>
      </c>
      <c r="X306" s="998"/>
      <c r="Y306" s="999"/>
      <c r="Z306" s="789">
        <v>1978</v>
      </c>
      <c r="AK306" s="1000"/>
      <c r="AL306" s="1000"/>
      <c r="AM306" s="1000"/>
      <c r="AN306" s="1000"/>
      <c r="AO306" s="1000"/>
      <c r="AP306" s="1000"/>
      <c r="AQ306" s="1000"/>
      <c r="AR306" s="1000"/>
      <c r="AS306" s="1000"/>
      <c r="AT306" s="1000"/>
      <c r="AU306" s="1000"/>
      <c r="AV306" s="1000"/>
      <c r="AW306" s="1000"/>
      <c r="AX306" s="1000"/>
      <c r="AY306" s="1000"/>
      <c r="AZ306" s="1000"/>
      <c r="BA306" s="1000"/>
      <c r="BB306" s="1000"/>
      <c r="BC306" s="1000"/>
      <c r="BD306" s="1000">
        <f t="shared" ref="BD306:CL306" si="202">BD160*BD78/100</f>
        <v>6.7227203454406776</v>
      </c>
      <c r="BE306" s="1000">
        <f t="shared" si="202"/>
        <v>8.4926737748053203</v>
      </c>
      <c r="BF306" s="1000">
        <f t="shared" si="202"/>
        <v>10.602729762215771</v>
      </c>
      <c r="BG306" s="1000">
        <f t="shared" si="202"/>
        <v>12.83883497999487</v>
      </c>
      <c r="BH306" s="1000">
        <f t="shared" si="202"/>
        <v>17.605481702959338</v>
      </c>
      <c r="BI306" s="1000">
        <f t="shared" si="202"/>
        <v>16.529973677798466</v>
      </c>
      <c r="BJ306" s="1000">
        <f t="shared" si="202"/>
        <v>14.287443948537577</v>
      </c>
      <c r="BK306" s="1000">
        <f t="shared" si="202"/>
        <v>12.326247917635197</v>
      </c>
      <c r="BL306" s="1000">
        <f t="shared" si="202"/>
        <v>12.987984137885091</v>
      </c>
      <c r="BM306" s="1000">
        <f t="shared" si="202"/>
        <v>7.2071632226283535</v>
      </c>
      <c r="BN306" s="1000">
        <f t="shared" si="202"/>
        <v>9.915125851105131</v>
      </c>
      <c r="BO306" s="1000">
        <f t="shared" si="202"/>
        <v>11.327071870886439</v>
      </c>
      <c r="BP306" s="1000">
        <f t="shared" si="202"/>
        <v>10.020970662023441</v>
      </c>
      <c r="BQ306" s="1000">
        <f t="shared" si="202"/>
        <v>10.207356499289739</v>
      </c>
      <c r="BR306" s="1000">
        <f t="shared" si="202"/>
        <v>8.4943451065546682</v>
      </c>
      <c r="BS306" s="1000">
        <f t="shared" si="202"/>
        <v>9.0109127762030656</v>
      </c>
      <c r="BT306" s="1000">
        <f t="shared" si="202"/>
        <v>6.4126809501578945</v>
      </c>
      <c r="BU306" s="1000">
        <f t="shared" si="202"/>
        <v>8.1949580758621394</v>
      </c>
      <c r="BV306" s="1000">
        <f t="shared" si="202"/>
        <v>10.408611622091236</v>
      </c>
      <c r="BW306" s="1000">
        <f t="shared" si="202"/>
        <v>6.8735730248653075</v>
      </c>
      <c r="BX306" s="1000">
        <f t="shared" si="202"/>
        <v>8.1479162194321404</v>
      </c>
      <c r="BY306" s="1000">
        <f t="shared" si="202"/>
        <v>1.4237669683265834</v>
      </c>
      <c r="BZ306" s="1000">
        <f t="shared" si="202"/>
        <v>13.011725872638122</v>
      </c>
      <c r="CA306" s="1000">
        <f t="shared" si="202"/>
        <v>17.18433389855635</v>
      </c>
      <c r="CB306" s="1000">
        <f t="shared" si="202"/>
        <v>20.230406340915717</v>
      </c>
      <c r="CC306" s="1000">
        <f t="shared" si="202"/>
        <v>20.071891176921898</v>
      </c>
      <c r="CD306" s="1000">
        <f t="shared" si="202"/>
        <v>18.07361373866534</v>
      </c>
      <c r="CE306" s="1000">
        <f t="shared" si="202"/>
        <v>21.944705354786617</v>
      </c>
      <c r="CF306" s="1000">
        <f t="shared" si="202"/>
        <v>24.665817176380852</v>
      </c>
      <c r="CG306" s="1000">
        <f t="shared" si="202"/>
        <v>31.347723769759295</v>
      </c>
      <c r="CH306" s="1000">
        <f t="shared" si="202"/>
        <v>33.51978810208049</v>
      </c>
      <c r="CI306" s="1000">
        <f t="shared" si="202"/>
        <v>10.693478568746157</v>
      </c>
      <c r="CJ306" s="1000">
        <f t="shared" si="202"/>
        <v>15.325512697517839</v>
      </c>
      <c r="CK306" s="1000">
        <f t="shared" si="202"/>
        <v>22.089824885370884</v>
      </c>
      <c r="CL306" s="1000">
        <f t="shared" si="202"/>
        <v>28.052944632222335</v>
      </c>
      <c r="CM306" s="1001"/>
      <c r="CN306" s="1002"/>
    </row>
    <row r="307" spans="1:92" s="992" customFormat="1" ht="15">
      <c r="A307" s="985"/>
      <c r="B307" s="986"/>
      <c r="C307" s="987"/>
      <c r="D307" s="988"/>
      <c r="E307" s="989"/>
      <c r="F307" s="990"/>
      <c r="G307" s="991"/>
      <c r="H307" s="985"/>
      <c r="R307" s="993"/>
      <c r="S307" s="994"/>
      <c r="T307" s="995"/>
      <c r="U307" s="996"/>
      <c r="V307" s="997" t="s">
        <v>1069</v>
      </c>
      <c r="W307" s="344" t="s">
        <v>512</v>
      </c>
      <c r="X307" s="998"/>
      <c r="Y307" s="999"/>
      <c r="Z307" s="789">
        <v>1978</v>
      </c>
      <c r="AK307" s="1000"/>
      <c r="AL307" s="1000"/>
      <c r="AM307" s="1000"/>
      <c r="AN307" s="1000"/>
      <c r="AO307" s="1000"/>
      <c r="AP307" s="1000"/>
      <c r="AQ307" s="1000"/>
      <c r="AR307" s="1000"/>
      <c r="AS307" s="1000"/>
      <c r="AT307" s="1000"/>
      <c r="AU307" s="1000"/>
      <c r="AV307" s="1000"/>
      <c r="AW307" s="1000"/>
      <c r="AX307" s="1000"/>
      <c r="AY307" s="1000"/>
      <c r="AZ307" s="1000"/>
      <c r="BA307" s="1000"/>
      <c r="BB307" s="1000"/>
      <c r="BC307" s="1000"/>
      <c r="BD307" s="1000">
        <f t="shared" ref="BD307:CK307" si="203">BD264-BD306</f>
        <v>-3.1928503454406769</v>
      </c>
      <c r="BE307" s="1000">
        <f t="shared" si="203"/>
        <v>-4.0649737748053205</v>
      </c>
      <c r="BF307" s="1000">
        <f t="shared" si="203"/>
        <v>-5.2279497622157711</v>
      </c>
      <c r="BG307" s="1000">
        <f t="shared" si="203"/>
        <v>-4.372444979994869</v>
      </c>
      <c r="BH307" s="1000">
        <f t="shared" si="203"/>
        <v>-7.5966117029593363</v>
      </c>
      <c r="BI307" s="1000">
        <f t="shared" si="203"/>
        <v>-2.4719136777984652</v>
      </c>
      <c r="BJ307" s="1000">
        <f t="shared" si="203"/>
        <v>1.833586051462424</v>
      </c>
      <c r="BK307" s="1000">
        <f t="shared" si="203"/>
        <v>6.3960520823648004</v>
      </c>
      <c r="BL307" s="1000">
        <f t="shared" si="203"/>
        <v>7.4095858621149073</v>
      </c>
      <c r="BM307" s="1000">
        <f t="shared" si="203"/>
        <v>13.505366777371652</v>
      </c>
      <c r="BN307" s="1000">
        <f t="shared" si="203"/>
        <v>11.596604148894869</v>
      </c>
      <c r="BO307" s="1000">
        <f t="shared" si="203"/>
        <v>12.631738129113565</v>
      </c>
      <c r="BP307" s="1000">
        <f t="shared" si="203"/>
        <v>17.376599337976558</v>
      </c>
      <c r="BQ307" s="1000">
        <f t="shared" si="203"/>
        <v>19.598013500710259</v>
      </c>
      <c r="BR307" s="1000">
        <f t="shared" si="203"/>
        <v>24.382414893445322</v>
      </c>
      <c r="BS307" s="1000">
        <f t="shared" si="203"/>
        <v>27.23013722379693</v>
      </c>
      <c r="BT307" s="1000">
        <f t="shared" si="203"/>
        <v>31.97229904984211</v>
      </c>
      <c r="BU307" s="1000">
        <f t="shared" si="203"/>
        <v>32.909741924137855</v>
      </c>
      <c r="BV307" s="1000">
        <f t="shared" si="203"/>
        <v>33.421188377908763</v>
      </c>
      <c r="BW307" s="1000">
        <f t="shared" si="203"/>
        <v>36.760326975134696</v>
      </c>
      <c r="BX307" s="1000">
        <f t="shared" si="203"/>
        <v>35.584883780567864</v>
      </c>
      <c r="BY307" s="1000">
        <f t="shared" si="203"/>
        <v>39.468233031673421</v>
      </c>
      <c r="BZ307" s="1000">
        <f t="shared" si="203"/>
        <v>28.441974127361874</v>
      </c>
      <c r="CA307" s="1000">
        <f t="shared" si="203"/>
        <v>27.957666101443653</v>
      </c>
      <c r="CB307" s="1000">
        <f t="shared" si="203"/>
        <v>25.330493659084279</v>
      </c>
      <c r="CC307" s="1000">
        <f t="shared" si="203"/>
        <v>24.716508823078104</v>
      </c>
      <c r="CD307" s="1000">
        <f t="shared" si="203"/>
        <v>27.756786261334664</v>
      </c>
      <c r="CE307" s="1000">
        <f t="shared" si="203"/>
        <v>24.469494645213377</v>
      </c>
      <c r="CF307" s="1000">
        <f t="shared" si="203"/>
        <v>22.006182823619152</v>
      </c>
      <c r="CG307" s="1000">
        <f>CG264-CG306</f>
        <v>19.681186230240709</v>
      </c>
      <c r="CH307" s="1000">
        <f t="shared" si="203"/>
        <v>23.089211897919505</v>
      </c>
      <c r="CI307" s="1000">
        <f t="shared" si="203"/>
        <v>35.063521431253839</v>
      </c>
      <c r="CJ307" s="1000">
        <f t="shared" si="203"/>
        <v>31.629487302482161</v>
      </c>
      <c r="CK307" s="1000">
        <f t="shared" si="203"/>
        <v>30.517175114629115</v>
      </c>
      <c r="CL307" s="1000">
        <f t="shared" ref="CL307" si="204">CL264-CL306</f>
        <v>24.01605536777766</v>
      </c>
      <c r="CM307" s="1001"/>
      <c r="CN307" s="1002"/>
    </row>
    <row r="308" spans="1:92" s="992" customFormat="1" ht="15">
      <c r="A308" s="985"/>
      <c r="B308" s="986"/>
      <c r="C308" s="987"/>
      <c r="D308" s="988"/>
      <c r="E308" s="989"/>
      <c r="F308" s="990"/>
      <c r="G308" s="991"/>
      <c r="H308" s="985"/>
      <c r="R308" s="993"/>
      <c r="S308" s="994"/>
      <c r="T308" s="995"/>
      <c r="U308" s="996"/>
      <c r="V308" s="997" t="s">
        <v>1089</v>
      </c>
      <c r="W308" s="344" t="s">
        <v>512</v>
      </c>
      <c r="X308" s="998"/>
      <c r="Y308" s="999"/>
      <c r="Z308" s="789">
        <v>1978</v>
      </c>
      <c r="AK308" s="1000"/>
      <c r="AL308" s="1000"/>
      <c r="AM308" s="1000"/>
      <c r="AN308" s="1000"/>
      <c r="AO308" s="1000"/>
      <c r="AP308" s="1000"/>
      <c r="AQ308" s="1000"/>
      <c r="AR308" s="1000"/>
      <c r="AS308" s="1000"/>
      <c r="AT308" s="1000"/>
      <c r="AU308" s="1000"/>
      <c r="AV308" s="1000"/>
      <c r="AW308" s="1000"/>
      <c r="AX308" s="1000"/>
      <c r="AY308" s="1000"/>
      <c r="AZ308" s="1000"/>
      <c r="BA308" s="1000"/>
      <c r="BB308" s="1000"/>
      <c r="BC308" s="1000"/>
      <c r="BD308" s="1000">
        <f>BD307</f>
        <v>-3.1928503454406769</v>
      </c>
      <c r="BE308" s="1000">
        <f t="shared" ref="BE308:CL308" si="205">BD308+BD308/BE160*BE264+BE307*(BE160-BD308)/BE160</f>
        <v>-7.5853100670527871</v>
      </c>
      <c r="BF308" s="1000">
        <f t="shared" si="205"/>
        <v>-13.685548254470028</v>
      </c>
      <c r="BG308" s="1000">
        <f t="shared" si="205"/>
        <v>-19.65387421221147</v>
      </c>
      <c r="BH308" s="1000">
        <f t="shared" si="205"/>
        <v>-29.628602223317564</v>
      </c>
      <c r="BI308" s="1000">
        <f t="shared" si="205"/>
        <v>-34.981457165006624</v>
      </c>
      <c r="BJ308" s="1000">
        <f t="shared" si="205"/>
        <v>-35.62947790839624</v>
      </c>
      <c r="BK308" s="1000">
        <f t="shared" si="205"/>
        <v>-31.16218198709775</v>
      </c>
      <c r="BL308" s="1000">
        <f t="shared" si="205"/>
        <v>-25.376077574442583</v>
      </c>
      <c r="BM308" s="1000">
        <f t="shared" si="205"/>
        <v>-12.52110031708902</v>
      </c>
      <c r="BN308" s="1000">
        <f t="shared" si="205"/>
        <v>-1.3344971108568</v>
      </c>
      <c r="BO308" s="1000">
        <f t="shared" si="205"/>
        <v>11.251888648961339</v>
      </c>
      <c r="BP308" s="1000">
        <f t="shared" si="205"/>
        <v>28.93859482424152</v>
      </c>
      <c r="BQ308" s="1000">
        <f t="shared" si="205"/>
        <v>49.303646896646228</v>
      </c>
      <c r="BR308" s="1000">
        <f t="shared" si="205"/>
        <v>74.63766867887098</v>
      </c>
      <c r="BS308" s="1000">
        <f t="shared" si="205"/>
        <v>103.17272154543946</v>
      </c>
      <c r="BT308" s="1000">
        <f t="shared" si="205"/>
        <v>136.30574646551031</v>
      </c>
      <c r="BU308" s="1000">
        <f t="shared" si="205"/>
        <v>170.89901495752147</v>
      </c>
      <c r="BV308" s="1000">
        <f t="shared" si="205"/>
        <v>206.81609427592525</v>
      </c>
      <c r="BW308" s="1000">
        <f t="shared" si="205"/>
        <v>245.46554487461211</v>
      </c>
      <c r="BX308" s="1000">
        <f t="shared" si="205"/>
        <v>283.59047525715556</v>
      </c>
      <c r="BY308" s="1000">
        <f t="shared" si="205"/>
        <v>323.55972175353077</v>
      </c>
      <c r="BZ308" s="1000">
        <f t="shared" si="205"/>
        <v>357.09062420542307</v>
      </c>
      <c r="CA308" s="1000">
        <f t="shared" si="205"/>
        <v>392.23962338830336</v>
      </c>
      <c r="CB308" s="1000">
        <f t="shared" si="205"/>
        <v>426.2709580168538</v>
      </c>
      <c r="CC308" s="1000">
        <f t="shared" si="205"/>
        <v>459.50181083554992</v>
      </c>
      <c r="CD308" s="1000">
        <f t="shared" si="205"/>
        <v>494.95184234121899</v>
      </c>
      <c r="CE308" s="1000">
        <f t="shared" si="205"/>
        <v>528.88593470775231</v>
      </c>
      <c r="CF308" s="1000">
        <f t="shared" si="205"/>
        <v>562.21428709625661</v>
      </c>
      <c r="CG308" s="1000">
        <f t="shared" si="205"/>
        <v>596.44164217042737</v>
      </c>
      <c r="CH308" s="1000">
        <f t="shared" si="205"/>
        <v>634.6928421320581</v>
      </c>
      <c r="CI308" s="1000">
        <f t="shared" si="205"/>
        <v>674.30107650363323</v>
      </c>
      <c r="CJ308" s="1000">
        <f t="shared" si="205"/>
        <v>712.40956675903476</v>
      </c>
      <c r="CK308" s="1000">
        <f t="shared" si="205"/>
        <v>752.09268198454401</v>
      </c>
      <c r="CL308" s="1000">
        <f t="shared" si="205"/>
        <v>787.61403474899089</v>
      </c>
      <c r="CM308" s="1001"/>
      <c r="CN308" s="1002"/>
    </row>
    <row r="309" spans="1:92" s="992" customFormat="1" ht="15">
      <c r="A309" s="985"/>
      <c r="B309" s="986"/>
      <c r="C309" s="987"/>
      <c r="D309" s="988"/>
      <c r="E309" s="989"/>
      <c r="F309" s="990"/>
      <c r="G309" s="991"/>
      <c r="H309" s="985"/>
      <c r="R309" s="993"/>
      <c r="S309" s="994"/>
      <c r="T309" s="995"/>
      <c r="U309" s="996"/>
      <c r="V309" s="997" t="s">
        <v>1129</v>
      </c>
      <c r="W309" s="344" t="s">
        <v>512</v>
      </c>
      <c r="X309" s="998"/>
      <c r="Y309" s="999"/>
      <c r="Z309" s="789">
        <v>1978</v>
      </c>
      <c r="AK309" s="1000"/>
      <c r="AL309" s="1000"/>
      <c r="AM309" s="1000"/>
      <c r="AN309" s="1000"/>
      <c r="AO309" s="1000"/>
      <c r="AP309" s="1000"/>
      <c r="AQ309" s="1000"/>
      <c r="AR309" s="1000"/>
      <c r="AS309" s="1000"/>
      <c r="AT309" s="1000"/>
      <c r="AU309" s="1000"/>
      <c r="AV309" s="1000"/>
      <c r="AW309" s="1000"/>
      <c r="AX309" s="1000"/>
      <c r="AY309" s="1000"/>
      <c r="AZ309" s="1000"/>
      <c r="BA309" s="1000"/>
      <c r="BB309" s="1000"/>
      <c r="BC309" s="1000"/>
      <c r="BD309" s="1000">
        <f t="shared" ref="BD309:CL309" si="206">BD160-BD308</f>
        <v>75.992850345440672</v>
      </c>
      <c r="BE309" s="1000">
        <f t="shared" si="206"/>
        <v>90.385310067052785</v>
      </c>
      <c r="BF309" s="1000">
        <f t="shared" si="206"/>
        <v>105.88554825447002</v>
      </c>
      <c r="BG309" s="1000">
        <f t="shared" si="206"/>
        <v>129.75387421221146</v>
      </c>
      <c r="BH309" s="1000">
        <f t="shared" si="206"/>
        <v>175.12860222331756</v>
      </c>
      <c r="BI309" s="1000">
        <f t="shared" si="206"/>
        <v>204.98145716500662</v>
      </c>
      <c r="BJ309" s="1000">
        <f t="shared" si="206"/>
        <v>237.02947790839625</v>
      </c>
      <c r="BK309" s="1000">
        <f t="shared" si="206"/>
        <v>258.86218198709776</v>
      </c>
      <c r="BL309" s="1000">
        <f t="shared" si="206"/>
        <v>274.67607757444262</v>
      </c>
      <c r="BM309" s="1000">
        <f t="shared" si="206"/>
        <v>293.721100317089</v>
      </c>
      <c r="BN309" s="1000">
        <f t="shared" si="206"/>
        <v>304.13449711085678</v>
      </c>
      <c r="BO309" s="1000">
        <f t="shared" si="206"/>
        <v>322.0481113510387</v>
      </c>
      <c r="BP309" s="1000">
        <f t="shared" si="206"/>
        <v>334.66140517575849</v>
      </c>
      <c r="BQ309" s="1000">
        <f t="shared" si="206"/>
        <v>335.79635310335379</v>
      </c>
      <c r="BR309" s="1000">
        <f t="shared" si="206"/>
        <v>365.46233132112906</v>
      </c>
      <c r="BS309" s="1000">
        <f t="shared" si="206"/>
        <v>412.22727845456052</v>
      </c>
      <c r="BT309" s="1000">
        <f t="shared" si="206"/>
        <v>433.69425353448969</v>
      </c>
      <c r="BU309" s="1000">
        <f t="shared" si="206"/>
        <v>492.60098504247856</v>
      </c>
      <c r="BV309" s="1000">
        <f t="shared" si="206"/>
        <v>505.88390572407479</v>
      </c>
      <c r="BW309" s="1000">
        <f t="shared" si="206"/>
        <v>507.03445512538792</v>
      </c>
      <c r="BX309" s="1000">
        <f t="shared" si="206"/>
        <v>503.80952474284442</v>
      </c>
      <c r="BY309" s="1000">
        <f t="shared" si="206"/>
        <v>482.34027824646921</v>
      </c>
      <c r="BZ309" s="1000">
        <f t="shared" si="206"/>
        <v>470.20937579457689</v>
      </c>
      <c r="CA309" s="1000">
        <f t="shared" si="206"/>
        <v>461.0603766116966</v>
      </c>
      <c r="CB309" s="1000">
        <f t="shared" si="206"/>
        <v>485.7290419831462</v>
      </c>
      <c r="CC309" s="1000">
        <f t="shared" si="206"/>
        <v>545.39818916445006</v>
      </c>
      <c r="CD309" s="1000">
        <f t="shared" si="206"/>
        <v>584.54815765878107</v>
      </c>
      <c r="CE309" s="1000">
        <f t="shared" si="206"/>
        <v>618.7140652922476</v>
      </c>
      <c r="CF309" s="1000">
        <f t="shared" si="206"/>
        <v>589.98571290374343</v>
      </c>
      <c r="CG309" s="1000">
        <f t="shared" si="206"/>
        <v>615.15835782957254</v>
      </c>
      <c r="CH309" s="1000">
        <f t="shared" si="206"/>
        <v>683.90715786794181</v>
      </c>
      <c r="CI309" s="1000">
        <f t="shared" si="206"/>
        <v>819.09892349636687</v>
      </c>
      <c r="CJ309" s="1000">
        <f t="shared" si="206"/>
        <v>882.59043324096524</v>
      </c>
      <c r="CK309" s="1000">
        <f t="shared" si="206"/>
        <v>964.80731801545608</v>
      </c>
      <c r="CL309" s="1000">
        <f t="shared" si="206"/>
        <v>1046.1859652510091</v>
      </c>
      <c r="CM309" s="1001"/>
      <c r="CN309" s="1002"/>
    </row>
    <row r="310" spans="1:92" s="992" customFormat="1" ht="15">
      <c r="A310" s="985"/>
      <c r="B310" s="986"/>
      <c r="C310" s="987"/>
      <c r="D310" s="988"/>
      <c r="E310" s="989"/>
      <c r="F310" s="990"/>
      <c r="G310" s="991"/>
      <c r="H310" s="985"/>
      <c r="R310" s="993"/>
      <c r="S310" s="994"/>
      <c r="T310" s="995"/>
      <c r="U310" s="996"/>
      <c r="V310" s="997" t="s">
        <v>1129</v>
      </c>
      <c r="W310" s="344" t="str">
        <f>W$73</f>
        <v>Md euros 2012</v>
      </c>
      <c r="X310" s="998"/>
      <c r="Y310" s="999"/>
      <c r="Z310" s="789">
        <v>1978</v>
      </c>
      <c r="AK310" s="1000"/>
      <c r="AL310" s="1000"/>
      <c r="AM310" s="1000"/>
      <c r="AN310" s="1000"/>
      <c r="AO310" s="1000"/>
      <c r="AP310" s="1000"/>
      <c r="AQ310" s="1000"/>
      <c r="AR310" s="1000"/>
      <c r="AS310" s="1000"/>
      <c r="AT310" s="1000"/>
      <c r="AU310" s="1000"/>
      <c r="AV310" s="1000"/>
      <c r="AW310" s="1000"/>
      <c r="AX310" s="1000"/>
      <c r="AY310" s="1000"/>
      <c r="AZ310" s="1000"/>
      <c r="BA310" s="1000"/>
      <c r="BB310" s="1000"/>
      <c r="BC310" s="1000"/>
      <c r="BD310" s="1000">
        <f t="shared" ref="BD310:CL310" si="207">BD309*BD73/BD71</f>
        <v>243.62903714315271</v>
      </c>
      <c r="BE310" s="1000">
        <f t="shared" si="207"/>
        <v>262.81404864734532</v>
      </c>
      <c r="BF310" s="1000">
        <f t="shared" si="207"/>
        <v>276.13006064077183</v>
      </c>
      <c r="BG310" s="1000">
        <f t="shared" si="207"/>
        <v>303.03693048583693</v>
      </c>
      <c r="BH310" s="1000">
        <f t="shared" si="207"/>
        <v>364.86041004282282</v>
      </c>
      <c r="BI310" s="1000">
        <f t="shared" si="207"/>
        <v>389.21048297066682</v>
      </c>
      <c r="BJ310" s="1000">
        <f t="shared" si="207"/>
        <v>420.24921925607879</v>
      </c>
      <c r="BK310" s="1000">
        <f t="shared" si="207"/>
        <v>435.38900476376034</v>
      </c>
      <c r="BL310" s="1000">
        <f t="shared" si="207"/>
        <v>439.11024499164847</v>
      </c>
      <c r="BM310" s="1000">
        <f t="shared" si="207"/>
        <v>457.82252140899948</v>
      </c>
      <c r="BN310" s="1000">
        <f t="shared" si="207"/>
        <v>459.02323845880682</v>
      </c>
      <c r="BO310" s="1000">
        <f t="shared" si="207"/>
        <v>470.08421594035411</v>
      </c>
      <c r="BP310" s="1000">
        <f t="shared" si="207"/>
        <v>475.39342723008025</v>
      </c>
      <c r="BQ310" s="1000">
        <f t="shared" si="207"/>
        <v>464.68873029543852</v>
      </c>
      <c r="BR310" s="1000">
        <f t="shared" si="207"/>
        <v>496.16526690006185</v>
      </c>
      <c r="BS310" s="1000">
        <f t="shared" si="207"/>
        <v>550.0385891898103</v>
      </c>
      <c r="BT310" s="1000">
        <f t="shared" si="207"/>
        <v>572.24423901001592</v>
      </c>
      <c r="BU310" s="1000">
        <f t="shared" si="207"/>
        <v>642.03968969704374</v>
      </c>
      <c r="BV310" s="1000">
        <f t="shared" si="207"/>
        <v>649.86131987983038</v>
      </c>
      <c r="BW310" s="1000">
        <f t="shared" si="207"/>
        <v>645.44363580198728</v>
      </c>
      <c r="BX310" s="1000">
        <f t="shared" si="207"/>
        <v>634.76985218755624</v>
      </c>
      <c r="BY310" s="1000">
        <f t="shared" si="207"/>
        <v>606.6481335749304</v>
      </c>
      <c r="BZ310" s="1000">
        <f t="shared" si="207"/>
        <v>582.23354210703837</v>
      </c>
      <c r="CA310" s="1000">
        <f t="shared" si="207"/>
        <v>559.63455636917251</v>
      </c>
      <c r="CB310" s="1000">
        <f t="shared" si="207"/>
        <v>576.78288895897651</v>
      </c>
      <c r="CC310" s="1000">
        <f t="shared" si="207"/>
        <v>634.95490062492115</v>
      </c>
      <c r="CD310" s="1000">
        <f t="shared" si="207"/>
        <v>669.32719780756031</v>
      </c>
      <c r="CE310" s="1000">
        <f t="shared" si="207"/>
        <v>695.15536366970264</v>
      </c>
      <c r="CF310" s="1000">
        <f t="shared" si="207"/>
        <v>648.98447263366518</v>
      </c>
      <c r="CG310" s="1000">
        <f t="shared" si="207"/>
        <v>659.60834503085255</v>
      </c>
      <c r="CH310" s="1000">
        <f t="shared" si="207"/>
        <v>715.14525994715029</v>
      </c>
      <c r="CI310" s="1000">
        <f t="shared" si="207"/>
        <v>850.42259244063746</v>
      </c>
      <c r="CJ310" s="1000">
        <f t="shared" si="207"/>
        <v>907.6212668615749</v>
      </c>
      <c r="CK310" s="1000">
        <f t="shared" si="207"/>
        <v>979.5666626948381</v>
      </c>
      <c r="CL310" s="1000">
        <f t="shared" si="207"/>
        <v>1046.1859652510091</v>
      </c>
      <c r="CM310" s="1001"/>
      <c r="CN310" s="1002"/>
    </row>
    <row r="311" spans="1:92" s="992" customFormat="1" ht="15">
      <c r="A311" s="985"/>
      <c r="B311" s="986"/>
      <c r="C311" s="987"/>
      <c r="D311" s="988"/>
      <c r="E311" s="989"/>
      <c r="F311" s="990"/>
      <c r="G311" s="991"/>
      <c r="H311" s="985"/>
      <c r="R311" s="993"/>
      <c r="S311" s="994"/>
      <c r="T311" s="995"/>
      <c r="U311" s="996"/>
      <c r="V311" s="997" t="s">
        <v>1129</v>
      </c>
      <c r="W311" s="344" t="s">
        <v>700</v>
      </c>
      <c r="X311" s="998"/>
      <c r="Y311" s="999"/>
      <c r="Z311" s="789">
        <v>1978</v>
      </c>
      <c r="AK311" s="1000"/>
      <c r="AL311" s="1000"/>
      <c r="AM311" s="1000"/>
      <c r="AN311" s="1000"/>
      <c r="AO311" s="1000"/>
      <c r="AP311" s="1000"/>
      <c r="AQ311" s="1000"/>
      <c r="AR311" s="1000"/>
      <c r="AS311" s="1000"/>
      <c r="AT311" s="1000"/>
      <c r="AU311" s="1000"/>
      <c r="AV311" s="1000"/>
      <c r="AW311" s="1000"/>
      <c r="AX311" s="1000"/>
      <c r="AY311" s="1000"/>
      <c r="AZ311" s="1000"/>
      <c r="BA311" s="1000"/>
      <c r="BB311" s="1000"/>
      <c r="BC311" s="1000"/>
      <c r="BD311" s="1000">
        <f t="shared" ref="BD311:CL311" si="208">100*BD309/BD71</f>
        <v>22.088055442003423</v>
      </c>
      <c r="BE311" s="1000">
        <f t="shared" si="208"/>
        <v>23.032939926000463</v>
      </c>
      <c r="BF311" s="1000">
        <f t="shared" si="208"/>
        <v>23.810230679199147</v>
      </c>
      <c r="BG311" s="1000">
        <f t="shared" si="208"/>
        <v>25.877009838197523</v>
      </c>
      <c r="BH311" s="1000">
        <f t="shared" si="208"/>
        <v>30.420849526038161</v>
      </c>
      <c r="BI311" s="1000">
        <f t="shared" si="208"/>
        <v>32.05617644142793</v>
      </c>
      <c r="BJ311" s="1000">
        <f t="shared" si="208"/>
        <v>34.102880329084421</v>
      </c>
      <c r="BK311" s="1000">
        <f t="shared" si="208"/>
        <v>34.771553115443346</v>
      </c>
      <c r="BL311" s="1000">
        <f t="shared" si="208"/>
        <v>34.295053238054948</v>
      </c>
      <c r="BM311" s="1000">
        <f t="shared" si="208"/>
        <v>34.92240462862673</v>
      </c>
      <c r="BN311" s="1000">
        <f t="shared" si="208"/>
        <v>33.452542991525476</v>
      </c>
      <c r="BO311" s="1000">
        <f t="shared" si="208"/>
        <v>32.881630169701928</v>
      </c>
      <c r="BP311" s="1000">
        <f t="shared" si="208"/>
        <v>32.403951934735971</v>
      </c>
      <c r="BQ311" s="1000">
        <f t="shared" si="208"/>
        <v>31.348467684947817</v>
      </c>
      <c r="BR311" s="1000">
        <f t="shared" si="208"/>
        <v>32.984423368441135</v>
      </c>
      <c r="BS311" s="1000">
        <f t="shared" si="208"/>
        <v>36.811505723538922</v>
      </c>
      <c r="BT311" s="1000">
        <f t="shared" si="208"/>
        <v>37.455847463335814</v>
      </c>
      <c r="BU311" s="1000">
        <f t="shared" si="208"/>
        <v>41.181158281921384</v>
      </c>
      <c r="BV311" s="1000">
        <f t="shared" si="208"/>
        <v>41.242535159101855</v>
      </c>
      <c r="BW311" s="1000">
        <f t="shared" si="208"/>
        <v>40.086743963630269</v>
      </c>
      <c r="BX311" s="1000">
        <f t="shared" si="208"/>
        <v>38.135507531608575</v>
      </c>
      <c r="BY311" s="1000">
        <f t="shared" si="208"/>
        <v>35.284463780297855</v>
      </c>
      <c r="BZ311" s="1000">
        <f t="shared" si="208"/>
        <v>32.662424650745947</v>
      </c>
      <c r="CA311" s="1000">
        <f t="shared" si="208"/>
        <v>30.828743056196487</v>
      </c>
      <c r="CB311" s="1000">
        <f t="shared" si="208"/>
        <v>31.480985991581473</v>
      </c>
      <c r="CC311" s="1000">
        <f t="shared" si="208"/>
        <v>34.347080807377608</v>
      </c>
      <c r="CD311" s="1000">
        <f t="shared" si="208"/>
        <v>35.307935800468016</v>
      </c>
      <c r="CE311" s="1000">
        <f t="shared" si="208"/>
        <v>36.012634885249234</v>
      </c>
      <c r="CF311" s="1000">
        <f t="shared" si="208"/>
        <v>32.811335148400808</v>
      </c>
      <c r="CG311" s="1000">
        <f t="shared" si="208"/>
        <v>32.603399407399067</v>
      </c>
      <c r="CH311" s="1000">
        <f t="shared" si="208"/>
        <v>35.37703945375101</v>
      </c>
      <c r="CI311" s="1000">
        <f t="shared" si="208"/>
        <v>43.435942029638241</v>
      </c>
      <c r="CJ311" s="1000">
        <f t="shared" si="208"/>
        <v>45.571400782816575</v>
      </c>
      <c r="CK311" s="1000">
        <f t="shared" si="208"/>
        <v>48.206669438835057</v>
      </c>
      <c r="CL311" s="1000">
        <f t="shared" si="208"/>
        <v>51.478009740496809</v>
      </c>
      <c r="CM311" s="1001"/>
      <c r="CN311" s="1002"/>
    </row>
    <row r="312" spans="1:92" s="992" customFormat="1" ht="15">
      <c r="A312" s="985"/>
      <c r="B312" s="986"/>
      <c r="C312" s="987"/>
      <c r="D312" s="988"/>
      <c r="E312" s="989"/>
      <c r="F312" s="990"/>
      <c r="G312" s="991"/>
      <c r="H312" s="985"/>
      <c r="R312" s="993"/>
      <c r="S312" s="994"/>
      <c r="T312" s="995"/>
      <c r="U312" s="996"/>
      <c r="V312" s="997"/>
      <c r="W312" s="344"/>
      <c r="X312" s="998"/>
      <c r="Y312" s="999"/>
      <c r="Z312" s="789"/>
      <c r="AK312" s="1000"/>
      <c r="AL312" s="1000"/>
      <c r="AM312" s="1000"/>
      <c r="AN312" s="1000"/>
      <c r="AO312" s="1000"/>
      <c r="AP312" s="1000"/>
      <c r="AQ312" s="1000"/>
      <c r="AR312" s="1000"/>
      <c r="AS312" s="1000"/>
      <c r="AT312" s="1000"/>
      <c r="AU312" s="1000"/>
      <c r="AV312" s="1000"/>
      <c r="AW312" s="1000"/>
      <c r="AX312" s="1000"/>
      <c r="AY312" s="1000"/>
      <c r="AZ312" s="1000"/>
      <c r="BA312" s="1000"/>
      <c r="BB312" s="1000"/>
      <c r="BC312" s="1000"/>
      <c r="BD312" s="1000"/>
      <c r="BE312" s="1000"/>
      <c r="BF312" s="1000"/>
      <c r="BG312" s="1000"/>
      <c r="BH312" s="1000"/>
      <c r="BI312" s="1000"/>
      <c r="BJ312" s="1000"/>
      <c r="BK312" s="1000"/>
      <c r="BL312" s="1000"/>
      <c r="BM312" s="1000"/>
      <c r="BN312" s="1000"/>
      <c r="BO312" s="1000"/>
      <c r="BP312" s="1000"/>
      <c r="BQ312" s="1000"/>
      <c r="BR312" s="1000"/>
      <c r="BS312" s="1000"/>
      <c r="BT312" s="1000"/>
      <c r="BU312" s="1000"/>
      <c r="BV312" s="1000"/>
      <c r="BW312" s="1000"/>
      <c r="BX312" s="1000"/>
      <c r="BY312" s="1000"/>
      <c r="BZ312" s="1000"/>
      <c r="CA312" s="1000"/>
      <c r="CB312" s="1000"/>
      <c r="CC312" s="1000"/>
      <c r="CD312" s="1000"/>
      <c r="CE312" s="1000"/>
      <c r="CF312" s="1000"/>
      <c r="CG312" s="1000"/>
      <c r="CH312" s="1000"/>
      <c r="CI312" s="1000"/>
      <c r="CJ312" s="1000"/>
      <c r="CK312" s="1000"/>
      <c r="CL312" s="1000"/>
      <c r="CM312" s="1001"/>
      <c r="CN312" s="1002"/>
    </row>
    <row r="313" spans="1:92" s="992" customFormat="1" ht="15">
      <c r="A313" s="985"/>
      <c r="B313" s="986"/>
      <c r="C313" s="987"/>
      <c r="D313" s="988"/>
      <c r="E313" s="989"/>
      <c r="F313" s="990"/>
      <c r="G313" s="991"/>
      <c r="H313" s="985"/>
      <c r="R313" s="993"/>
      <c r="S313" s="994"/>
      <c r="T313" s="995"/>
      <c r="U313" s="996"/>
      <c r="V313" s="997" t="s">
        <v>433</v>
      </c>
      <c r="W313" s="344" t="s">
        <v>512</v>
      </c>
      <c r="X313" s="998"/>
      <c r="Y313" s="999"/>
      <c r="Z313" s="789">
        <v>1978</v>
      </c>
      <c r="AK313" s="1000"/>
      <c r="AL313" s="1000"/>
      <c r="AM313" s="1000"/>
      <c r="AN313" s="1000"/>
      <c r="AO313" s="1000"/>
      <c r="AP313" s="1000"/>
      <c r="AQ313" s="1000"/>
      <c r="AR313" s="1000"/>
      <c r="AS313" s="1000"/>
      <c r="AT313" s="1000"/>
      <c r="AU313" s="1000"/>
      <c r="AV313" s="1000"/>
      <c r="AW313" s="1000"/>
      <c r="AX313" s="1000"/>
      <c r="AY313" s="1000"/>
      <c r="AZ313" s="1000"/>
      <c r="BA313" s="1000"/>
      <c r="BB313" s="1000"/>
      <c r="BC313" s="1000"/>
      <c r="BD313" s="1000">
        <f t="shared" ref="BD313:CJ313" si="209">BD160*BD$82/100</f>
        <v>9.8205175773905395</v>
      </c>
      <c r="BE313" s="1000">
        <f t="shared" si="209"/>
        <v>11.64164943539361</v>
      </c>
      <c r="BF313" s="1000">
        <f t="shared" si="209"/>
        <v>12.285380930926667</v>
      </c>
      <c r="BG313" s="1000">
        <f t="shared" si="209"/>
        <v>14.042496651159052</v>
      </c>
      <c r="BH313" s="1000">
        <f t="shared" si="209"/>
        <v>21.548466740708921</v>
      </c>
      <c r="BI313" s="1000">
        <f t="shared" si="209"/>
        <v>18.827843854489437</v>
      </c>
      <c r="BJ313" s="1000">
        <f t="shared" si="209"/>
        <v>17.511163298769521</v>
      </c>
      <c r="BK313" s="1000">
        <f t="shared" si="209"/>
        <v>16.191267036370686</v>
      </c>
      <c r="BL313" s="1000">
        <f t="shared" si="209"/>
        <v>18.905151938558859</v>
      </c>
      <c r="BM313" s="1000">
        <f t="shared" si="209"/>
        <v>14.095594118966154</v>
      </c>
      <c r="BN313" s="1000">
        <f t="shared" si="209"/>
        <v>24.511610169834185</v>
      </c>
      <c r="BO313" s="1000">
        <f t="shared" si="209"/>
        <v>25.759303113307325</v>
      </c>
      <c r="BP313" s="1000">
        <f t="shared" si="209"/>
        <v>19.810594532561019</v>
      </c>
      <c r="BQ313" s="1000">
        <f t="shared" si="209"/>
        <v>14.316062062031399</v>
      </c>
      <c r="BR313" s="1000">
        <f t="shared" si="209"/>
        <v>15.124297977609793</v>
      </c>
      <c r="BS313" s="1000">
        <f t="shared" si="209"/>
        <v>5.5113678836331124</v>
      </c>
      <c r="BT313" s="1000">
        <f t="shared" si="209"/>
        <v>19.366912575422887</v>
      </c>
      <c r="BU313" s="1000">
        <f t="shared" si="209"/>
        <v>21.946566716294743</v>
      </c>
      <c r="BV313" s="1000">
        <f t="shared" si="209"/>
        <v>18.128626147976888</v>
      </c>
      <c r="BW313" s="1000">
        <f t="shared" si="209"/>
        <v>23.457052918000205</v>
      </c>
      <c r="BX313" s="1000">
        <f t="shared" si="209"/>
        <v>35.023598355906877</v>
      </c>
      <c r="BY313" s="1000">
        <f t="shared" si="209"/>
        <v>28.000665413421313</v>
      </c>
      <c r="BZ313" s="1000">
        <f t="shared" si="209"/>
        <v>43.936136071807724</v>
      </c>
      <c r="CA313" s="1000">
        <f t="shared" si="209"/>
        <v>33.163512714682163</v>
      </c>
      <c r="CB313" s="1000">
        <f t="shared" si="209"/>
        <v>28.889453644456502</v>
      </c>
      <c r="CC313" s="1000">
        <f t="shared" si="209"/>
        <v>29.291493370106586</v>
      </c>
      <c r="CD313" s="1000">
        <f t="shared" si="209"/>
        <v>46.003253285182353</v>
      </c>
      <c r="CE313" s="1000">
        <f t="shared" si="209"/>
        <v>43.306492186747136</v>
      </c>
      <c r="CF313" s="1000">
        <f t="shared" si="209"/>
        <v>53.697436150764489</v>
      </c>
      <c r="CG313" s="1000">
        <f t="shared" si="209"/>
        <v>59.751726842601947</v>
      </c>
      <c r="CH313" s="1000">
        <f t="shared" si="209"/>
        <v>32.429058273341781</v>
      </c>
      <c r="CI313" s="1000">
        <f t="shared" si="209"/>
        <v>-36.64138837520273</v>
      </c>
      <c r="CJ313" s="1000">
        <f t="shared" si="209"/>
        <v>43.100015749593403</v>
      </c>
      <c r="CK313" s="1000">
        <f>CK160*CK$82/100</f>
        <v>57.336970857945495</v>
      </c>
      <c r="CL313" s="1000">
        <f>CL160*CL$82/100</f>
        <v>28.311356757626505</v>
      </c>
      <c r="CM313" s="1001"/>
      <c r="CN313" s="1002"/>
    </row>
    <row r="314" spans="1:92" s="992" customFormat="1" ht="15">
      <c r="A314" s="985"/>
      <c r="B314" s="986"/>
      <c r="C314" s="987"/>
      <c r="D314" s="988"/>
      <c r="E314" s="989"/>
      <c r="F314" s="990"/>
      <c r="G314" s="991"/>
      <c r="H314" s="985"/>
      <c r="R314" s="993"/>
      <c r="S314" s="994"/>
      <c r="T314" s="995"/>
      <c r="U314" s="996"/>
      <c r="V314" s="997" t="s">
        <v>271</v>
      </c>
      <c r="W314" s="344" t="s">
        <v>512</v>
      </c>
      <c r="X314" s="998"/>
      <c r="Y314" s="999"/>
      <c r="Z314" s="789">
        <v>1978</v>
      </c>
      <c r="AK314" s="1000"/>
      <c r="AL314" s="1000"/>
      <c r="AM314" s="1000"/>
      <c r="AN314" s="1000"/>
      <c r="AO314" s="1000"/>
      <c r="AP314" s="1000"/>
      <c r="AQ314" s="1000"/>
      <c r="AR314" s="1000"/>
      <c r="AS314" s="1000"/>
      <c r="AT314" s="1000"/>
      <c r="AU314" s="1000"/>
      <c r="AV314" s="1000"/>
      <c r="AW314" s="1000"/>
      <c r="AX314" s="1000"/>
      <c r="AY314" s="1000"/>
      <c r="AZ314" s="1000"/>
      <c r="BA314" s="1000"/>
      <c r="BB314" s="1000"/>
      <c r="BC314" s="1000"/>
      <c r="BD314" s="1000">
        <f t="shared" ref="BD314:CK314" si="210">MAX(BD264-BD313, 0)</f>
        <v>0</v>
      </c>
      <c r="BE314" s="1000">
        <f t="shared" si="210"/>
        <v>0</v>
      </c>
      <c r="BF314" s="1000">
        <f t="shared" si="210"/>
        <v>0</v>
      </c>
      <c r="BG314" s="1000">
        <f t="shared" si="210"/>
        <v>0</v>
      </c>
      <c r="BH314" s="1000">
        <f t="shared" si="210"/>
        <v>0</v>
      </c>
      <c r="BI314" s="1000">
        <f t="shared" si="210"/>
        <v>0</v>
      </c>
      <c r="BJ314" s="1000">
        <f t="shared" si="210"/>
        <v>0</v>
      </c>
      <c r="BK314" s="1000">
        <f t="shared" si="210"/>
        <v>2.5310329636293112</v>
      </c>
      <c r="BL314" s="1000">
        <f t="shared" si="210"/>
        <v>1.4924180614411391</v>
      </c>
      <c r="BM314" s="1000">
        <f t="shared" si="210"/>
        <v>6.6169358810338501</v>
      </c>
      <c r="BN314" s="1000">
        <f t="shared" si="210"/>
        <v>0</v>
      </c>
      <c r="BO314" s="1000">
        <f t="shared" si="210"/>
        <v>0</v>
      </c>
      <c r="BP314" s="1000">
        <f t="shared" si="210"/>
        <v>7.5869754674389789</v>
      </c>
      <c r="BQ314" s="1000">
        <f t="shared" si="210"/>
        <v>15.489307937968597</v>
      </c>
      <c r="BR314" s="1000">
        <f t="shared" si="210"/>
        <v>17.752462022390198</v>
      </c>
      <c r="BS314" s="1000">
        <f t="shared" si="210"/>
        <v>30.729682116366881</v>
      </c>
      <c r="BT314" s="1000">
        <f t="shared" si="210"/>
        <v>19.018067424577119</v>
      </c>
      <c r="BU314" s="1000">
        <f t="shared" si="210"/>
        <v>19.158133283705251</v>
      </c>
      <c r="BV314" s="1000">
        <f t="shared" si="210"/>
        <v>25.701173852023111</v>
      </c>
      <c r="BW314" s="1000">
        <f t="shared" si="210"/>
        <v>20.176847081999799</v>
      </c>
      <c r="BX314" s="1000">
        <f t="shared" si="210"/>
        <v>8.7092016440931275</v>
      </c>
      <c r="BY314" s="1000">
        <f t="shared" si="210"/>
        <v>12.89133458657869</v>
      </c>
      <c r="BZ314" s="1000">
        <f t="shared" si="210"/>
        <v>0</v>
      </c>
      <c r="CA314" s="1000">
        <f t="shared" si="210"/>
        <v>11.97848728531784</v>
      </c>
      <c r="CB314" s="1000">
        <f t="shared" si="210"/>
        <v>16.671446355543495</v>
      </c>
      <c r="CC314" s="1000">
        <f t="shared" si="210"/>
        <v>15.496906629893417</v>
      </c>
      <c r="CD314" s="1000">
        <f t="shared" si="210"/>
        <v>0</v>
      </c>
      <c r="CE314" s="1000">
        <f t="shared" si="210"/>
        <v>3.1077078132528584</v>
      </c>
      <c r="CF314" s="1000">
        <f t="shared" si="210"/>
        <v>0</v>
      </c>
      <c r="CG314" s="1000">
        <f t="shared" si="210"/>
        <v>0</v>
      </c>
      <c r="CH314" s="1000">
        <f t="shared" si="210"/>
        <v>24.179941726658214</v>
      </c>
      <c r="CI314" s="1000">
        <f t="shared" si="210"/>
        <v>82.398388375202728</v>
      </c>
      <c r="CJ314" s="1000">
        <f t="shared" si="210"/>
        <v>3.854984250406595</v>
      </c>
      <c r="CK314" s="1000">
        <f t="shared" si="210"/>
        <v>0</v>
      </c>
      <c r="CL314" s="1000">
        <f t="shared" ref="CL314" si="211">MAX(CL264-CL313, 0)</f>
        <v>23.75764324237349</v>
      </c>
      <c r="CM314" s="1001"/>
      <c r="CN314" s="1002"/>
    </row>
    <row r="315" spans="1:92" s="992" customFormat="1" ht="15">
      <c r="A315" s="985"/>
      <c r="B315" s="986"/>
      <c r="C315" s="987"/>
      <c r="D315" s="988"/>
      <c r="E315" s="989"/>
      <c r="F315" s="990"/>
      <c r="G315" s="991"/>
      <c r="H315" s="985"/>
      <c r="R315" s="993"/>
      <c r="S315" s="994"/>
      <c r="T315" s="995"/>
      <c r="U315" s="996"/>
      <c r="V315" s="997" t="s">
        <v>1165</v>
      </c>
      <c r="W315" s="344" t="s">
        <v>512</v>
      </c>
      <c r="X315" s="998"/>
      <c r="Y315" s="999"/>
      <c r="Z315" s="789">
        <v>1978</v>
      </c>
      <c r="AK315" s="1000"/>
      <c r="AL315" s="1000"/>
      <c r="AM315" s="1000"/>
      <c r="AN315" s="1000"/>
      <c r="AO315" s="1000"/>
      <c r="AP315" s="1000"/>
      <c r="AQ315" s="1000"/>
      <c r="AR315" s="1000"/>
      <c r="AS315" s="1000"/>
      <c r="AT315" s="1000"/>
      <c r="AU315" s="1000"/>
      <c r="AV315" s="1000"/>
      <c r="AW315" s="1000"/>
      <c r="AX315" s="1000"/>
      <c r="AY315" s="1000"/>
      <c r="AZ315" s="1000"/>
      <c r="BA315" s="1000"/>
      <c r="BB315" s="1000"/>
      <c r="BC315" s="1000"/>
      <c r="BD315" s="1000">
        <f>BD314</f>
        <v>0</v>
      </c>
      <c r="BE315" s="1000">
        <f t="shared" ref="BE315:CL315" si="212">BD315+BD315/BE160*BE264+BE314*(BE160-BD315)/BE160</f>
        <v>0</v>
      </c>
      <c r="BF315" s="1000">
        <f t="shared" si="212"/>
        <v>0</v>
      </c>
      <c r="BG315" s="1000">
        <f t="shared" si="212"/>
        <v>0</v>
      </c>
      <c r="BH315" s="1000">
        <f t="shared" si="212"/>
        <v>0</v>
      </c>
      <c r="BI315" s="1000">
        <f t="shared" si="212"/>
        <v>0</v>
      </c>
      <c r="BJ315" s="1000">
        <f t="shared" si="212"/>
        <v>0</v>
      </c>
      <c r="BK315" s="1000">
        <f t="shared" si="212"/>
        <v>2.5310329636293112</v>
      </c>
      <c r="BL315" s="1000">
        <f t="shared" si="212"/>
        <v>4.2153866959044368</v>
      </c>
      <c r="BM315" s="1000">
        <f t="shared" si="212"/>
        <v>11.043625492727614</v>
      </c>
      <c r="BN315" s="1000">
        <f t="shared" si="212"/>
        <v>11.828194481567355</v>
      </c>
      <c r="BO315" s="1000">
        <f t="shared" si="212"/>
        <v>12.678447899589919</v>
      </c>
      <c r="BP315" s="1000">
        <f t="shared" si="212"/>
        <v>20.956203319286807</v>
      </c>
      <c r="BQ315" s="1000">
        <f t="shared" si="212"/>
        <v>37.224556459289829</v>
      </c>
      <c r="BR315" s="1000">
        <f t="shared" si="212"/>
        <v>56.256262480713559</v>
      </c>
      <c r="BS315" s="1000">
        <f t="shared" si="212"/>
        <v>87.587514170789092</v>
      </c>
      <c r="BT315" s="1000">
        <f t="shared" si="212"/>
        <v>109.58154603333864</v>
      </c>
      <c r="BU315" s="1000">
        <f t="shared" si="212"/>
        <v>132.36430435230446</v>
      </c>
      <c r="BV315" s="1000">
        <f t="shared" si="212"/>
        <v>161.43236888615718</v>
      </c>
      <c r="BW315" s="1000">
        <f t="shared" si="212"/>
        <v>186.64141214043701</v>
      </c>
      <c r="BX315" s="1000">
        <f t="shared" si="212"/>
        <v>203.65243478451228</v>
      </c>
      <c r="BY315" s="1000">
        <f t="shared" si="212"/>
        <v>223.61958980418407</v>
      </c>
      <c r="BZ315" s="1000">
        <f t="shared" si="212"/>
        <v>234.82454494725877</v>
      </c>
      <c r="CA315" s="1000">
        <f t="shared" si="212"/>
        <v>255.92949043259756</v>
      </c>
      <c r="CB315" s="1000">
        <f t="shared" si="212"/>
        <v>280.7080235755335</v>
      </c>
      <c r="CC315" s="1000">
        <f t="shared" si="212"/>
        <v>304.38719432275053</v>
      </c>
      <c r="CD315" s="1000">
        <f t="shared" si="212"/>
        <v>317.31001680601997</v>
      </c>
      <c r="CE315" s="1000">
        <f t="shared" si="212"/>
        <v>332.39191751190657</v>
      </c>
      <c r="CF315" s="1000">
        <f t="shared" si="212"/>
        <v>345.85606919921406</v>
      </c>
      <c r="CG315" s="1000">
        <f t="shared" si="212"/>
        <v>360.42247579224846</v>
      </c>
      <c r="CH315" s="1000">
        <f t="shared" si="212"/>
        <v>393.4664865849532</v>
      </c>
      <c r="CI315" s="1000">
        <f t="shared" si="212"/>
        <v>466.21095883079619</v>
      </c>
      <c r="CJ315" s="1000">
        <f t="shared" si="212"/>
        <v>482.66387390768574</v>
      </c>
      <c r="CK315" s="1000">
        <f t="shared" si="212"/>
        <v>497.45302785646646</v>
      </c>
      <c r="CL315" s="1000">
        <f t="shared" si="212"/>
        <v>528.89066354174861</v>
      </c>
      <c r="CM315" s="1001"/>
      <c r="CN315" s="1002"/>
    </row>
    <row r="316" spans="1:92" s="992" customFormat="1" ht="15">
      <c r="A316" s="985"/>
      <c r="B316" s="986"/>
      <c r="C316" s="987"/>
      <c r="D316" s="988"/>
      <c r="E316" s="989"/>
      <c r="F316" s="990"/>
      <c r="G316" s="991"/>
      <c r="H316" s="985"/>
      <c r="R316" s="993"/>
      <c r="S316" s="994"/>
      <c r="T316" s="995"/>
      <c r="U316" s="996"/>
      <c r="V316" s="997" t="s">
        <v>270</v>
      </c>
      <c r="W316" s="344" t="s">
        <v>512</v>
      </c>
      <c r="X316" s="998"/>
      <c r="Y316" s="999"/>
      <c r="Z316" s="789">
        <v>1978</v>
      </c>
      <c r="AK316" s="1000"/>
      <c r="AL316" s="1000"/>
      <c r="AM316" s="1000"/>
      <c r="AN316" s="1000"/>
      <c r="AO316" s="1000"/>
      <c r="AP316" s="1000"/>
      <c r="AQ316" s="1000"/>
      <c r="AR316" s="1000"/>
      <c r="AS316" s="1000"/>
      <c r="AT316" s="1000"/>
      <c r="AU316" s="1000"/>
      <c r="AV316" s="1000"/>
      <c r="AW316" s="1000"/>
      <c r="AX316" s="1000"/>
      <c r="AY316" s="1000"/>
      <c r="AZ316" s="1000"/>
      <c r="BA316" s="1000"/>
      <c r="BB316" s="1000"/>
      <c r="BC316" s="1000"/>
      <c r="BD316" s="1000">
        <f t="shared" ref="BD316:CL316" si="213">BD160-BD315</f>
        <v>72.8</v>
      </c>
      <c r="BE316" s="1000">
        <f t="shared" si="213"/>
        <v>82.8</v>
      </c>
      <c r="BF316" s="1000">
        <f t="shared" si="213"/>
        <v>92.2</v>
      </c>
      <c r="BG316" s="1000">
        <f t="shared" si="213"/>
        <v>110.1</v>
      </c>
      <c r="BH316" s="1000">
        <f t="shared" si="213"/>
        <v>145.5</v>
      </c>
      <c r="BI316" s="1000">
        <f t="shared" si="213"/>
        <v>170</v>
      </c>
      <c r="BJ316" s="1000">
        <f t="shared" si="213"/>
        <v>201.4</v>
      </c>
      <c r="BK316" s="1000">
        <f t="shared" si="213"/>
        <v>225.16896703637067</v>
      </c>
      <c r="BL316" s="1000">
        <f t="shared" si="213"/>
        <v>245.08461330409557</v>
      </c>
      <c r="BM316" s="1000">
        <f t="shared" si="213"/>
        <v>270.1563745072724</v>
      </c>
      <c r="BN316" s="1000">
        <f t="shared" si="213"/>
        <v>290.97180551843263</v>
      </c>
      <c r="BO316" s="1000">
        <f t="shared" si="213"/>
        <v>320.6215521004101</v>
      </c>
      <c r="BP316" s="1000">
        <f t="shared" si="213"/>
        <v>342.64379668071319</v>
      </c>
      <c r="BQ316" s="1000">
        <f t="shared" si="213"/>
        <v>347.87544354071019</v>
      </c>
      <c r="BR316" s="1000">
        <f t="shared" si="213"/>
        <v>383.84373751928649</v>
      </c>
      <c r="BS316" s="1000">
        <f t="shared" si="213"/>
        <v>427.81248582921091</v>
      </c>
      <c r="BT316" s="1000">
        <f t="shared" si="213"/>
        <v>460.41845396666133</v>
      </c>
      <c r="BU316" s="1000">
        <f t="shared" si="213"/>
        <v>531.13569564769557</v>
      </c>
      <c r="BV316" s="1000">
        <f t="shared" si="213"/>
        <v>551.26763111384287</v>
      </c>
      <c r="BW316" s="1000">
        <f t="shared" si="213"/>
        <v>565.85858785956293</v>
      </c>
      <c r="BX316" s="1000">
        <f t="shared" si="213"/>
        <v>583.74756521548773</v>
      </c>
      <c r="BY316" s="1000">
        <f t="shared" si="213"/>
        <v>582.28041019581588</v>
      </c>
      <c r="BZ316" s="1000">
        <f t="shared" si="213"/>
        <v>592.47545505274115</v>
      </c>
      <c r="CA316" s="1000">
        <f t="shared" si="213"/>
        <v>597.37050956740245</v>
      </c>
      <c r="CB316" s="1000">
        <f t="shared" si="213"/>
        <v>631.2919764244665</v>
      </c>
      <c r="CC316" s="1000">
        <f t="shared" si="213"/>
        <v>700.51280567724939</v>
      </c>
      <c r="CD316" s="1000">
        <f t="shared" si="213"/>
        <v>762.18998319397997</v>
      </c>
      <c r="CE316" s="1000">
        <f t="shared" si="213"/>
        <v>815.2080824880934</v>
      </c>
      <c r="CF316" s="1000">
        <f t="shared" si="213"/>
        <v>806.34393080078598</v>
      </c>
      <c r="CG316" s="1000">
        <f t="shared" si="213"/>
        <v>851.1775242077515</v>
      </c>
      <c r="CH316" s="1000">
        <f t="shared" si="213"/>
        <v>925.13351341504676</v>
      </c>
      <c r="CI316" s="1000">
        <f t="shared" si="213"/>
        <v>1027.1890411692038</v>
      </c>
      <c r="CJ316" s="1000">
        <f t="shared" si="213"/>
        <v>1112.3361260923143</v>
      </c>
      <c r="CK316" s="1000">
        <f t="shared" si="213"/>
        <v>1219.4469721435337</v>
      </c>
      <c r="CL316" s="1000">
        <f t="shared" si="213"/>
        <v>1304.9093364582513</v>
      </c>
      <c r="CM316" s="1001"/>
      <c r="CN316" s="1002"/>
    </row>
    <row r="317" spans="1:92" s="992" customFormat="1" ht="15">
      <c r="A317" s="985"/>
      <c r="B317" s="986"/>
      <c r="C317" s="987"/>
      <c r="D317" s="988"/>
      <c r="E317" s="989"/>
      <c r="F317" s="990"/>
      <c r="G317" s="991"/>
      <c r="H317" s="985"/>
      <c r="R317" s="993"/>
      <c r="S317" s="994"/>
      <c r="T317" s="995"/>
      <c r="U317" s="996"/>
      <c r="V317" s="997" t="s">
        <v>270</v>
      </c>
      <c r="W317" s="344" t="str">
        <f>W$73</f>
        <v>Md euros 2012</v>
      </c>
      <c r="X317" s="998"/>
      <c r="Y317" s="999"/>
      <c r="Z317" s="789">
        <v>1978</v>
      </c>
      <c r="AK317" s="1000"/>
      <c r="AL317" s="1000"/>
      <c r="AM317" s="1000"/>
      <c r="AN317" s="1000"/>
      <c r="AO317" s="1000"/>
      <c r="AP317" s="1000"/>
      <c r="AQ317" s="1000"/>
      <c r="AR317" s="1000"/>
      <c r="AS317" s="1000"/>
      <c r="AT317" s="1000"/>
      <c r="AU317" s="1000"/>
      <c r="AV317" s="1000"/>
      <c r="AW317" s="1000"/>
      <c r="AX317" s="1000"/>
      <c r="AY317" s="1000"/>
      <c r="AZ317" s="1000"/>
      <c r="BA317" s="1000"/>
      <c r="BB317" s="1000"/>
      <c r="BC317" s="1000"/>
      <c r="BD317" s="1000">
        <f t="shared" ref="BD317:CJ317" si="214">BD316*BD73/BD71</f>
        <v>233.39292872155875</v>
      </c>
      <c r="BE317" s="1000">
        <f t="shared" si="214"/>
        <v>240.75818528316918</v>
      </c>
      <c r="BF317" s="1000">
        <f t="shared" si="214"/>
        <v>240.44066457392489</v>
      </c>
      <c r="BG317" s="1000">
        <f t="shared" si="214"/>
        <v>257.13579844192924</v>
      </c>
      <c r="BH317" s="1000">
        <f t="shared" si="214"/>
        <v>303.13260648044161</v>
      </c>
      <c r="BI317" s="1000">
        <f t="shared" si="214"/>
        <v>322.78910990349249</v>
      </c>
      <c r="BJ317" s="1000">
        <f t="shared" si="214"/>
        <v>357.07876296670582</v>
      </c>
      <c r="BK317" s="1000">
        <f t="shared" si="214"/>
        <v>378.71925404127097</v>
      </c>
      <c r="BL317" s="1000">
        <f t="shared" si="214"/>
        <v>391.80392243106041</v>
      </c>
      <c r="BM317" s="1000">
        <f t="shared" si="214"/>
        <v>421.09222802893527</v>
      </c>
      <c r="BN317" s="1000">
        <f t="shared" si="214"/>
        <v>439.15708917621907</v>
      </c>
      <c r="BO317" s="1000">
        <f t="shared" si="214"/>
        <v>468.00190909492369</v>
      </c>
      <c r="BP317" s="1000">
        <f t="shared" si="214"/>
        <v>486.73257897074706</v>
      </c>
      <c r="BQ317" s="1000">
        <f t="shared" si="214"/>
        <v>481.40426977817765</v>
      </c>
      <c r="BR317" s="1000">
        <f t="shared" si="214"/>
        <v>521.12054828114992</v>
      </c>
      <c r="BS317" s="1000">
        <f t="shared" si="214"/>
        <v>570.8340724696202</v>
      </c>
      <c r="BT317" s="1000">
        <f t="shared" si="214"/>
        <v>607.50587693772036</v>
      </c>
      <c r="BU317" s="1000">
        <f t="shared" si="214"/>
        <v>692.26454590070216</v>
      </c>
      <c r="BV317" s="1000">
        <f t="shared" si="214"/>
        <v>708.16150960546463</v>
      </c>
      <c r="BW317" s="1000">
        <f t="shared" si="214"/>
        <v>720.32545442603976</v>
      </c>
      <c r="BX317" s="1000">
        <f t="shared" si="214"/>
        <v>735.48699952787831</v>
      </c>
      <c r="BY317" s="1000">
        <f t="shared" si="214"/>
        <v>732.34465375092759</v>
      </c>
      <c r="BZ317" s="1000">
        <f t="shared" si="214"/>
        <v>733.62867812644629</v>
      </c>
      <c r="CA317" s="1000">
        <f t="shared" si="214"/>
        <v>725.08763942500707</v>
      </c>
      <c r="CB317" s="1000">
        <f t="shared" si="214"/>
        <v>749.63277561517532</v>
      </c>
      <c r="CC317" s="1000">
        <f t="shared" si="214"/>
        <v>815.5399994941439</v>
      </c>
      <c r="CD317" s="1000">
        <f t="shared" si="214"/>
        <v>872.73303142631937</v>
      </c>
      <c r="CE317" s="1000">
        <f t="shared" si="214"/>
        <v>915.92595487677227</v>
      </c>
      <c r="CF317" s="1000">
        <f t="shared" si="214"/>
        <v>886.9785814245339</v>
      </c>
      <c r="CG317" s="1000">
        <f t="shared" si="214"/>
        <v>912.68173621348967</v>
      </c>
      <c r="CH317" s="1000">
        <f t="shared" si="214"/>
        <v>967.38985595582244</v>
      </c>
      <c r="CI317" s="1000">
        <f t="shared" si="214"/>
        <v>1066.4704131082913</v>
      </c>
      <c r="CJ317" s="1000">
        <f t="shared" si="214"/>
        <v>1143.8826956604535</v>
      </c>
      <c r="CK317" s="1000">
        <f>CK316*CK$73/CK$71</f>
        <v>1238.1017209664556</v>
      </c>
      <c r="CL317" s="1000">
        <f>CL316*CL$73/CL$71</f>
        <v>1304.9093364582513</v>
      </c>
      <c r="CM317" s="1001"/>
      <c r="CN317" s="1002"/>
    </row>
    <row r="318" spans="1:92" s="992" customFormat="1" ht="15">
      <c r="A318" s="985"/>
      <c r="B318" s="986"/>
      <c r="C318" s="987"/>
      <c r="D318" s="988"/>
      <c r="E318" s="989"/>
      <c r="F318" s="990"/>
      <c r="G318" s="991"/>
      <c r="H318" s="985"/>
      <c r="R318" s="993"/>
      <c r="S318" s="994"/>
      <c r="T318" s="995"/>
      <c r="U318" s="996"/>
      <c r="V318" s="997" t="s">
        <v>270</v>
      </c>
      <c r="W318" s="344" t="s">
        <v>700</v>
      </c>
      <c r="X318" s="998"/>
      <c r="Y318" s="999"/>
      <c r="Z318" s="789">
        <v>1978</v>
      </c>
      <c r="AK318" s="1000"/>
      <c r="AL318" s="1000"/>
      <c r="AM318" s="1000"/>
      <c r="AN318" s="1000"/>
      <c r="AO318" s="1000"/>
      <c r="AP318" s="1000"/>
      <c r="AQ318" s="1000"/>
      <c r="AR318" s="1000"/>
      <c r="AS318" s="1000"/>
      <c r="AT318" s="1000"/>
      <c r="AU318" s="1000"/>
      <c r="AV318" s="1000"/>
      <c r="AW318" s="1000"/>
      <c r="AX318" s="1000"/>
      <c r="AY318" s="1000"/>
      <c r="AZ318" s="1000"/>
      <c r="BA318" s="1000"/>
      <c r="BB318" s="1000"/>
      <c r="BC318" s="1000"/>
      <c r="BD318" s="1000">
        <f t="shared" ref="BD318:CJ318" si="215">100*BD316/BD$71</f>
        <v>21.160022671452861</v>
      </c>
      <c r="BE318" s="1000">
        <f t="shared" si="215"/>
        <v>21.099971051247451</v>
      </c>
      <c r="BF318" s="1000">
        <f t="shared" si="215"/>
        <v>20.732794085801835</v>
      </c>
      <c r="BG318" s="1000">
        <f t="shared" si="215"/>
        <v>21.95740821215044</v>
      </c>
      <c r="BH318" s="1000">
        <f t="shared" si="215"/>
        <v>25.274190222762023</v>
      </c>
      <c r="BI318" s="1000">
        <f t="shared" si="215"/>
        <v>26.585575448690232</v>
      </c>
      <c r="BJ318" s="1000">
        <f t="shared" si="215"/>
        <v>28.976649482103536</v>
      </c>
      <c r="BK318" s="1000">
        <f t="shared" si="215"/>
        <v>30.245726266979055</v>
      </c>
      <c r="BL318" s="1000">
        <f t="shared" si="215"/>
        <v>30.600370936249792</v>
      </c>
      <c r="BM318" s="1000">
        <f t="shared" si="215"/>
        <v>32.120641701807202</v>
      </c>
      <c r="BN318" s="1000">
        <f t="shared" si="215"/>
        <v>32.004744367684189</v>
      </c>
      <c r="BO318" s="1000">
        <f t="shared" si="215"/>
        <v>32.735976175652553</v>
      </c>
      <c r="BP318" s="1000">
        <f t="shared" si="215"/>
        <v>33.176855611856894</v>
      </c>
      <c r="BQ318" s="1000">
        <f t="shared" si="215"/>
        <v>32.476118336122347</v>
      </c>
      <c r="BR318" s="1000">
        <f t="shared" si="215"/>
        <v>34.643418105205299</v>
      </c>
      <c r="BS318" s="1000">
        <f t="shared" si="215"/>
        <v>38.203249988075079</v>
      </c>
      <c r="BT318" s="1000">
        <f t="shared" si="215"/>
        <v>39.763873375160429</v>
      </c>
      <c r="BU318" s="1000">
        <f t="shared" si="215"/>
        <v>44.402637866751341</v>
      </c>
      <c r="BV318" s="1000">
        <f t="shared" si="215"/>
        <v>44.942474747730401</v>
      </c>
      <c r="BW318" s="1000">
        <f t="shared" si="215"/>
        <v>44.737449500425264</v>
      </c>
      <c r="BX318" s="1000">
        <f t="shared" si="215"/>
        <v>44.186361266584164</v>
      </c>
      <c r="BY318" s="1000">
        <f t="shared" si="215"/>
        <v>42.595348077136528</v>
      </c>
      <c r="BZ318" s="1000">
        <f t="shared" si="215"/>
        <v>41.15546372374093</v>
      </c>
      <c r="CA318" s="1000">
        <f t="shared" si="215"/>
        <v>39.943102645562313</v>
      </c>
      <c r="CB318" s="1000">
        <f t="shared" si="215"/>
        <v>40.915185522520154</v>
      </c>
      <c r="CC318" s="1000">
        <f t="shared" si="215"/>
        <v>44.115602914010552</v>
      </c>
      <c r="CD318" s="1000">
        <f t="shared" si="215"/>
        <v>46.037874966807848</v>
      </c>
      <c r="CE318" s="1000">
        <f t="shared" si="215"/>
        <v>47.449690700470477</v>
      </c>
      <c r="CF318" s="1000">
        <f t="shared" si="215"/>
        <v>44.843833299231122</v>
      </c>
      <c r="CG318" s="1000">
        <f t="shared" si="215"/>
        <v>45.112417697224565</v>
      </c>
      <c r="CH318" s="1000">
        <f t="shared" si="215"/>
        <v>47.855157571535557</v>
      </c>
      <c r="CI318" s="1000">
        <f t="shared" si="215"/>
        <v>54.470738961852781</v>
      </c>
      <c r="CJ318" s="1000">
        <f t="shared" si="215"/>
        <v>57.434018654855343</v>
      </c>
      <c r="CK318" s="1000">
        <f>100*CK316/CK$71</f>
        <v>60.929758705841294</v>
      </c>
      <c r="CL318" s="1000">
        <f>100*CL316/CL$71</f>
        <v>64.208599392313729</v>
      </c>
      <c r="CM318" s="1001"/>
      <c r="CN318" s="1002"/>
    </row>
    <row r="319" spans="1:92" s="992" customFormat="1" ht="15">
      <c r="A319" s="985"/>
      <c r="B319" s="986"/>
      <c r="C319" s="987"/>
      <c r="D319" s="988"/>
      <c r="E319" s="989"/>
      <c r="F319" s="990"/>
      <c r="G319" s="991"/>
      <c r="H319" s="985"/>
      <c r="R319" s="993"/>
      <c r="S319" s="994"/>
      <c r="T319" s="995"/>
      <c r="U319" s="996"/>
      <c r="V319" s="997" t="s">
        <v>311</v>
      </c>
      <c r="W319" s="344" t="s">
        <v>312</v>
      </c>
      <c r="X319" s="998"/>
      <c r="Y319" s="999"/>
      <c r="Z319" s="789">
        <v>1978</v>
      </c>
      <c r="AK319" s="1000"/>
      <c r="AL319" s="1000"/>
      <c r="AM319" s="1000"/>
      <c r="AN319" s="1000"/>
      <c r="AO319" s="1000"/>
      <c r="AP319" s="1000"/>
      <c r="AQ319" s="1000"/>
      <c r="AR319" s="1000"/>
      <c r="AS319" s="1000"/>
      <c r="AT319" s="1000"/>
      <c r="AU319" s="1000"/>
      <c r="AV319" s="1000"/>
      <c r="AW319" s="1000"/>
      <c r="AX319" s="1000"/>
      <c r="AY319" s="1000"/>
      <c r="AZ319" s="1000"/>
      <c r="BA319" s="1000"/>
      <c r="BB319" s="1000"/>
      <c r="BC319" s="1000"/>
      <c r="BD319" s="1000">
        <f t="shared" ref="BD319:CL319" si="216">100*BD316/BD160</f>
        <v>100</v>
      </c>
      <c r="BE319" s="1000">
        <f t="shared" si="216"/>
        <v>100</v>
      </c>
      <c r="BF319" s="1000">
        <f t="shared" si="216"/>
        <v>100</v>
      </c>
      <c r="BG319" s="1000">
        <f t="shared" si="216"/>
        <v>100</v>
      </c>
      <c r="BH319" s="1000">
        <f t="shared" si="216"/>
        <v>100</v>
      </c>
      <c r="BI319" s="1000">
        <f t="shared" si="216"/>
        <v>100</v>
      </c>
      <c r="BJ319" s="1000">
        <f t="shared" si="216"/>
        <v>100</v>
      </c>
      <c r="BK319" s="1000">
        <f t="shared" si="216"/>
        <v>98.888435237756113</v>
      </c>
      <c r="BL319" s="1000">
        <f t="shared" si="216"/>
        <v>98.309110831967743</v>
      </c>
      <c r="BM319" s="1000">
        <f t="shared" si="216"/>
        <v>96.072679412259035</v>
      </c>
      <c r="BN319" s="1000">
        <f t="shared" si="216"/>
        <v>96.093727053643534</v>
      </c>
      <c r="BO319" s="1000">
        <f t="shared" si="216"/>
        <v>96.196085238646901</v>
      </c>
      <c r="BP319" s="1000">
        <f t="shared" si="216"/>
        <v>94.236467733969519</v>
      </c>
      <c r="BQ319" s="1000">
        <f t="shared" si="216"/>
        <v>90.333794739213232</v>
      </c>
      <c r="BR319" s="1000">
        <f t="shared" si="216"/>
        <v>87.217390938260962</v>
      </c>
      <c r="BS319" s="1000">
        <f t="shared" si="216"/>
        <v>83.005914984324974</v>
      </c>
      <c r="BT319" s="1000">
        <f t="shared" si="216"/>
        <v>80.775167362572162</v>
      </c>
      <c r="BU319" s="1000">
        <f t="shared" si="216"/>
        <v>80.050594671845602</v>
      </c>
      <c r="BV319" s="1000">
        <f t="shared" si="216"/>
        <v>77.349183543404351</v>
      </c>
      <c r="BW319" s="1000">
        <f t="shared" si="216"/>
        <v>75.197154532832286</v>
      </c>
      <c r="BX319" s="1000">
        <f t="shared" si="216"/>
        <v>74.136089054545053</v>
      </c>
      <c r="BY319" s="1000">
        <f t="shared" si="216"/>
        <v>72.25219136317358</v>
      </c>
      <c r="BZ319" s="1000">
        <f t="shared" si="216"/>
        <v>71.615551196995185</v>
      </c>
      <c r="CA319" s="1000">
        <f t="shared" si="216"/>
        <v>70.007091241931619</v>
      </c>
      <c r="CB319" s="1000">
        <f t="shared" si="216"/>
        <v>69.220611450051152</v>
      </c>
      <c r="CC319" s="1000">
        <f t="shared" si="216"/>
        <v>69.709703022912677</v>
      </c>
      <c r="CD319" s="1000">
        <f t="shared" si="216"/>
        <v>70.605834478367768</v>
      </c>
      <c r="CE319" s="1000">
        <f t="shared" si="216"/>
        <v>71.035908198683643</v>
      </c>
      <c r="CF319" s="1000">
        <f t="shared" si="216"/>
        <v>69.982983058565011</v>
      </c>
      <c r="CG319" s="1000">
        <f t="shared" si="216"/>
        <v>70.252354259471076</v>
      </c>
      <c r="CH319" s="1000">
        <f t="shared" si="216"/>
        <v>70.160284651527888</v>
      </c>
      <c r="CI319" s="1000">
        <f t="shared" si="216"/>
        <v>68.781909814463887</v>
      </c>
      <c r="CJ319" s="1000">
        <f t="shared" si="216"/>
        <v>69.738942074753254</v>
      </c>
      <c r="CK319" s="1000">
        <f t="shared" si="216"/>
        <v>71.026091918197537</v>
      </c>
      <c r="CL319" s="1000">
        <f t="shared" si="216"/>
        <v>71.158759758875092</v>
      </c>
      <c r="CM319" s="1001"/>
      <c r="CN319" s="1002"/>
    </row>
    <row r="320" spans="1:92" s="4" customFormat="1" thickBot="1">
      <c r="A320" s="228"/>
      <c r="B320" s="60"/>
      <c r="C320" s="685"/>
      <c r="D320" s="17"/>
      <c r="E320" s="579"/>
      <c r="F320" s="542"/>
      <c r="G320" s="524"/>
      <c r="H320" s="228"/>
      <c r="O320" s="257"/>
      <c r="P320" s="257"/>
      <c r="Q320" s="257"/>
      <c r="R320" s="289"/>
      <c r="S320" s="323"/>
      <c r="T320" s="287"/>
      <c r="U320" s="288"/>
      <c r="V320" s="302"/>
      <c r="W320" s="352"/>
      <c r="X320" s="254"/>
      <c r="Y320" s="254"/>
      <c r="Z320" s="790"/>
      <c r="AA320" s="257"/>
      <c r="AB320" s="257"/>
      <c r="AC320" s="257"/>
      <c r="AD320" s="257"/>
      <c r="AE320" s="257"/>
      <c r="AF320" s="257"/>
      <c r="AG320" s="257"/>
      <c r="AH320" s="257"/>
      <c r="AI320" s="257"/>
      <c r="AJ320" s="257"/>
      <c r="AK320" s="303"/>
      <c r="AL320" s="303"/>
      <c r="AM320" s="303"/>
      <c r="AN320" s="303"/>
      <c r="AO320" s="303"/>
      <c r="AP320" s="303"/>
      <c r="AQ320" s="303"/>
      <c r="AR320" s="303"/>
      <c r="AS320" s="303"/>
      <c r="AT320" s="303"/>
      <c r="AU320" s="303"/>
      <c r="AV320" s="303"/>
      <c r="AW320" s="303"/>
      <c r="AX320" s="303"/>
      <c r="AY320" s="303"/>
      <c r="AZ320" s="303"/>
      <c r="BA320" s="303"/>
      <c r="BB320" s="303"/>
      <c r="BC320" s="303"/>
      <c r="BD320" s="303"/>
      <c r="BE320" s="303"/>
      <c r="BF320" s="303"/>
      <c r="BG320" s="303"/>
      <c r="BH320" s="303"/>
      <c r="BI320" s="303"/>
      <c r="BJ320" s="303"/>
      <c r="BK320" s="303"/>
      <c r="BL320" s="303"/>
      <c r="BM320" s="303"/>
      <c r="BN320" s="303"/>
      <c r="BO320" s="303"/>
      <c r="BP320" s="303"/>
      <c r="BQ320" s="303"/>
      <c r="BR320" s="303"/>
      <c r="BS320" s="303"/>
      <c r="BT320" s="303"/>
      <c r="BU320" s="303"/>
      <c r="BV320" s="303"/>
      <c r="BW320" s="303"/>
      <c r="BX320" s="303"/>
      <c r="BY320" s="303"/>
      <c r="BZ320" s="303"/>
      <c r="CA320" s="303"/>
      <c r="CB320" s="303"/>
      <c r="CC320" s="303"/>
      <c r="CD320" s="303"/>
      <c r="CE320" s="303"/>
      <c r="CF320" s="303"/>
      <c r="CG320" s="303"/>
      <c r="CH320" s="303"/>
      <c r="CI320" s="303"/>
      <c r="CJ320" s="303"/>
      <c r="CK320" s="838"/>
      <c r="CL320" s="838"/>
      <c r="CM320" s="838"/>
      <c r="CN320" s="888"/>
    </row>
    <row r="321" spans="1:92" s="4" customFormat="1" ht="15">
      <c r="A321" s="228"/>
      <c r="B321" s="60"/>
      <c r="C321" s="685"/>
      <c r="D321" s="17"/>
      <c r="E321" s="579"/>
      <c r="F321" s="542"/>
      <c r="G321" s="524"/>
      <c r="H321" s="228"/>
      <c r="O321" s="274"/>
      <c r="P321" s="274"/>
      <c r="Q321" s="274"/>
      <c r="R321" s="300"/>
      <c r="S321" s="324"/>
      <c r="T321" s="298"/>
      <c r="U321" s="299"/>
      <c r="V321" s="301"/>
      <c r="W321" s="353"/>
      <c r="X321" s="271"/>
      <c r="Y321" s="271"/>
      <c r="Z321" s="791"/>
      <c r="AA321" s="274"/>
      <c r="AB321" s="274"/>
      <c r="AC321" s="274"/>
      <c r="AD321" s="274"/>
      <c r="AE321" s="274"/>
      <c r="AF321" s="274"/>
      <c r="AG321" s="274"/>
      <c r="AH321" s="274"/>
      <c r="AI321" s="274"/>
      <c r="AJ321" s="274"/>
      <c r="AK321" s="304"/>
      <c r="AL321" s="304"/>
      <c r="AM321" s="304"/>
      <c r="AN321" s="304"/>
      <c r="AO321" s="304"/>
      <c r="AP321" s="304"/>
      <c r="AQ321" s="304"/>
      <c r="AR321" s="304"/>
      <c r="AS321" s="304"/>
      <c r="AT321" s="304"/>
      <c r="AU321" s="304"/>
      <c r="AV321" s="304"/>
      <c r="AW321" s="304"/>
      <c r="AX321" s="304"/>
      <c r="AY321" s="304"/>
      <c r="AZ321" s="304"/>
      <c r="BA321" s="304"/>
      <c r="BB321" s="304"/>
      <c r="BC321" s="304"/>
      <c r="BD321" s="304"/>
      <c r="BE321" s="304"/>
      <c r="BF321" s="304"/>
      <c r="BG321" s="304"/>
      <c r="BH321" s="304"/>
      <c r="BI321" s="304"/>
      <c r="BJ321" s="304"/>
      <c r="BK321" s="304"/>
      <c r="BL321" s="304"/>
      <c r="BM321" s="304"/>
      <c r="BN321" s="304"/>
      <c r="BO321" s="304"/>
      <c r="BP321" s="304"/>
      <c r="BQ321" s="304"/>
      <c r="BR321" s="304"/>
      <c r="BS321" s="304"/>
      <c r="BT321" s="304"/>
      <c r="BU321" s="304"/>
      <c r="BV321" s="304"/>
      <c r="BW321" s="304"/>
      <c r="BX321" s="304"/>
      <c r="BY321" s="304"/>
      <c r="BZ321" s="304"/>
      <c r="CA321" s="304"/>
      <c r="CB321" s="304"/>
      <c r="CC321" s="304"/>
      <c r="CD321" s="304"/>
      <c r="CE321" s="304"/>
      <c r="CF321" s="304"/>
      <c r="CG321" s="304"/>
      <c r="CH321" s="304"/>
      <c r="CI321" s="304"/>
      <c r="CJ321" s="304"/>
      <c r="CK321" s="839"/>
      <c r="CL321" s="839"/>
      <c r="CM321" s="839"/>
      <c r="CN321" s="888"/>
    </row>
    <row r="322" spans="1:92" s="56" customFormat="1" ht="17">
      <c r="A322" s="228"/>
      <c r="B322" s="60"/>
      <c r="C322" s="685"/>
      <c r="D322" s="17"/>
      <c r="E322" s="579"/>
      <c r="F322" s="542"/>
      <c r="G322" s="524"/>
      <c r="H322" s="228"/>
      <c r="I322" s="82"/>
      <c r="J322" s="80"/>
      <c r="K322" s="66"/>
      <c r="L322" s="62"/>
      <c r="M322" s="60"/>
      <c r="O322" s="64" t="s">
        <v>316</v>
      </c>
      <c r="R322" s="5"/>
      <c r="S322" s="322"/>
      <c r="T322" s="12"/>
      <c r="U322" s="8"/>
      <c r="V322" s="172" t="s">
        <v>842</v>
      </c>
      <c r="W322" s="356"/>
      <c r="X322" s="58"/>
      <c r="Y322" s="58"/>
      <c r="Z322" s="78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59"/>
      <c r="CC322" s="59"/>
      <c r="CD322" s="59"/>
      <c r="CE322" s="59"/>
      <c r="CF322" s="59"/>
      <c r="CG322" s="59"/>
      <c r="CH322" s="59"/>
      <c r="CI322" s="59"/>
      <c r="CJ322" s="59"/>
      <c r="CK322" s="829"/>
      <c r="CL322" s="881"/>
      <c r="CM322" s="881"/>
      <c r="CN322" s="906"/>
    </row>
    <row r="323" spans="1:92" s="56" customFormat="1" ht="15">
      <c r="A323" s="228"/>
      <c r="B323" s="60"/>
      <c r="C323" s="685"/>
      <c r="D323" s="17"/>
      <c r="E323" s="579"/>
      <c r="F323" s="542"/>
      <c r="G323" s="524"/>
      <c r="H323" s="228"/>
      <c r="I323" s="82"/>
      <c r="J323" s="80"/>
      <c r="K323" s="66"/>
      <c r="L323" s="62"/>
      <c r="M323" s="60"/>
      <c r="O323" s="64"/>
      <c r="R323" s="5"/>
      <c r="S323" s="322"/>
      <c r="T323" s="12"/>
      <c r="U323" s="8"/>
      <c r="V323" s="57"/>
      <c r="W323" s="356"/>
      <c r="X323" s="58"/>
      <c r="Y323" s="58"/>
      <c r="Z323" s="78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A323" s="59"/>
      <c r="CB323" s="59"/>
      <c r="CC323" s="59"/>
      <c r="CD323" s="59"/>
      <c r="CE323" s="59"/>
      <c r="CF323" s="59"/>
      <c r="CG323" s="59"/>
      <c r="CH323" s="59"/>
      <c r="CI323" s="59"/>
      <c r="CJ323" s="59"/>
      <c r="CK323" s="829"/>
      <c r="CL323" s="881"/>
      <c r="CM323" s="881"/>
      <c r="CN323" s="906"/>
    </row>
    <row r="324" spans="1:92" s="56" customFormat="1" ht="15">
      <c r="A324" s="228"/>
      <c r="B324" s="60"/>
      <c r="C324" s="685"/>
      <c r="D324" s="17"/>
      <c r="E324" s="579"/>
      <c r="F324" s="542"/>
      <c r="G324" s="524"/>
      <c r="H324" s="228"/>
      <c r="I324" s="82"/>
      <c r="J324" s="80"/>
      <c r="K324" s="66"/>
      <c r="L324" s="62"/>
      <c r="M324" s="60"/>
      <c r="O324" s="64" t="s">
        <v>316</v>
      </c>
      <c r="R324" s="5"/>
      <c r="S324" s="322"/>
      <c r="T324" s="12"/>
      <c r="U324" s="8"/>
      <c r="V324" s="129" t="s">
        <v>759</v>
      </c>
      <c r="W324" s="356"/>
      <c r="X324" s="58"/>
      <c r="Y324" s="58"/>
      <c r="Z324" s="78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59"/>
      <c r="CD324" s="59"/>
      <c r="CE324" s="59"/>
      <c r="CF324" s="59"/>
      <c r="CG324" s="59"/>
      <c r="CH324" s="59"/>
      <c r="CI324" s="59"/>
      <c r="CJ324" s="59"/>
      <c r="CK324" s="829"/>
      <c r="CL324" s="881"/>
      <c r="CM324" s="881"/>
      <c r="CN324" s="906"/>
    </row>
    <row r="325" spans="1:92" s="56" customFormat="1" ht="15">
      <c r="A325" s="228"/>
      <c r="B325" s="60"/>
      <c r="C325" s="685"/>
      <c r="D325" s="17"/>
      <c r="E325" s="579"/>
      <c r="F325" s="542"/>
      <c r="G325" s="524"/>
      <c r="H325" s="228"/>
      <c r="I325" s="82"/>
      <c r="J325" s="80"/>
      <c r="K325" s="66"/>
      <c r="L325" s="62"/>
      <c r="M325" s="60"/>
      <c r="O325" s="64" t="s">
        <v>316</v>
      </c>
      <c r="R325" s="5"/>
      <c r="S325" s="322"/>
      <c r="T325" s="12"/>
      <c r="U325" s="8"/>
      <c r="V325" s="129" t="s">
        <v>642</v>
      </c>
      <c r="W325" s="356"/>
      <c r="X325" s="58"/>
      <c r="Y325" s="58"/>
      <c r="Z325" s="78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A325" s="59"/>
      <c r="CB325" s="59"/>
      <c r="CC325" s="59"/>
      <c r="CD325" s="59"/>
      <c r="CE325" s="59"/>
      <c r="CF325" s="59"/>
      <c r="CG325" s="59"/>
      <c r="CH325" s="59"/>
      <c r="CI325" s="59"/>
      <c r="CJ325" s="59"/>
      <c r="CK325" s="829"/>
      <c r="CL325" s="881"/>
      <c r="CM325" s="881"/>
      <c r="CN325" s="906"/>
    </row>
    <row r="326" spans="1:92" s="56" customFormat="1" ht="15">
      <c r="A326" s="228"/>
      <c r="B326" s="60"/>
      <c r="C326" s="685"/>
      <c r="D326" s="17"/>
      <c r="E326" s="579"/>
      <c r="F326" s="542"/>
      <c r="G326" s="524"/>
      <c r="H326" s="228"/>
      <c r="I326" s="82"/>
      <c r="J326" s="80"/>
      <c r="K326" s="66"/>
      <c r="L326" s="62"/>
      <c r="M326" s="60"/>
      <c r="O326" s="64"/>
      <c r="R326" s="5"/>
      <c r="S326" s="322"/>
      <c r="T326" s="12"/>
      <c r="U326" s="8"/>
      <c r="V326" s="129"/>
      <c r="W326" s="356"/>
      <c r="X326" s="58"/>
      <c r="Y326" s="58"/>
      <c r="Z326" s="78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59"/>
      <c r="CC326" s="59"/>
      <c r="CD326" s="59"/>
      <c r="CE326" s="59"/>
      <c r="CF326" s="59"/>
      <c r="CG326" s="59"/>
      <c r="CH326" s="59"/>
      <c r="CI326" s="59"/>
      <c r="CJ326" s="59"/>
      <c r="CK326" s="829"/>
      <c r="CL326" s="881"/>
      <c r="CM326" s="881"/>
      <c r="CN326" s="906"/>
    </row>
    <row r="327" spans="1:92" s="56" customFormat="1" ht="15">
      <c r="A327" s="228"/>
      <c r="B327" s="60"/>
      <c r="C327" s="685"/>
      <c r="D327" s="17"/>
      <c r="E327" s="579"/>
      <c r="F327" s="542"/>
      <c r="G327" s="524"/>
      <c r="H327" s="228"/>
      <c r="I327" s="82"/>
      <c r="J327" s="80"/>
      <c r="K327" s="66"/>
      <c r="L327" s="62"/>
      <c r="M327" s="60"/>
      <c r="O327" s="64" t="s">
        <v>316</v>
      </c>
      <c r="R327" s="5"/>
      <c r="S327" s="322"/>
      <c r="T327" s="12"/>
      <c r="U327" s="8"/>
      <c r="V327" s="129" t="s">
        <v>455</v>
      </c>
      <c r="W327" s="344" t="s">
        <v>512</v>
      </c>
      <c r="X327" s="2" t="s">
        <v>809</v>
      </c>
      <c r="Y327" s="2"/>
      <c r="Z327" s="789">
        <v>1978</v>
      </c>
      <c r="AK327" s="59"/>
      <c r="AL327" s="59"/>
      <c r="AM327" s="59"/>
      <c r="AN327" s="59"/>
      <c r="AO327" s="59"/>
      <c r="AP327" s="59"/>
      <c r="AQ327" s="59"/>
      <c r="AR327" s="59"/>
      <c r="AS327" s="59"/>
      <c r="AT327" s="59"/>
      <c r="AU327" s="59"/>
      <c r="AV327" s="59"/>
      <c r="AW327" s="59"/>
      <c r="AX327" s="59"/>
      <c r="AY327" s="59"/>
      <c r="AZ327" s="59"/>
      <c r="BA327" s="59"/>
      <c r="BB327" s="59"/>
      <c r="BD327" s="59">
        <v>76.770130000000023</v>
      </c>
      <c r="BE327" s="59">
        <v>87.536489999999986</v>
      </c>
      <c r="BF327" s="59">
        <v>101.765</v>
      </c>
      <c r="BG327" s="59">
        <v>121.69598999999999</v>
      </c>
      <c r="BH327" s="59">
        <v>143.50247999999999</v>
      </c>
      <c r="BI327" s="59">
        <v>161.43646000000001</v>
      </c>
      <c r="BJ327" s="59">
        <v>178.53725000000003</v>
      </c>
      <c r="BK327" s="59">
        <v>193.89110000000002</v>
      </c>
      <c r="BL327" s="59">
        <v>201.57663000000002</v>
      </c>
      <c r="BM327" s="59">
        <v>208.04630000000003</v>
      </c>
      <c r="BN327" s="59">
        <v>220.35048999999998</v>
      </c>
      <c r="BO327" s="59">
        <v>228.17972</v>
      </c>
      <c r="BP327" s="59">
        <v>241.13090000000003</v>
      </c>
      <c r="BQ327" s="59">
        <v>251.12808999999999</v>
      </c>
      <c r="BR327" s="59">
        <v>266.08903000000004</v>
      </c>
      <c r="BS327" s="59">
        <v>290.49286999999998</v>
      </c>
      <c r="BT327" s="59">
        <v>292.35892000000001</v>
      </c>
      <c r="BU327" s="59">
        <v>301.35910000000001</v>
      </c>
      <c r="BV327" s="59">
        <v>308.21230000000003</v>
      </c>
      <c r="BW327" s="59">
        <v>318.0865</v>
      </c>
      <c r="BX327" s="59">
        <v>317.30630000000002</v>
      </c>
      <c r="BY327" s="59">
        <v>330.93270000000001</v>
      </c>
      <c r="BZ327" s="59">
        <v>333.94300000000004</v>
      </c>
      <c r="CA327" s="59">
        <v>348.29079999999999</v>
      </c>
      <c r="CB327" s="59">
        <v>368.78590000000003</v>
      </c>
      <c r="CC327" s="59">
        <v>373.76780000000002</v>
      </c>
      <c r="CD327" s="59">
        <v>391.39600000000002</v>
      </c>
      <c r="CE327" s="59">
        <v>401.03889999999996</v>
      </c>
      <c r="CF327" s="59">
        <v>395.20287000000002</v>
      </c>
      <c r="CG327" s="59">
        <v>410.7878</v>
      </c>
      <c r="CH327" s="59">
        <v>425.8490000000001</v>
      </c>
      <c r="CI327" s="846">
        <v>435.84100000000001</v>
      </c>
      <c r="CJ327" s="846">
        <v>473.59399999999999</v>
      </c>
      <c r="CK327" s="846">
        <v>445.11099999999999</v>
      </c>
      <c r="CL327" s="846">
        <v>453.08499999999998</v>
      </c>
      <c r="CM327" s="881"/>
      <c r="CN327" s="906"/>
    </row>
    <row r="328" spans="1:92" s="56" customFormat="1" ht="15">
      <c r="A328" s="228"/>
      <c r="B328" s="60"/>
      <c r="C328" s="685"/>
      <c r="D328" s="17"/>
      <c r="E328" s="579"/>
      <c r="F328" s="542"/>
      <c r="G328" s="524"/>
      <c r="H328" s="228"/>
      <c r="I328" s="82"/>
      <c r="J328" s="80"/>
      <c r="K328" s="66"/>
      <c r="L328" s="62"/>
      <c r="M328" s="60"/>
      <c r="O328" s="64" t="s">
        <v>316</v>
      </c>
      <c r="R328" s="5"/>
      <c r="S328" s="322"/>
      <c r="T328" s="12"/>
      <c r="U328" s="8"/>
      <c r="V328" s="129" t="s">
        <v>539</v>
      </c>
      <c r="W328" s="344" t="s">
        <v>512</v>
      </c>
      <c r="X328" s="2" t="s">
        <v>808</v>
      </c>
      <c r="Y328" s="2"/>
      <c r="Z328" s="789">
        <v>1978</v>
      </c>
      <c r="AK328" s="59"/>
      <c r="AL328" s="59"/>
      <c r="AM328" s="59"/>
      <c r="AN328" s="59"/>
      <c r="AO328" s="59"/>
      <c r="AP328" s="59"/>
      <c r="AQ328" s="59"/>
      <c r="AR328" s="59"/>
      <c r="AS328" s="59"/>
      <c r="AT328" s="59"/>
      <c r="AU328" s="59"/>
      <c r="AV328" s="59"/>
      <c r="AW328" s="59"/>
      <c r="AX328" s="59"/>
      <c r="AY328" s="59"/>
      <c r="AZ328" s="59"/>
      <c r="BA328" s="59"/>
      <c r="BB328" s="59"/>
      <c r="BD328" s="59">
        <v>1.95076</v>
      </c>
      <c r="BE328" s="59">
        <v>2.5020800000000003</v>
      </c>
      <c r="BF328" s="59">
        <v>3.19326</v>
      </c>
      <c r="BG328" s="59">
        <v>5.7892999999999999</v>
      </c>
      <c r="BH328" s="59">
        <v>6.6996700000000002</v>
      </c>
      <c r="BI328" s="59">
        <v>9.8305799999999994</v>
      </c>
      <c r="BJ328" s="59">
        <v>11.158799999999999</v>
      </c>
      <c r="BK328" s="59">
        <v>12.911849999999999</v>
      </c>
      <c r="BL328" s="59">
        <v>14.101609999999999</v>
      </c>
      <c r="BM328" s="59">
        <v>14.099609999999998</v>
      </c>
      <c r="BN328" s="59">
        <v>14.736139999999999</v>
      </c>
      <c r="BO328" s="59">
        <v>16.890130000000003</v>
      </c>
      <c r="BP328" s="59">
        <v>20.087820000000001</v>
      </c>
      <c r="BQ328" s="59">
        <v>21.889539999999997</v>
      </c>
      <c r="BR328" s="59">
        <v>24.739770000000004</v>
      </c>
      <c r="BS328" s="59">
        <v>26.709149999999998</v>
      </c>
      <c r="BT328" s="59">
        <v>29.200119999999998</v>
      </c>
      <c r="BU328" s="59">
        <v>32.705400000000004</v>
      </c>
      <c r="BV328" s="59">
        <v>34.798500000000004</v>
      </c>
      <c r="BW328" s="59">
        <v>34.885100000000001</v>
      </c>
      <c r="BX328" s="59">
        <v>35.313500000000005</v>
      </c>
      <c r="BY328" s="59">
        <v>34.084499999999998</v>
      </c>
      <c r="BZ328" s="59">
        <v>34.940100000000001</v>
      </c>
      <c r="CA328" s="59">
        <v>37.167000000000002</v>
      </c>
      <c r="CB328" s="59">
        <v>38.665599999999998</v>
      </c>
      <c r="CC328" s="59">
        <v>38.6661</v>
      </c>
      <c r="CD328" s="59">
        <v>39.19919999999999</v>
      </c>
      <c r="CE328" s="59">
        <v>39.505599999999994</v>
      </c>
      <c r="CF328" s="59">
        <v>39.152000000000001</v>
      </c>
      <c r="CG328" s="59">
        <v>41.857910000000004</v>
      </c>
      <c r="CH328" s="59">
        <v>45.334000000000003</v>
      </c>
      <c r="CI328" s="846">
        <v>38.617000000000004</v>
      </c>
      <c r="CJ328" s="846">
        <v>41.093999999999994</v>
      </c>
      <c r="CK328" s="846">
        <v>45.124000000000002</v>
      </c>
      <c r="CL328" s="846">
        <v>43.972999999999999</v>
      </c>
      <c r="CM328" s="881"/>
      <c r="CN328" s="906"/>
    </row>
    <row r="329" spans="1:92" s="56" customFormat="1" ht="15">
      <c r="A329" s="228"/>
      <c r="B329" s="60"/>
      <c r="C329" s="685"/>
      <c r="D329" s="17"/>
      <c r="E329" s="579"/>
      <c r="F329" s="542"/>
      <c r="G329" s="524"/>
      <c r="H329" s="228"/>
      <c r="I329" s="82"/>
      <c r="J329" s="80"/>
      <c r="K329" s="66"/>
      <c r="L329" s="62"/>
      <c r="M329" s="60"/>
      <c r="O329" s="64" t="s">
        <v>385</v>
      </c>
      <c r="R329" s="5"/>
      <c r="S329" s="322"/>
      <c r="T329" s="12"/>
      <c r="U329" s="8"/>
      <c r="V329" s="129" t="s">
        <v>238</v>
      </c>
      <c r="W329" s="344" t="s">
        <v>512</v>
      </c>
      <c r="X329" s="2"/>
      <c r="Y329" s="2"/>
      <c r="Z329" s="789">
        <v>1978</v>
      </c>
      <c r="AK329" s="59"/>
      <c r="AL329" s="59"/>
      <c r="AM329" s="59"/>
      <c r="AN329" s="59"/>
      <c r="AO329" s="59"/>
      <c r="AP329" s="59"/>
      <c r="AQ329" s="59"/>
      <c r="AR329" s="59"/>
      <c r="AS329" s="59"/>
      <c r="AT329" s="59"/>
      <c r="AU329" s="59"/>
      <c r="AV329" s="59"/>
      <c r="AW329" s="59"/>
      <c r="AX329" s="59"/>
      <c r="AY329" s="59"/>
      <c r="AZ329" s="59"/>
      <c r="BA329" s="59"/>
      <c r="BB329" s="59"/>
      <c r="BD329" s="59">
        <v>11.300009999999999</v>
      </c>
      <c r="BE329" s="59">
        <v>13.522059999999998</v>
      </c>
      <c r="BF329" s="59">
        <v>16.24343</v>
      </c>
      <c r="BG329" s="59">
        <v>19.534009999999995</v>
      </c>
      <c r="BH329" s="59">
        <v>24.064360000000001</v>
      </c>
      <c r="BI329" s="59">
        <v>27.30772</v>
      </c>
      <c r="BJ329" s="59">
        <v>25.027809999999995</v>
      </c>
      <c r="BK329" s="59">
        <v>26.409140000000004</v>
      </c>
      <c r="BL329" s="59">
        <v>27.360949999999999</v>
      </c>
      <c r="BM329" s="59">
        <v>28.621779999999994</v>
      </c>
      <c r="BN329" s="59">
        <v>30.369809999999998</v>
      </c>
      <c r="BO329" s="59">
        <v>31.832820000000002</v>
      </c>
      <c r="BP329" s="59">
        <v>31.132019999999997</v>
      </c>
      <c r="BQ329" s="59">
        <v>32.674970000000002</v>
      </c>
      <c r="BR329" s="59">
        <v>35.245180000000005</v>
      </c>
      <c r="BS329" s="59">
        <v>36.935900000000004</v>
      </c>
      <c r="BT329" s="59">
        <v>37.870999999999995</v>
      </c>
      <c r="BU329" s="59">
        <v>38.167000000000002</v>
      </c>
      <c r="BV329" s="59">
        <v>42.346100000000007</v>
      </c>
      <c r="BW329" s="59">
        <v>42.941400000000002</v>
      </c>
      <c r="BX329" s="59">
        <v>42.784300000000002</v>
      </c>
      <c r="BY329" s="59">
        <v>45.905200000000001</v>
      </c>
      <c r="BZ329" s="59">
        <v>46.102199999999996</v>
      </c>
      <c r="CA329" s="59">
        <v>48.422300000000007</v>
      </c>
      <c r="CB329" s="59">
        <v>53.275300000000009</v>
      </c>
      <c r="CC329" s="59">
        <v>54.941499999999991</v>
      </c>
      <c r="CD329" s="59">
        <v>72.547600000000003</v>
      </c>
      <c r="CE329" s="59">
        <v>71.883300000000006</v>
      </c>
      <c r="CF329" s="59">
        <v>55.267000000000003</v>
      </c>
      <c r="CG329" s="59">
        <v>56.634360000000001</v>
      </c>
      <c r="CH329" s="59">
        <v>57.100999999999999</v>
      </c>
      <c r="CI329" s="846">
        <v>59.554000000000002</v>
      </c>
      <c r="CJ329" s="846">
        <v>93.783000000000001</v>
      </c>
      <c r="CK329" s="846">
        <v>67.884</v>
      </c>
      <c r="CL329" s="846">
        <v>67.751999999999995</v>
      </c>
      <c r="CM329" s="881"/>
      <c r="CN329" s="906"/>
    </row>
    <row r="330" spans="1:92" s="56" customFormat="1" ht="15">
      <c r="A330" s="228"/>
      <c r="B330" s="60"/>
      <c r="C330" s="685"/>
      <c r="D330" s="17"/>
      <c r="E330" s="579"/>
      <c r="F330" s="542"/>
      <c r="G330" s="524"/>
      <c r="H330" s="228"/>
      <c r="I330" s="82"/>
      <c r="J330" s="80"/>
      <c r="K330" s="66"/>
      <c r="L330" s="62"/>
      <c r="M330" s="60"/>
      <c r="O330" s="64" t="s">
        <v>316</v>
      </c>
      <c r="R330" s="5"/>
      <c r="S330" s="322"/>
      <c r="T330" s="12"/>
      <c r="U330" s="8"/>
      <c r="V330" s="129" t="s">
        <v>707</v>
      </c>
      <c r="W330" s="344" t="s">
        <v>512</v>
      </c>
      <c r="X330" s="2" t="s">
        <v>805</v>
      </c>
      <c r="Y330" s="2"/>
      <c r="Z330" s="789">
        <v>1978</v>
      </c>
      <c r="AK330" s="59"/>
      <c r="AL330" s="59"/>
      <c r="AM330" s="59"/>
      <c r="AN330" s="59"/>
      <c r="AO330" s="59"/>
      <c r="AP330" s="59"/>
      <c r="AQ330" s="59"/>
      <c r="AR330" s="59"/>
      <c r="AS330" s="59"/>
      <c r="AT330" s="59"/>
      <c r="AU330" s="59"/>
      <c r="AV330" s="59"/>
      <c r="AW330" s="59"/>
      <c r="AX330" s="59"/>
      <c r="AY330" s="59"/>
      <c r="AZ330" s="59"/>
      <c r="BA330" s="59"/>
      <c r="BB330" s="59"/>
      <c r="BD330" s="59">
        <v>75.648629999999983</v>
      </c>
      <c r="BE330" s="59">
        <v>87.937290000000004</v>
      </c>
      <c r="BF330" s="59">
        <v>102.45689999999999</v>
      </c>
      <c r="BG330" s="59">
        <v>116.83449</v>
      </c>
      <c r="BH330" s="59">
        <v>134.90588000000002</v>
      </c>
      <c r="BI330" s="59">
        <v>149.09136000000004</v>
      </c>
      <c r="BJ330" s="59">
        <v>161.84934999999999</v>
      </c>
      <c r="BK330" s="59">
        <v>175.75490000000008</v>
      </c>
      <c r="BL330" s="59">
        <v>185.03942999999998</v>
      </c>
      <c r="BM330" s="59">
        <v>195.04540000000003</v>
      </c>
      <c r="BN330" s="59">
        <v>202.12148999999999</v>
      </c>
      <c r="BO330" s="59">
        <v>214.63381999999996</v>
      </c>
      <c r="BP330" s="59">
        <v>221.79350000000005</v>
      </c>
      <c r="BQ330" s="59">
        <v>232.07049000000001</v>
      </c>
      <c r="BR330" s="59">
        <v>231.20713000000003</v>
      </c>
      <c r="BS330" s="59">
        <v>232.99517000000006</v>
      </c>
      <c r="BT330" s="59">
        <v>239.30141999999998</v>
      </c>
      <c r="BU330" s="59">
        <v>247.81489999999999</v>
      </c>
      <c r="BV330" s="59">
        <v>263.83230000000003</v>
      </c>
      <c r="BW330" s="59">
        <v>277.62139999999999</v>
      </c>
      <c r="BX330" s="59">
        <v>280.18319999999989</v>
      </c>
      <c r="BY330" s="59">
        <v>297.26479999999992</v>
      </c>
      <c r="BZ330" s="59">
        <v>299.15109999999993</v>
      </c>
      <c r="CA330" s="59">
        <v>311.80060000000003</v>
      </c>
      <c r="CB330" s="59">
        <v>312.67240000000004</v>
      </c>
      <c r="CC330" s="59">
        <v>312.10789999999997</v>
      </c>
      <c r="CD330" s="59">
        <v>344.75509999999997</v>
      </c>
      <c r="CE330" s="59">
        <v>352.83969999999994</v>
      </c>
      <c r="CF330" s="59">
        <v>353.55700000000002</v>
      </c>
      <c r="CG330" s="59">
        <v>361.99112000000008</v>
      </c>
      <c r="CH330" s="59">
        <v>357.12699999999995</v>
      </c>
      <c r="CI330" s="846">
        <v>314.15299999999996</v>
      </c>
      <c r="CJ330" s="846">
        <v>360.89799999999997</v>
      </c>
      <c r="CK330" s="846">
        <v>354.71800000000002</v>
      </c>
      <c r="CL330" s="846">
        <v>370.52699999999999</v>
      </c>
      <c r="CM330" s="881"/>
      <c r="CN330" s="906"/>
    </row>
    <row r="331" spans="1:92" s="56" customFormat="1" ht="15">
      <c r="A331" s="228"/>
      <c r="B331" s="60"/>
      <c r="C331" s="685"/>
      <c r="D331" s="17"/>
      <c r="E331" s="579"/>
      <c r="F331" s="542"/>
      <c r="G331" s="524"/>
      <c r="H331" s="228"/>
      <c r="I331" s="82"/>
      <c r="J331" s="80"/>
      <c r="K331" s="66"/>
      <c r="L331" s="62"/>
      <c r="M331" s="60"/>
      <c r="O331" s="64" t="s">
        <v>690</v>
      </c>
      <c r="R331" s="5"/>
      <c r="S331" s="322"/>
      <c r="T331" s="12"/>
      <c r="U331" s="8"/>
      <c r="V331" s="939" t="s">
        <v>399</v>
      </c>
      <c r="W331" s="344" t="s">
        <v>512</v>
      </c>
      <c r="X331" s="2"/>
      <c r="Y331" s="2"/>
      <c r="Z331" s="789">
        <v>1978</v>
      </c>
      <c r="AK331" s="59"/>
      <c r="AL331" s="59"/>
      <c r="AM331" s="59"/>
      <c r="AN331" s="59"/>
      <c r="AO331" s="59"/>
      <c r="AP331" s="59"/>
      <c r="AQ331" s="59"/>
      <c r="AR331" s="59"/>
      <c r="AS331" s="59"/>
      <c r="AT331" s="59"/>
      <c r="AU331" s="59"/>
      <c r="AV331" s="59"/>
      <c r="AW331" s="59"/>
      <c r="AX331" s="59"/>
      <c r="AY331" s="59"/>
      <c r="AZ331" s="59"/>
      <c r="BA331" s="59"/>
      <c r="BB331" s="59"/>
      <c r="BD331" s="846">
        <v>4.7510999999999992</v>
      </c>
      <c r="BE331" s="846">
        <v>5.1073000000000004</v>
      </c>
      <c r="BF331" s="846">
        <v>6.4988999999999999</v>
      </c>
      <c r="BG331" s="846">
        <v>7.0662000000000003</v>
      </c>
      <c r="BH331" s="846">
        <v>8.3528000000000002</v>
      </c>
      <c r="BI331" s="846">
        <v>9.1898</v>
      </c>
      <c r="BJ331" s="846">
        <v>10.239699999999999</v>
      </c>
      <c r="BK331" s="846">
        <v>11.0296</v>
      </c>
      <c r="BL331" s="846">
        <v>8.8826999999999998</v>
      </c>
      <c r="BM331" s="846">
        <v>9.4491999999999994</v>
      </c>
      <c r="BN331" s="846">
        <v>10.069300000000002</v>
      </c>
      <c r="BO331" s="846">
        <v>10.5097</v>
      </c>
      <c r="BP331" s="846">
        <v>10.892199999999999</v>
      </c>
      <c r="BQ331" s="846">
        <v>12.1791</v>
      </c>
      <c r="BR331" s="846">
        <v>12.182399999999999</v>
      </c>
      <c r="BS331" s="846">
        <v>12.172700000000001</v>
      </c>
      <c r="BT331" s="846">
        <v>10.8169</v>
      </c>
      <c r="BU331" s="846">
        <v>11.0655</v>
      </c>
      <c r="BV331" s="846">
        <v>12.094900000000001</v>
      </c>
      <c r="BW331" s="846">
        <v>12.434899999999999</v>
      </c>
      <c r="BX331" s="846">
        <v>11.871700000000001</v>
      </c>
      <c r="BY331" s="846">
        <v>11.676399999999999</v>
      </c>
      <c r="BZ331" s="846">
        <v>11.202099999999998</v>
      </c>
      <c r="CA331" s="846">
        <v>13.2523</v>
      </c>
      <c r="CB331" s="846">
        <v>13.159099999999999</v>
      </c>
      <c r="CC331" s="846">
        <v>11.674800000000001</v>
      </c>
      <c r="CD331" s="846">
        <v>11.859700000000002</v>
      </c>
      <c r="CE331" s="846">
        <v>12.081</v>
      </c>
      <c r="CF331" s="846">
        <v>11.608999999999998</v>
      </c>
      <c r="CG331" s="846">
        <v>12.183169999999999</v>
      </c>
      <c r="CH331" s="846">
        <v>12.937000000000001</v>
      </c>
      <c r="CI331" s="846">
        <v>13.308</v>
      </c>
      <c r="CJ331" s="846">
        <v>13.571</v>
      </c>
      <c r="CK331" s="846">
        <v>12.38</v>
      </c>
      <c r="CL331" s="846">
        <v>12.341000000000001</v>
      </c>
      <c r="CM331" s="881"/>
      <c r="CN331" s="906"/>
    </row>
    <row r="332" spans="1:92" s="56" customFormat="1" ht="15">
      <c r="A332" s="228"/>
      <c r="B332" s="60"/>
      <c r="C332" s="685"/>
      <c r="D332" s="17"/>
      <c r="E332" s="579"/>
      <c r="F332" s="542"/>
      <c r="G332" s="524"/>
      <c r="H332" s="228"/>
      <c r="I332" s="82"/>
      <c r="J332" s="80"/>
      <c r="K332" s="66"/>
      <c r="L332" s="62"/>
      <c r="M332" s="60"/>
      <c r="O332" s="64" t="s">
        <v>690</v>
      </c>
      <c r="R332" s="5"/>
      <c r="S332" s="322"/>
      <c r="T332" s="12"/>
      <c r="U332" s="8"/>
      <c r="V332" s="939" t="s">
        <v>613</v>
      </c>
      <c r="W332" s="344" t="s">
        <v>512</v>
      </c>
      <c r="X332" s="2"/>
      <c r="Y332" s="2"/>
      <c r="Z332" s="789">
        <v>1978</v>
      </c>
      <c r="AK332" s="59"/>
      <c r="AL332" s="59"/>
      <c r="AM332" s="59"/>
      <c r="AN332" s="59"/>
      <c r="AO332" s="59"/>
      <c r="AP332" s="59"/>
      <c r="AQ332" s="59"/>
      <c r="AR332" s="59"/>
      <c r="AS332" s="59"/>
      <c r="AT332" s="59"/>
      <c r="AU332" s="59"/>
      <c r="AV332" s="59"/>
      <c r="AW332" s="59"/>
      <c r="AX332" s="59"/>
      <c r="AY332" s="59"/>
      <c r="AZ332" s="59"/>
      <c r="BA332" s="59"/>
      <c r="BB332" s="59"/>
      <c r="BD332" s="846">
        <v>1.78626</v>
      </c>
      <c r="BE332" s="846">
        <v>1.69638</v>
      </c>
      <c r="BF332" s="846">
        <v>1.8579600000000003</v>
      </c>
      <c r="BG332" s="846">
        <v>3.0728</v>
      </c>
      <c r="BH332" s="846">
        <v>4.2402700000000006</v>
      </c>
      <c r="BI332" s="846">
        <v>5.1608800000000006</v>
      </c>
      <c r="BJ332" s="846">
        <v>4.5391999999999992</v>
      </c>
      <c r="BK332" s="846">
        <v>6.1381500000000004</v>
      </c>
      <c r="BL332" s="846">
        <v>7.4799100000000003</v>
      </c>
      <c r="BM332" s="846">
        <v>6.8197099999999997</v>
      </c>
      <c r="BN332" s="846">
        <v>6.1374399999999998</v>
      </c>
      <c r="BO332" s="846">
        <v>7.4142299999999999</v>
      </c>
      <c r="BP332" s="846">
        <v>8.3827199999999991</v>
      </c>
      <c r="BQ332" s="846">
        <v>10.422340000000002</v>
      </c>
      <c r="BR332" s="846">
        <v>10.316469999999999</v>
      </c>
      <c r="BS332" s="846">
        <v>9.9314499999999981</v>
      </c>
      <c r="BT332" s="846">
        <v>9.5530199999999983</v>
      </c>
      <c r="BU332" s="846">
        <v>10.998799999999999</v>
      </c>
      <c r="BV332" s="846">
        <v>7.9472999999999985</v>
      </c>
      <c r="BW332" s="846">
        <v>6.8770000000000007</v>
      </c>
      <c r="BX332" s="846">
        <v>7.448900000000001</v>
      </c>
      <c r="BY332" s="846">
        <v>6.7848999999999995</v>
      </c>
      <c r="BZ332" s="846">
        <v>6.5918000000000001</v>
      </c>
      <c r="CA332" s="846">
        <v>9.4921000000000006</v>
      </c>
      <c r="CB332" s="846">
        <v>8.3757000000000019</v>
      </c>
      <c r="CC332" s="846">
        <v>5.5227000000000004</v>
      </c>
      <c r="CD332" s="846">
        <v>5.9461999999999993</v>
      </c>
      <c r="CE332" s="846">
        <v>6.4473999999999991</v>
      </c>
      <c r="CF332" s="846">
        <v>7.8570000000000002</v>
      </c>
      <c r="CG332" s="846">
        <v>10.549799999999999</v>
      </c>
      <c r="CH332" s="846">
        <v>11.958</v>
      </c>
      <c r="CI332" s="846">
        <v>10.297000000000001</v>
      </c>
      <c r="CJ332" s="846">
        <v>9.8000000000000007</v>
      </c>
      <c r="CK332" s="846">
        <v>10.690999999999999</v>
      </c>
      <c r="CL332" s="846">
        <v>7.8239999999999998</v>
      </c>
      <c r="CM332" s="881"/>
      <c r="CN332" s="906"/>
    </row>
    <row r="333" spans="1:92" s="56" customFormat="1" ht="15">
      <c r="A333" s="228"/>
      <c r="B333" s="60"/>
      <c r="C333" s="685"/>
      <c r="D333" s="17"/>
      <c r="E333" s="579"/>
      <c r="F333" s="542"/>
      <c r="G333" s="524"/>
      <c r="H333" s="228"/>
      <c r="I333" s="82"/>
      <c r="J333" s="80"/>
      <c r="K333" s="66"/>
      <c r="L333" s="62"/>
      <c r="M333" s="60"/>
      <c r="O333" s="64" t="s">
        <v>690</v>
      </c>
      <c r="R333" s="5"/>
      <c r="S333" s="322"/>
      <c r="T333" s="12"/>
      <c r="U333" s="8"/>
      <c r="V333" s="940" t="s">
        <v>420</v>
      </c>
      <c r="W333" s="344" t="s">
        <v>512</v>
      </c>
      <c r="X333" s="2"/>
      <c r="Y333" s="2"/>
      <c r="Z333" s="789">
        <v>1978</v>
      </c>
      <c r="AK333" s="59"/>
      <c r="AL333" s="59"/>
      <c r="AM333" s="59"/>
      <c r="AN333" s="59"/>
      <c r="AO333" s="59"/>
      <c r="AP333" s="59"/>
      <c r="AQ333" s="59"/>
      <c r="AR333" s="59"/>
      <c r="AS333" s="59"/>
      <c r="AT333" s="59"/>
      <c r="AU333" s="59"/>
      <c r="AV333" s="59"/>
      <c r="AW333" s="59"/>
      <c r="AX333" s="59"/>
      <c r="AY333" s="59"/>
      <c r="AZ333" s="59"/>
      <c r="BA333" s="59"/>
      <c r="BB333" s="59"/>
      <c r="BD333" s="846">
        <v>66.599869999999996</v>
      </c>
      <c r="BE333" s="846">
        <v>78.50603000000001</v>
      </c>
      <c r="BF333" s="846">
        <v>90.777019999999993</v>
      </c>
      <c r="BG333" s="846">
        <v>102.86887</v>
      </c>
      <c r="BH333" s="846">
        <v>117.50219000000001</v>
      </c>
      <c r="BI333" s="846">
        <v>129.46736000000001</v>
      </c>
      <c r="BJ333" s="846">
        <v>140.50152</v>
      </c>
      <c r="BK333" s="846">
        <v>151.56412000000006</v>
      </c>
      <c r="BL333" s="846">
        <v>161.19494</v>
      </c>
      <c r="BM333" s="846">
        <v>170.36778000000001</v>
      </c>
      <c r="BN333" s="846">
        <v>177.32515000000001</v>
      </c>
      <c r="BO333" s="846">
        <v>186.46909999999997</v>
      </c>
      <c r="BP333" s="846">
        <v>192.59258000000005</v>
      </c>
      <c r="BQ333" s="846">
        <v>198.19373000000002</v>
      </c>
      <c r="BR333" s="846">
        <v>197.87055000000004</v>
      </c>
      <c r="BS333" s="846">
        <v>200.26660000000004</v>
      </c>
      <c r="BT333" s="846">
        <v>207.52759999999998</v>
      </c>
      <c r="BU333" s="846">
        <v>214.3853</v>
      </c>
      <c r="BV333" s="846">
        <v>230.57780000000002</v>
      </c>
      <c r="BW333" s="846">
        <v>239.88989999999998</v>
      </c>
      <c r="BX333" s="846">
        <v>249.07699999999991</v>
      </c>
      <c r="BY333" s="846">
        <v>266.81449999999995</v>
      </c>
      <c r="BZ333" s="846">
        <v>268.15859999999992</v>
      </c>
      <c r="CA333" s="846">
        <v>272.28190000000006</v>
      </c>
      <c r="CB333" s="846">
        <v>273.94540000000001</v>
      </c>
      <c r="CC333" s="846">
        <v>277.90309999999999</v>
      </c>
      <c r="CD333" s="846">
        <v>307.19209999999998</v>
      </c>
      <c r="CE333" s="846">
        <v>315.49549999999994</v>
      </c>
      <c r="CF333" s="846">
        <v>312.68600000000004</v>
      </c>
      <c r="CG333" s="846">
        <v>314.46329000000003</v>
      </c>
      <c r="CH333" s="846">
        <v>310.17699999999996</v>
      </c>
      <c r="CI333" s="846">
        <v>267.45099999999996</v>
      </c>
      <c r="CJ333" s="846">
        <v>317.08199999999999</v>
      </c>
      <c r="CK333" s="846">
        <v>313.02999999999997</v>
      </c>
      <c r="CL333" s="846">
        <v>331.05899999999997</v>
      </c>
      <c r="CM333" s="881"/>
      <c r="CN333" s="906"/>
    </row>
    <row r="334" spans="1:92" s="56" customFormat="1" ht="15">
      <c r="A334" s="228"/>
      <c r="B334" s="60"/>
      <c r="C334" s="685"/>
      <c r="D334" s="17"/>
      <c r="E334" s="579"/>
      <c r="F334" s="542"/>
      <c r="G334" s="524"/>
      <c r="H334" s="228"/>
      <c r="I334" s="82"/>
      <c r="J334" s="80"/>
      <c r="K334" s="66"/>
      <c r="L334" s="62"/>
      <c r="M334" s="60"/>
      <c r="O334" s="64" t="s">
        <v>690</v>
      </c>
      <c r="R334" s="5"/>
      <c r="S334" s="322"/>
      <c r="T334" s="12"/>
      <c r="U334" s="8"/>
      <c r="V334" s="940" t="s">
        <v>421</v>
      </c>
      <c r="W334" s="344" t="s">
        <v>512</v>
      </c>
      <c r="X334" s="2" t="s">
        <v>398</v>
      </c>
      <c r="Y334" s="2"/>
      <c r="Z334" s="789">
        <v>1978</v>
      </c>
      <c r="AK334" s="59"/>
      <c r="AL334" s="59"/>
      <c r="AM334" s="59"/>
      <c r="AN334" s="59"/>
      <c r="AO334" s="59"/>
      <c r="AP334" s="59"/>
      <c r="AQ334" s="59"/>
      <c r="AR334" s="59"/>
      <c r="AS334" s="59"/>
      <c r="AT334" s="59"/>
      <c r="AU334" s="59"/>
      <c r="AV334" s="59"/>
      <c r="AW334" s="59"/>
      <c r="AX334" s="59"/>
      <c r="AY334" s="59"/>
      <c r="AZ334" s="59"/>
      <c r="BA334" s="59"/>
      <c r="BB334" s="59"/>
      <c r="BD334" s="846">
        <v>6.3116000000000003</v>
      </c>
      <c r="BE334" s="846">
        <v>6.9953000000000003</v>
      </c>
      <c r="BF334" s="846">
        <v>8.0888000000000009</v>
      </c>
      <c r="BG334" s="846">
        <v>9.3783999999999992</v>
      </c>
      <c r="BH334" s="846">
        <v>10.9854</v>
      </c>
      <c r="BI334" s="846">
        <v>11.983700000000001</v>
      </c>
      <c r="BJ334" s="846">
        <v>13.3872</v>
      </c>
      <c r="BK334" s="846">
        <v>14.398399999999999</v>
      </c>
      <c r="BL334" s="846">
        <v>15.723799999999999</v>
      </c>
      <c r="BM334" s="846">
        <v>16.346899999999998</v>
      </c>
      <c r="BN334" s="846">
        <v>16.9697</v>
      </c>
      <c r="BO334" s="846">
        <v>17.611099999999997</v>
      </c>
      <c r="BP334" s="846">
        <v>18.560299999999998</v>
      </c>
      <c r="BQ334" s="846">
        <v>19.153500000000001</v>
      </c>
      <c r="BR334" s="846">
        <v>20.465299999999999</v>
      </c>
      <c r="BS334" s="846">
        <v>21.7836</v>
      </c>
      <c r="BT334" s="846">
        <v>22.6569</v>
      </c>
      <c r="BU334" s="846">
        <v>23.670300000000001</v>
      </c>
      <c r="BV334" s="846">
        <v>25.363700000000001</v>
      </c>
      <c r="BW334" s="846">
        <v>27.547400000000003</v>
      </c>
      <c r="BX334" s="846">
        <v>28.385000000000002</v>
      </c>
      <c r="BY334" s="846">
        <v>29.2728</v>
      </c>
      <c r="BZ334" s="846">
        <v>30.3032</v>
      </c>
      <c r="CA334" s="846">
        <v>31.191500000000001</v>
      </c>
      <c r="CB334" s="846">
        <v>32.367400000000004</v>
      </c>
      <c r="CC334" s="846">
        <v>33.763199999999998</v>
      </c>
      <c r="CD334" s="846">
        <v>34.501199999999997</v>
      </c>
      <c r="CE334" s="846">
        <v>35.581400000000002</v>
      </c>
      <c r="CF334" s="846">
        <v>39.244</v>
      </c>
      <c r="CG334" s="846">
        <v>40.433489999999999</v>
      </c>
      <c r="CH334" s="846">
        <v>41.469000000000001</v>
      </c>
      <c r="CI334" s="846">
        <v>42.85</v>
      </c>
      <c r="CJ334" s="846">
        <v>43.652000000000001</v>
      </c>
      <c r="CK334" s="846">
        <v>45.116999999999997</v>
      </c>
      <c r="CL334" s="846">
        <v>46.631999999999998</v>
      </c>
      <c r="CM334" s="881"/>
      <c r="CN334" s="906"/>
    </row>
    <row r="335" spans="1:92" s="56" customFormat="1" ht="15">
      <c r="A335" s="228"/>
      <c r="B335" s="60"/>
      <c r="C335" s="685"/>
      <c r="D335" s="17"/>
      <c r="E335" s="579"/>
      <c r="F335" s="542"/>
      <c r="G335" s="524"/>
      <c r="H335" s="228"/>
      <c r="I335" s="82"/>
      <c r="J335" s="80"/>
      <c r="K335" s="66"/>
      <c r="L335" s="62"/>
      <c r="M335" s="60"/>
      <c r="O335" s="64" t="s">
        <v>690</v>
      </c>
      <c r="R335" s="5"/>
      <c r="S335" s="322"/>
      <c r="T335" s="12"/>
      <c r="U335" s="8"/>
      <c r="V335" s="940" t="s">
        <v>278</v>
      </c>
      <c r="W335" s="344" t="s">
        <v>512</v>
      </c>
      <c r="X335" s="2" t="s">
        <v>397</v>
      </c>
      <c r="Y335" s="2"/>
      <c r="Z335" s="789">
        <v>1978</v>
      </c>
      <c r="AK335" s="59"/>
      <c r="AL335" s="59"/>
      <c r="AM335" s="59"/>
      <c r="AN335" s="59"/>
      <c r="AO335" s="59"/>
      <c r="AP335" s="59"/>
      <c r="AQ335" s="59"/>
      <c r="AR335" s="59"/>
      <c r="AS335" s="59"/>
      <c r="AT335" s="59"/>
      <c r="AU335" s="59"/>
      <c r="AV335" s="59"/>
      <c r="AW335" s="59"/>
      <c r="AX335" s="59"/>
      <c r="AY335" s="59"/>
      <c r="AZ335" s="59"/>
      <c r="BA335" s="59"/>
      <c r="BB335" s="59"/>
      <c r="BD335" s="846">
        <v>2.5114000000000001</v>
      </c>
      <c r="BE335" s="846">
        <v>2.6275799999999991</v>
      </c>
      <c r="BF335" s="846">
        <v>3.3230199999999983</v>
      </c>
      <c r="BG335" s="846">
        <v>3.8266200000000006</v>
      </c>
      <c r="BH335" s="846">
        <v>4.8106199999999966</v>
      </c>
      <c r="BI335" s="846">
        <v>5.27332</v>
      </c>
      <c r="BJ335" s="846">
        <v>6.5689300000000008</v>
      </c>
      <c r="BK335" s="846">
        <v>7.0230300000000048</v>
      </c>
      <c r="BL335" s="846">
        <v>7.4818799999999985</v>
      </c>
      <c r="BM335" s="846">
        <v>8.408710000000001</v>
      </c>
      <c r="BN335" s="846">
        <v>8.5896000000000026</v>
      </c>
      <c r="BO335" s="846">
        <v>10.240790000000002</v>
      </c>
      <c r="BP335" s="846">
        <v>9.9259999999999984</v>
      </c>
      <c r="BQ335" s="846">
        <v>11.275320000000001</v>
      </c>
      <c r="BR335" s="846">
        <v>10.83771</v>
      </c>
      <c r="BS335" s="846">
        <v>10.624420000000004</v>
      </c>
      <c r="BT335" s="846">
        <v>11.4039</v>
      </c>
      <c r="BU335" s="846">
        <v>11.365300000000001</v>
      </c>
      <c r="BV335" s="846">
        <v>13.212299999999999</v>
      </c>
      <c r="BW335" s="846">
        <v>18.419600000000003</v>
      </c>
      <c r="BX335" s="846">
        <v>11.785599999999999</v>
      </c>
      <c r="BY335" s="846">
        <v>11.989000000000004</v>
      </c>
      <c r="BZ335" s="846">
        <v>13.198599999999999</v>
      </c>
      <c r="CA335" s="846">
        <v>16.774300000000004</v>
      </c>
      <c r="CB335" s="846">
        <v>17.192199999999996</v>
      </c>
      <c r="CC335" s="846">
        <v>17.007300000000001</v>
      </c>
      <c r="CD335" s="846">
        <v>19.757100000000001</v>
      </c>
      <c r="CE335" s="846">
        <v>18.815800000000003</v>
      </c>
      <c r="CF335" s="846">
        <v>21.405000000000001</v>
      </c>
      <c r="CG335" s="846">
        <v>24.794860000000003</v>
      </c>
      <c r="CH335" s="846">
        <v>22.055</v>
      </c>
      <c r="CI335" s="846">
        <v>23.096999999999998</v>
      </c>
      <c r="CJ335" s="846">
        <v>20.445</v>
      </c>
      <c r="CK335" s="846">
        <v>18.617000000000001</v>
      </c>
      <c r="CL335" s="846">
        <v>19.303000000000001</v>
      </c>
      <c r="CM335" s="881"/>
      <c r="CN335" s="906"/>
    </row>
    <row r="336" spans="1:92" s="56" customFormat="1" ht="15">
      <c r="A336" s="228"/>
      <c r="B336" s="60"/>
      <c r="C336" s="685"/>
      <c r="D336" s="17"/>
      <c r="E336" s="579"/>
      <c r="F336" s="542"/>
      <c r="G336" s="524"/>
      <c r="H336" s="228"/>
      <c r="I336" s="82"/>
      <c r="J336" s="80"/>
      <c r="K336" s="66"/>
      <c r="L336" s="62"/>
      <c r="M336" s="60"/>
      <c r="O336" s="64" t="s">
        <v>296</v>
      </c>
      <c r="R336" s="5"/>
      <c r="S336" s="322"/>
      <c r="T336" s="12"/>
      <c r="U336" s="8"/>
      <c r="V336" s="940" t="s">
        <v>261</v>
      </c>
      <c r="W336" s="344" t="s">
        <v>512</v>
      </c>
      <c r="X336" s="2"/>
      <c r="Y336" s="2"/>
      <c r="Z336" s="789">
        <v>1978</v>
      </c>
      <c r="AK336" s="59"/>
      <c r="AL336" s="59"/>
      <c r="AM336" s="59"/>
      <c r="AN336" s="59"/>
      <c r="AO336" s="59"/>
      <c r="AP336" s="59"/>
      <c r="AQ336" s="59"/>
      <c r="AR336" s="59"/>
      <c r="AS336" s="59"/>
      <c r="AT336" s="59"/>
      <c r="AU336" s="59"/>
      <c r="AV336" s="59"/>
      <c r="AW336" s="59"/>
      <c r="AX336" s="59"/>
      <c r="AY336" s="59"/>
      <c r="AZ336" s="59"/>
      <c r="BA336" s="59"/>
      <c r="BB336" s="59"/>
      <c r="BD336" s="846">
        <v>1.7724700000000002</v>
      </c>
      <c r="BE336" s="846">
        <v>1.8258599999999987</v>
      </c>
      <c r="BF336" s="846">
        <v>2.2601599999999991</v>
      </c>
      <c r="BG336" s="846">
        <v>2.5373400000000021</v>
      </c>
      <c r="BH336" s="846">
        <v>2.8381499999999988</v>
      </c>
      <c r="BI336" s="846">
        <v>3.3028399999999998</v>
      </c>
      <c r="BJ336" s="846">
        <v>3.9327299999999994</v>
      </c>
      <c r="BK336" s="846">
        <v>4.1887000000000043</v>
      </c>
      <c r="BL336" s="846">
        <v>4.7547199999999989</v>
      </c>
      <c r="BM336" s="846">
        <v>4.9977400000000003</v>
      </c>
      <c r="BN336" s="846">
        <v>5.2368500000000004</v>
      </c>
      <c r="BO336" s="846">
        <v>5.7503600000000006</v>
      </c>
      <c r="BP336" s="846">
        <v>5.8572399999999973</v>
      </c>
      <c r="BQ336" s="846">
        <v>5.899670000000004</v>
      </c>
      <c r="BR336" s="846">
        <v>5.9990699999999997</v>
      </c>
      <c r="BS336" s="846">
        <v>6.0393000000000008</v>
      </c>
      <c r="BT336" s="846">
        <v>6.635900000000003</v>
      </c>
      <c r="BU336" s="846">
        <v>6.7391000000000005</v>
      </c>
      <c r="BV336" s="846">
        <v>6.694700000000001</v>
      </c>
      <c r="BW336" s="846">
        <v>6.9772000000000034</v>
      </c>
      <c r="BX336" s="846">
        <v>7.1487000000000016</v>
      </c>
      <c r="BY336" s="846">
        <v>7.2812000000000054</v>
      </c>
      <c r="BZ336" s="846">
        <v>7.1173000000000002</v>
      </c>
      <c r="CA336" s="846">
        <v>7.6084000000000067</v>
      </c>
      <c r="CB336" s="846">
        <v>8.1856000000000009</v>
      </c>
      <c r="CC336" s="846">
        <v>8.6864999999999988</v>
      </c>
      <c r="CD336" s="846">
        <v>9.3702000000000041</v>
      </c>
      <c r="CE336" s="846">
        <v>9.4663000000000039</v>
      </c>
      <c r="CF336" s="846">
        <v>9.4660000000000011</v>
      </c>
      <c r="CG336" s="846">
        <v>10.010480000000001</v>
      </c>
      <c r="CH336" s="846">
        <v>10.586</v>
      </c>
      <c r="CI336" s="846">
        <v>10.802999999999999</v>
      </c>
      <c r="CJ336" s="846">
        <v>10.544</v>
      </c>
      <c r="CK336" s="846">
        <v>8.5460000000000012</v>
      </c>
      <c r="CL336" s="846">
        <v>8.6029999999999998</v>
      </c>
      <c r="CM336" s="881"/>
      <c r="CN336" s="906"/>
    </row>
    <row r="337" spans="1:92" s="4" customFormat="1" ht="15">
      <c r="F337" s="395"/>
      <c r="V337" s="808" t="s">
        <v>424</v>
      </c>
      <c r="W337" s="344" t="s">
        <v>512</v>
      </c>
      <c r="X337" s="2" t="s">
        <v>425</v>
      </c>
      <c r="Y337" s="2"/>
      <c r="Z337" s="789">
        <v>1978</v>
      </c>
      <c r="AK337" s="809"/>
      <c r="AL337" s="809"/>
      <c r="AM337" s="809"/>
      <c r="AN337" s="809"/>
      <c r="AO337" s="809"/>
      <c r="AP337" s="809"/>
      <c r="AQ337" s="809"/>
      <c r="AR337" s="809"/>
      <c r="AS337" s="809"/>
      <c r="AT337" s="809"/>
      <c r="AU337" s="809"/>
      <c r="AV337" s="809"/>
      <c r="AW337" s="809"/>
      <c r="AX337" s="809"/>
      <c r="AY337" s="809"/>
      <c r="AZ337" s="809"/>
      <c r="BA337" s="809"/>
      <c r="BB337" s="809"/>
      <c r="BD337" s="809">
        <f t="shared" ref="BD337:CJ337" si="217">BD331+BD332</f>
        <v>6.5373599999999996</v>
      </c>
      <c r="BE337" s="809">
        <f t="shared" si="217"/>
        <v>6.8036799999999999</v>
      </c>
      <c r="BF337" s="809">
        <f t="shared" si="217"/>
        <v>8.3568600000000011</v>
      </c>
      <c r="BG337" s="809">
        <f t="shared" si="217"/>
        <v>10.138999999999999</v>
      </c>
      <c r="BH337" s="809">
        <f t="shared" si="217"/>
        <v>12.593070000000001</v>
      </c>
      <c r="BI337" s="809">
        <f t="shared" si="217"/>
        <v>14.350680000000001</v>
      </c>
      <c r="BJ337" s="809">
        <f t="shared" si="217"/>
        <v>14.778899999999998</v>
      </c>
      <c r="BK337" s="809">
        <f t="shared" si="217"/>
        <v>17.167750000000002</v>
      </c>
      <c r="BL337" s="809">
        <f t="shared" si="217"/>
        <v>16.36261</v>
      </c>
      <c r="BM337" s="809">
        <f t="shared" si="217"/>
        <v>16.268909999999998</v>
      </c>
      <c r="BN337" s="809">
        <f t="shared" si="217"/>
        <v>16.206740000000003</v>
      </c>
      <c r="BO337" s="809">
        <f t="shared" si="217"/>
        <v>17.923929999999999</v>
      </c>
      <c r="BP337" s="809">
        <f t="shared" si="217"/>
        <v>19.274919999999998</v>
      </c>
      <c r="BQ337" s="809">
        <f t="shared" si="217"/>
        <v>22.601440000000004</v>
      </c>
      <c r="BR337" s="809">
        <f t="shared" si="217"/>
        <v>22.498869999999997</v>
      </c>
      <c r="BS337" s="809">
        <f t="shared" si="217"/>
        <v>22.104149999999997</v>
      </c>
      <c r="BT337" s="809">
        <f t="shared" si="217"/>
        <v>20.36992</v>
      </c>
      <c r="BU337" s="809">
        <f t="shared" si="217"/>
        <v>22.064299999999999</v>
      </c>
      <c r="BV337" s="809">
        <f t="shared" si="217"/>
        <v>20.042200000000001</v>
      </c>
      <c r="BW337" s="809">
        <f t="shared" si="217"/>
        <v>19.311900000000001</v>
      </c>
      <c r="BX337" s="809">
        <f t="shared" si="217"/>
        <v>19.320600000000002</v>
      </c>
      <c r="BY337" s="809">
        <f t="shared" si="217"/>
        <v>18.461299999999998</v>
      </c>
      <c r="BZ337" s="809">
        <f t="shared" si="217"/>
        <v>17.793899999999997</v>
      </c>
      <c r="CA337" s="809">
        <f t="shared" si="217"/>
        <v>22.744399999999999</v>
      </c>
      <c r="CB337" s="809">
        <f t="shared" si="217"/>
        <v>21.534800000000001</v>
      </c>
      <c r="CC337" s="809">
        <f t="shared" si="217"/>
        <v>17.197500000000002</v>
      </c>
      <c r="CD337" s="809">
        <f t="shared" si="217"/>
        <v>17.805900000000001</v>
      </c>
      <c r="CE337" s="809">
        <f t="shared" si="217"/>
        <v>18.528399999999998</v>
      </c>
      <c r="CF337" s="809">
        <f t="shared" si="217"/>
        <v>19.465999999999998</v>
      </c>
      <c r="CG337" s="809">
        <f t="shared" si="217"/>
        <v>22.732969999999998</v>
      </c>
      <c r="CH337" s="809">
        <f t="shared" si="217"/>
        <v>24.895000000000003</v>
      </c>
      <c r="CI337" s="809">
        <f t="shared" si="217"/>
        <v>23.605</v>
      </c>
      <c r="CJ337" s="809">
        <f t="shared" si="217"/>
        <v>23.371000000000002</v>
      </c>
      <c r="CK337" s="809">
        <f>CK331+CK332</f>
        <v>23.070999999999998</v>
      </c>
      <c r="CL337" s="1064">
        <f>CL331+CL332</f>
        <v>20.164999999999999</v>
      </c>
      <c r="CM337" s="395"/>
      <c r="CN337" s="888"/>
    </row>
    <row r="338" spans="1:92" s="4" customFormat="1" ht="15">
      <c r="F338" s="395"/>
      <c r="V338" s="808" t="s">
        <v>277</v>
      </c>
      <c r="W338" s="344" t="s">
        <v>512</v>
      </c>
      <c r="X338" s="2" t="s">
        <v>396</v>
      </c>
      <c r="Y338" s="2"/>
      <c r="Z338" s="789">
        <v>1978</v>
      </c>
      <c r="AK338" s="809"/>
      <c r="AL338" s="809"/>
      <c r="AM338" s="809"/>
      <c r="AN338" s="809"/>
      <c r="AO338" s="809"/>
      <c r="AP338" s="809"/>
      <c r="AQ338" s="809"/>
      <c r="AR338" s="809"/>
      <c r="AS338" s="809"/>
      <c r="AT338" s="809"/>
      <c r="AU338" s="809"/>
      <c r="AV338" s="809"/>
      <c r="AW338" s="809"/>
      <c r="AX338" s="809"/>
      <c r="AY338" s="809"/>
      <c r="AZ338" s="809"/>
      <c r="BA338" s="809"/>
      <c r="BB338" s="809"/>
      <c r="BD338" s="809">
        <f t="shared" ref="BD338:CJ338" si="218">BD333-BD334</f>
        <v>60.288269999999997</v>
      </c>
      <c r="BE338" s="809">
        <f t="shared" si="218"/>
        <v>71.510730000000009</v>
      </c>
      <c r="BF338" s="809">
        <f t="shared" si="218"/>
        <v>82.688219999999987</v>
      </c>
      <c r="BG338" s="809">
        <f t="shared" si="218"/>
        <v>93.490470000000002</v>
      </c>
      <c r="BH338" s="809">
        <f t="shared" si="218"/>
        <v>106.51679000000001</v>
      </c>
      <c r="BI338" s="809">
        <f t="shared" si="218"/>
        <v>117.48366000000001</v>
      </c>
      <c r="BJ338" s="809">
        <f t="shared" si="218"/>
        <v>127.11431999999999</v>
      </c>
      <c r="BK338" s="809">
        <f t="shared" si="218"/>
        <v>137.16572000000005</v>
      </c>
      <c r="BL338" s="809">
        <f t="shared" si="218"/>
        <v>145.47113999999999</v>
      </c>
      <c r="BM338" s="809">
        <f t="shared" si="218"/>
        <v>154.02088000000001</v>
      </c>
      <c r="BN338" s="809">
        <f t="shared" si="218"/>
        <v>160.35545000000002</v>
      </c>
      <c r="BO338" s="809">
        <f t="shared" si="218"/>
        <v>168.85799999999998</v>
      </c>
      <c r="BP338" s="809">
        <f t="shared" si="218"/>
        <v>174.03228000000007</v>
      </c>
      <c r="BQ338" s="809">
        <f t="shared" si="218"/>
        <v>179.04023000000001</v>
      </c>
      <c r="BR338" s="809">
        <f t="shared" si="218"/>
        <v>177.40525000000002</v>
      </c>
      <c r="BS338" s="809">
        <f t="shared" si="218"/>
        <v>178.48300000000003</v>
      </c>
      <c r="BT338" s="809">
        <f t="shared" si="218"/>
        <v>184.87069999999997</v>
      </c>
      <c r="BU338" s="809">
        <f t="shared" si="218"/>
        <v>190.715</v>
      </c>
      <c r="BV338" s="809">
        <f t="shared" si="218"/>
        <v>205.21410000000003</v>
      </c>
      <c r="BW338" s="809">
        <f t="shared" si="218"/>
        <v>212.34249999999997</v>
      </c>
      <c r="BX338" s="809">
        <f t="shared" si="218"/>
        <v>220.69199999999992</v>
      </c>
      <c r="BY338" s="809">
        <f t="shared" si="218"/>
        <v>237.54169999999996</v>
      </c>
      <c r="BZ338" s="809">
        <f t="shared" si="218"/>
        <v>237.85539999999992</v>
      </c>
      <c r="CA338" s="809">
        <f t="shared" si="218"/>
        <v>241.09040000000007</v>
      </c>
      <c r="CB338" s="809">
        <f t="shared" si="218"/>
        <v>241.578</v>
      </c>
      <c r="CC338" s="809">
        <f t="shared" si="218"/>
        <v>244.13990000000001</v>
      </c>
      <c r="CD338" s="809">
        <f t="shared" si="218"/>
        <v>272.6909</v>
      </c>
      <c r="CE338" s="809">
        <f t="shared" si="218"/>
        <v>279.91409999999996</v>
      </c>
      <c r="CF338" s="809">
        <f t="shared" si="218"/>
        <v>273.44200000000001</v>
      </c>
      <c r="CG338" s="809">
        <f t="shared" si="218"/>
        <v>274.02980000000002</v>
      </c>
      <c r="CH338" s="809">
        <f t="shared" si="218"/>
        <v>268.70799999999997</v>
      </c>
      <c r="CI338" s="809">
        <f t="shared" si="218"/>
        <v>224.60099999999997</v>
      </c>
      <c r="CJ338" s="809">
        <f t="shared" si="218"/>
        <v>273.43</v>
      </c>
      <c r="CK338" s="809">
        <f>CK333-CK334</f>
        <v>267.91299999999995</v>
      </c>
      <c r="CL338" s="1064">
        <f>CL333-CL334</f>
        <v>284.42699999999996</v>
      </c>
      <c r="CM338" s="395"/>
      <c r="CN338" s="888"/>
    </row>
    <row r="339" spans="1:92" s="56" customFormat="1" ht="15">
      <c r="A339" s="228"/>
      <c r="B339" s="60"/>
      <c r="C339" s="685"/>
      <c r="D339" s="17"/>
      <c r="E339" s="579"/>
      <c r="F339" s="542"/>
      <c r="G339" s="524"/>
      <c r="H339" s="228"/>
      <c r="I339" s="82"/>
      <c r="J339" s="80"/>
      <c r="K339" s="66"/>
      <c r="L339" s="62"/>
      <c r="M339" s="60"/>
      <c r="O339" s="64"/>
      <c r="R339" s="5"/>
      <c r="S339" s="322"/>
      <c r="T339" s="12"/>
      <c r="U339" s="8"/>
      <c r="V339" s="135" t="s">
        <v>692</v>
      </c>
      <c r="W339" s="344" t="s">
        <v>512</v>
      </c>
      <c r="X339" s="2" t="s">
        <v>774</v>
      </c>
      <c r="Y339" s="2"/>
      <c r="Z339" s="789">
        <v>1978</v>
      </c>
      <c r="AK339" s="59"/>
      <c r="AL339" s="59"/>
      <c r="AM339" s="59"/>
      <c r="AN339" s="59"/>
      <c r="AO339" s="59"/>
      <c r="AP339" s="59"/>
      <c r="AQ339" s="59"/>
      <c r="AR339" s="59"/>
      <c r="AS339" s="59"/>
      <c r="AT339" s="59"/>
      <c r="AU339" s="59"/>
      <c r="AV339" s="59"/>
      <c r="AW339" s="59"/>
      <c r="AX339" s="59"/>
      <c r="AY339" s="59"/>
      <c r="AZ339" s="59"/>
      <c r="BA339" s="59"/>
      <c r="BB339" s="59"/>
      <c r="BD339" s="101">
        <f t="shared" ref="BD339:CJ339" si="219">BD327-BD328</f>
        <v>74.819370000000021</v>
      </c>
      <c r="BE339" s="101">
        <f t="shared" si="219"/>
        <v>85.03440999999998</v>
      </c>
      <c r="BF339" s="101">
        <f t="shared" si="219"/>
        <v>98.571740000000005</v>
      </c>
      <c r="BG339" s="101">
        <f t="shared" si="219"/>
        <v>115.90669</v>
      </c>
      <c r="BH339" s="101">
        <f t="shared" si="219"/>
        <v>136.80280999999999</v>
      </c>
      <c r="BI339" s="101">
        <f t="shared" si="219"/>
        <v>151.60588000000001</v>
      </c>
      <c r="BJ339" s="101">
        <f t="shared" si="219"/>
        <v>167.37845000000004</v>
      </c>
      <c r="BK339" s="101">
        <f t="shared" si="219"/>
        <v>180.97925000000004</v>
      </c>
      <c r="BL339" s="101">
        <f t="shared" si="219"/>
        <v>187.47502000000003</v>
      </c>
      <c r="BM339" s="101">
        <f t="shared" si="219"/>
        <v>193.94669000000005</v>
      </c>
      <c r="BN339" s="101">
        <f t="shared" si="219"/>
        <v>205.61434999999997</v>
      </c>
      <c r="BO339" s="101">
        <f t="shared" si="219"/>
        <v>211.28959</v>
      </c>
      <c r="BP339" s="101">
        <f t="shared" si="219"/>
        <v>221.04308000000003</v>
      </c>
      <c r="BQ339" s="101">
        <f t="shared" si="219"/>
        <v>229.23854999999998</v>
      </c>
      <c r="BR339" s="101">
        <f t="shared" si="219"/>
        <v>241.34926000000004</v>
      </c>
      <c r="BS339" s="101">
        <f t="shared" si="219"/>
        <v>263.78371999999996</v>
      </c>
      <c r="BT339" s="101">
        <f t="shared" si="219"/>
        <v>263.15880000000004</v>
      </c>
      <c r="BU339" s="101">
        <f t="shared" si="219"/>
        <v>268.65370000000001</v>
      </c>
      <c r="BV339" s="101">
        <f t="shared" si="219"/>
        <v>273.41380000000004</v>
      </c>
      <c r="BW339" s="101">
        <f t="shared" si="219"/>
        <v>283.20139999999998</v>
      </c>
      <c r="BX339" s="101">
        <f t="shared" si="219"/>
        <v>281.99279999999999</v>
      </c>
      <c r="BY339" s="101">
        <f t="shared" si="219"/>
        <v>296.84820000000002</v>
      </c>
      <c r="BZ339" s="101">
        <f t="shared" si="219"/>
        <v>299.00290000000007</v>
      </c>
      <c r="CA339" s="101">
        <f t="shared" si="219"/>
        <v>311.12379999999996</v>
      </c>
      <c r="CB339" s="101">
        <f t="shared" si="219"/>
        <v>330.12030000000004</v>
      </c>
      <c r="CC339" s="101">
        <f t="shared" si="219"/>
        <v>335.10170000000005</v>
      </c>
      <c r="CD339" s="101">
        <f t="shared" si="219"/>
        <v>352.19680000000005</v>
      </c>
      <c r="CE339" s="101">
        <f t="shared" si="219"/>
        <v>361.53329999999994</v>
      </c>
      <c r="CF339" s="101">
        <f t="shared" si="219"/>
        <v>356.05087000000003</v>
      </c>
      <c r="CG339" s="101">
        <f t="shared" si="219"/>
        <v>368.92989</v>
      </c>
      <c r="CH339" s="101">
        <f t="shared" si="219"/>
        <v>380.5150000000001</v>
      </c>
      <c r="CI339" s="101">
        <f t="shared" si="219"/>
        <v>397.22399999999999</v>
      </c>
      <c r="CJ339" s="101">
        <f t="shared" si="219"/>
        <v>432.5</v>
      </c>
      <c r="CK339" s="101">
        <f>CK327-CK328</f>
        <v>399.98699999999997</v>
      </c>
      <c r="CL339" s="1064">
        <f>CL327-CL328</f>
        <v>409.11199999999997</v>
      </c>
      <c r="CM339" s="881"/>
      <c r="CN339" s="906"/>
    </row>
    <row r="340" spans="1:92" s="4" customFormat="1" ht="15">
      <c r="A340" s="228"/>
      <c r="B340" s="60"/>
      <c r="C340" s="685"/>
      <c r="D340" s="17"/>
      <c r="E340" s="579"/>
      <c r="F340" s="542"/>
      <c r="G340" s="524"/>
      <c r="H340" s="228"/>
      <c r="R340" s="5"/>
      <c r="S340" s="322"/>
      <c r="T340" s="12"/>
      <c r="U340" s="8"/>
      <c r="V340" s="45"/>
      <c r="W340" s="344"/>
      <c r="X340" s="2"/>
      <c r="Y340" s="2"/>
      <c r="Z340" s="789"/>
      <c r="AK340" s="46"/>
      <c r="AL340" s="46"/>
      <c r="AM340" s="46"/>
      <c r="AN340" s="46"/>
      <c r="AO340" s="46"/>
      <c r="AP340" s="46"/>
      <c r="AQ340" s="46"/>
      <c r="AR340" s="46"/>
      <c r="AS340" s="46"/>
      <c r="AT340" s="46"/>
      <c r="AU340" s="46"/>
      <c r="AV340" s="46"/>
      <c r="AW340" s="46"/>
      <c r="AX340" s="46"/>
      <c r="AY340" s="46"/>
      <c r="AZ340" s="46"/>
      <c r="BA340" s="46"/>
      <c r="BB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101"/>
      <c r="CL340" s="1064"/>
      <c r="CM340" s="395"/>
      <c r="CN340" s="888"/>
    </row>
    <row r="341" spans="1:92" s="4" customFormat="1" ht="15">
      <c r="A341" s="228"/>
      <c r="B341" s="60"/>
      <c r="C341" s="685"/>
      <c r="D341" s="17"/>
      <c r="E341" s="579"/>
      <c r="F341" s="542"/>
      <c r="G341" s="524"/>
      <c r="H341" s="228"/>
      <c r="R341" s="5"/>
      <c r="S341" s="322"/>
      <c r="T341" s="12"/>
      <c r="U341" s="8"/>
      <c r="V341" s="45" t="str">
        <f>V322</f>
        <v>3.202 Dépenses et recettes des administrations publiques centrales (S1311) (*)</v>
      </c>
      <c r="W341" s="344"/>
      <c r="X341" s="2"/>
      <c r="Y341" s="2"/>
      <c r="Z341" s="789"/>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101"/>
      <c r="CL341" s="1064"/>
      <c r="CM341" s="395"/>
      <c r="CN341" s="888"/>
    </row>
    <row r="342" spans="1:92" s="4" customFormat="1" ht="15">
      <c r="A342" s="228"/>
      <c r="B342" s="60"/>
      <c r="C342" s="685"/>
      <c r="D342" s="17"/>
      <c r="E342" s="579"/>
      <c r="F342" s="542"/>
      <c r="G342" s="524"/>
      <c r="H342" s="228"/>
      <c r="R342" s="5"/>
      <c r="S342" s="322"/>
      <c r="T342" s="12"/>
      <c r="U342" s="8"/>
      <c r="V342" s="45" t="str">
        <f>V327</f>
        <v>Total des dépenses</v>
      </c>
      <c r="W342" s="344" t="str">
        <f>W$73</f>
        <v>Md euros 2012</v>
      </c>
      <c r="X342" s="2" t="s">
        <v>809</v>
      </c>
      <c r="Y342" s="2"/>
      <c r="Z342" s="789">
        <v>1978</v>
      </c>
      <c r="AK342" s="46"/>
      <c r="AL342" s="46"/>
      <c r="AM342" s="46"/>
      <c r="AN342" s="46"/>
      <c r="AO342" s="46"/>
      <c r="AP342" s="46"/>
      <c r="AQ342" s="46"/>
      <c r="AR342" s="46"/>
      <c r="AS342" s="46"/>
      <c r="AT342" s="46"/>
      <c r="AU342" s="46"/>
      <c r="AV342" s="46"/>
      <c r="AW342" s="46"/>
      <c r="AX342" s="46"/>
      <c r="AY342" s="46"/>
      <c r="AZ342" s="46"/>
      <c r="BA342" s="46"/>
      <c r="BB342" s="46"/>
      <c r="BC342" s="46"/>
      <c r="BD342" s="46">
        <f t="shared" ref="BD342:BP342" si="220">BD327/BD$71*BD$73</f>
        <v>246.12095438234621</v>
      </c>
      <c r="BE342" s="46">
        <f t="shared" si="220"/>
        <v>254.53051302485849</v>
      </c>
      <c r="BF342" s="46">
        <f t="shared" si="220"/>
        <v>265.38442766123063</v>
      </c>
      <c r="BG342" s="46">
        <f t="shared" si="220"/>
        <v>284.21794328638543</v>
      </c>
      <c r="BH342" s="46">
        <f t="shared" si="220"/>
        <v>298.97100205365939</v>
      </c>
      <c r="BI342" s="46">
        <f t="shared" si="220"/>
        <v>306.5290072315928</v>
      </c>
      <c r="BJ342" s="46">
        <f t="shared" si="220"/>
        <v>316.54349738568777</v>
      </c>
      <c r="BK342" s="46">
        <f t="shared" si="220"/>
        <v>326.11195816064901</v>
      </c>
      <c r="BL342" s="46">
        <f t="shared" si="220"/>
        <v>322.24999048161288</v>
      </c>
      <c r="BM342" s="46">
        <f t="shared" si="220"/>
        <v>324.28137281586879</v>
      </c>
      <c r="BN342" s="46">
        <f t="shared" si="220"/>
        <v>332.56995334836114</v>
      </c>
      <c r="BO342" s="46">
        <f t="shared" si="220"/>
        <v>333.06726848886882</v>
      </c>
      <c r="BP342" s="46">
        <f t="shared" si="220"/>
        <v>342.53141590041122</v>
      </c>
      <c r="BQ342" s="46">
        <f>BQ327/BQ$71*BQ$73</f>
        <v>347.52132417501559</v>
      </c>
      <c r="BR342" s="46">
        <f t="shared" ref="BR342:CJ342" si="221">BR327/BR$71*BR$73</f>
        <v>361.25237343030005</v>
      </c>
      <c r="BS342" s="46">
        <f t="shared" si="221"/>
        <v>387.60726602936745</v>
      </c>
      <c r="BT342" s="46">
        <f t="shared" si="221"/>
        <v>385.75726178000997</v>
      </c>
      <c r="BU342" s="46">
        <f t="shared" si="221"/>
        <v>392.78139696512295</v>
      </c>
      <c r="BV342" s="46">
        <f t="shared" si="221"/>
        <v>395.93125975121586</v>
      </c>
      <c r="BW342" s="46">
        <f t="shared" si="221"/>
        <v>404.91707217166754</v>
      </c>
      <c r="BX342" s="46">
        <f t="shared" si="221"/>
        <v>399.78694974452463</v>
      </c>
      <c r="BY342" s="46">
        <f t="shared" si="221"/>
        <v>416.22007086732856</v>
      </c>
      <c r="BZ342" s="46">
        <f t="shared" si="221"/>
        <v>413.5026347003207</v>
      </c>
      <c r="CA342" s="46">
        <f t="shared" si="221"/>
        <v>422.75497360646403</v>
      </c>
      <c r="CB342" s="46">
        <f t="shared" si="221"/>
        <v>437.91780689266841</v>
      </c>
      <c r="CC342" s="46">
        <f t="shared" si="221"/>
        <v>435.14206871382964</v>
      </c>
      <c r="CD342" s="46">
        <f t="shared" si="221"/>
        <v>448.16151497651128</v>
      </c>
      <c r="CE342" s="46">
        <f t="shared" si="221"/>
        <v>450.58672174118846</v>
      </c>
      <c r="CF342" s="46">
        <f t="shared" si="221"/>
        <v>434.72328322653112</v>
      </c>
      <c r="CG342" s="46">
        <f t="shared" si="221"/>
        <v>440.47042110079423</v>
      </c>
      <c r="CH342" s="46">
        <f t="shared" si="221"/>
        <v>445.30005323038245</v>
      </c>
      <c r="CI342" s="46">
        <f t="shared" si="221"/>
        <v>452.50826546051974</v>
      </c>
      <c r="CJ342" s="46">
        <f t="shared" si="221"/>
        <v>487.02543112733298</v>
      </c>
      <c r="CK342" s="101">
        <f>CK327/CK$71*CK$73</f>
        <v>451.92017997502086</v>
      </c>
      <c r="CL342" s="1064">
        <f>CL327/CL$71*CL$73</f>
        <v>453.08499999999998</v>
      </c>
      <c r="CM342" s="395"/>
      <c r="CN342" s="888"/>
    </row>
    <row r="343" spans="1:92" s="4" customFormat="1" ht="15">
      <c r="A343" s="228"/>
      <c r="B343" s="60"/>
      <c r="C343" s="685"/>
      <c r="D343" s="17"/>
      <c r="E343" s="579"/>
      <c r="F343" s="542"/>
      <c r="G343" s="524"/>
      <c r="H343" s="228"/>
      <c r="R343" s="5"/>
      <c r="S343" s="322"/>
      <c r="T343" s="12"/>
      <c r="U343" s="8"/>
      <c r="V343" s="45" t="str">
        <f>V328</f>
        <v>(dont) Intérêts (D41)</v>
      </c>
      <c r="W343" s="344" t="str">
        <f>W$73</f>
        <v>Md euros 2012</v>
      </c>
      <c r="X343" s="2" t="s">
        <v>808</v>
      </c>
      <c r="Y343" s="2"/>
      <c r="Z343" s="789">
        <v>1978</v>
      </c>
      <c r="AK343" s="46"/>
      <c r="AL343" s="46"/>
      <c r="AM343" s="46"/>
      <c r="AN343" s="46"/>
      <c r="AO343" s="46"/>
      <c r="AP343" s="46"/>
      <c r="AQ343" s="46"/>
      <c r="AR343" s="46"/>
      <c r="AS343" s="46"/>
      <c r="AT343" s="46"/>
      <c r="AU343" s="46"/>
      <c r="AV343" s="46"/>
      <c r="AW343" s="46"/>
      <c r="AX343" s="46"/>
      <c r="AY343" s="46"/>
      <c r="AZ343" s="46"/>
      <c r="BA343" s="46"/>
      <c r="BB343" s="46"/>
      <c r="BC343" s="46"/>
      <c r="BD343" s="46">
        <f t="shared" ref="BD343:CJ343" si="222">BD328/BD$71*BD$73</f>
        <v>6.2540328246273074</v>
      </c>
      <c r="BE343" s="46">
        <f t="shared" si="222"/>
        <v>7.2753169110303384</v>
      </c>
      <c r="BF343" s="46">
        <f t="shared" si="222"/>
        <v>8.3274355374981717</v>
      </c>
      <c r="BG343" s="46">
        <f t="shared" si="222"/>
        <v>13.520765467028708</v>
      </c>
      <c r="BH343" s="46">
        <f t="shared" si="222"/>
        <v>13.95799608012935</v>
      </c>
      <c r="BI343" s="46">
        <f t="shared" si="222"/>
        <v>18.665906870794558</v>
      </c>
      <c r="BJ343" s="46">
        <f t="shared" si="222"/>
        <v>19.784361967194023</v>
      </c>
      <c r="BK343" s="46">
        <f t="shared" si="222"/>
        <v>21.716874508301697</v>
      </c>
      <c r="BL343" s="46">
        <f t="shared" si="222"/>
        <v>22.54350461298721</v>
      </c>
      <c r="BM343" s="46">
        <f t="shared" si="222"/>
        <v>21.977035337654893</v>
      </c>
      <c r="BN343" s="46">
        <f t="shared" si="222"/>
        <v>22.240918966574199</v>
      </c>
      <c r="BO343" s="46">
        <f t="shared" si="222"/>
        <v>24.654029128977367</v>
      </c>
      <c r="BP343" s="46">
        <f t="shared" si="222"/>
        <v>28.535162548444013</v>
      </c>
      <c r="BQ343" s="46">
        <f t="shared" si="222"/>
        <v>30.291640916720901</v>
      </c>
      <c r="BR343" s="46">
        <f t="shared" si="222"/>
        <v>33.587632795759127</v>
      </c>
      <c r="BS343" s="46">
        <f t="shared" si="222"/>
        <v>35.638260620538738</v>
      </c>
      <c r="BT343" s="46">
        <f t="shared" si="222"/>
        <v>38.528526288329779</v>
      </c>
      <c r="BU343" s="46">
        <f t="shared" si="222"/>
        <v>42.627127238909118</v>
      </c>
      <c r="BV343" s="46">
        <f t="shared" si="222"/>
        <v>44.70234945994266</v>
      </c>
      <c r="BW343" s="46">
        <f t="shared" si="222"/>
        <v>44.407959955596475</v>
      </c>
      <c r="BX343" s="46">
        <f t="shared" si="222"/>
        <v>44.492896768211892</v>
      </c>
      <c r="BY343" s="46">
        <f t="shared" si="222"/>
        <v>42.868695071467577</v>
      </c>
      <c r="BZ343" s="46">
        <f t="shared" si="222"/>
        <v>43.264339742688648</v>
      </c>
      <c r="CA343" s="46">
        <f t="shared" si="222"/>
        <v>45.113261975428152</v>
      </c>
      <c r="CB343" s="46">
        <f t="shared" si="222"/>
        <v>45.913780201979407</v>
      </c>
      <c r="CC343" s="46">
        <f t="shared" si="222"/>
        <v>45.015238720659745</v>
      </c>
      <c r="CD343" s="46">
        <f t="shared" si="222"/>
        <v>44.884395491694484</v>
      </c>
      <c r="CE343" s="46">
        <f t="shared" si="222"/>
        <v>44.386464241794734</v>
      </c>
      <c r="CF343" s="46">
        <f t="shared" si="222"/>
        <v>43.067212505023427</v>
      </c>
      <c r="CG343" s="46">
        <f t="shared" si="222"/>
        <v>44.882470326770047</v>
      </c>
      <c r="CH343" s="46">
        <f t="shared" si="222"/>
        <v>47.40467304877118</v>
      </c>
      <c r="CI343" s="46">
        <f t="shared" si="222"/>
        <v>40.093776600386136</v>
      </c>
      <c r="CJ343" s="46">
        <f t="shared" si="222"/>
        <v>42.259452329942143</v>
      </c>
      <c r="CK343" s="101">
        <f>CK328/CK$71*CK$73</f>
        <v>45.814293965309425</v>
      </c>
      <c r="CL343" s="1064">
        <f>CL328/CL$71*CL$73</f>
        <v>43.972999999999999</v>
      </c>
      <c r="CM343" s="395"/>
      <c r="CN343" s="888"/>
    </row>
    <row r="344" spans="1:92" s="4" customFormat="1" ht="15">
      <c r="A344" s="228"/>
      <c r="B344" s="60"/>
      <c r="C344" s="685"/>
      <c r="D344" s="17"/>
      <c r="E344" s="579"/>
      <c r="F344" s="542"/>
      <c r="G344" s="524"/>
      <c r="H344" s="228"/>
      <c r="R344" s="5"/>
      <c r="S344" s="322"/>
      <c r="T344" s="12"/>
      <c r="U344" s="8"/>
      <c r="V344" s="45" t="str">
        <f>V330</f>
        <v>Total des recettes</v>
      </c>
      <c r="W344" s="344" t="str">
        <f>W$73</f>
        <v>Md euros 2012</v>
      </c>
      <c r="X344" s="2" t="s">
        <v>815</v>
      </c>
      <c r="Y344" s="2"/>
      <c r="Z344" s="789">
        <v>1978</v>
      </c>
      <c r="AK344" s="46"/>
      <c r="AL344" s="46"/>
      <c r="AM344" s="46"/>
      <c r="AN344" s="46"/>
      <c r="AO344" s="46"/>
      <c r="AP344" s="46"/>
      <c r="AQ344" s="46"/>
      <c r="AR344" s="46"/>
      <c r="AS344" s="46"/>
      <c r="AT344" s="46"/>
      <c r="AU344" s="46"/>
      <c r="AV344" s="46"/>
      <c r="AW344" s="46"/>
      <c r="AX344" s="46"/>
      <c r="AY344" s="46"/>
      <c r="AZ344" s="46"/>
      <c r="BA344" s="46"/>
      <c r="BB344" s="46"/>
      <c r="BC344" s="46"/>
      <c r="BD344" s="46">
        <f t="shared" ref="BD344:CJ344" si="223">BD330/BD$71*BD$73</f>
        <v>242.52548502024132</v>
      </c>
      <c r="BE344" s="46">
        <f t="shared" si="223"/>
        <v>255.69592221159158</v>
      </c>
      <c r="BF344" s="46">
        <f t="shared" si="223"/>
        <v>267.18877577206251</v>
      </c>
      <c r="BG344" s="46">
        <f t="shared" si="223"/>
        <v>272.86403153229423</v>
      </c>
      <c r="BH344" s="46">
        <f t="shared" si="223"/>
        <v>281.06096930541366</v>
      </c>
      <c r="BI344" s="46">
        <f t="shared" si="223"/>
        <v>283.08863169824224</v>
      </c>
      <c r="BJ344" s="46">
        <f t="shared" si="223"/>
        <v>286.95613547649157</v>
      </c>
      <c r="BK344" s="46">
        <f t="shared" si="223"/>
        <v>295.60807378641454</v>
      </c>
      <c r="BL344" s="46">
        <f t="shared" si="223"/>
        <v>295.8128358243863</v>
      </c>
      <c r="BM344" s="46">
        <f t="shared" si="223"/>
        <v>304.0168946692167</v>
      </c>
      <c r="BN344" s="46">
        <f t="shared" si="223"/>
        <v>305.05734069391565</v>
      </c>
      <c r="BO344" s="46">
        <f t="shared" si="223"/>
        <v>313.29471415221099</v>
      </c>
      <c r="BP344" s="46">
        <f t="shared" si="223"/>
        <v>315.06224043665856</v>
      </c>
      <c r="BQ344" s="46">
        <f t="shared" si="223"/>
        <v>321.148637680256</v>
      </c>
      <c r="BR344" s="46">
        <f t="shared" si="223"/>
        <v>313.89540736237018</v>
      </c>
      <c r="BS344" s="46">
        <f t="shared" si="223"/>
        <v>310.88756444090251</v>
      </c>
      <c r="BT344" s="46">
        <f t="shared" si="223"/>
        <v>315.74976579906672</v>
      </c>
      <c r="BU344" s="46">
        <f t="shared" si="223"/>
        <v>322.99367303251256</v>
      </c>
      <c r="BV344" s="46">
        <f t="shared" si="223"/>
        <v>338.92046132506948</v>
      </c>
      <c r="BW344" s="46">
        <f t="shared" si="223"/>
        <v>353.40589575539792</v>
      </c>
      <c r="BX344" s="46">
        <f t="shared" si="223"/>
        <v>353.01406526646349</v>
      </c>
      <c r="BY344" s="46">
        <f t="shared" si="223"/>
        <v>373.87534118677974</v>
      </c>
      <c r="BZ344" s="46">
        <f t="shared" si="223"/>
        <v>370.42180259355359</v>
      </c>
      <c r="CA344" s="46">
        <f t="shared" si="223"/>
        <v>378.46321069485521</v>
      </c>
      <c r="CB344" s="46">
        <f t="shared" si="223"/>
        <v>371.28537637655666</v>
      </c>
      <c r="CC344" s="46">
        <f t="shared" si="223"/>
        <v>363.35734985177709</v>
      </c>
      <c r="CD344" s="46">
        <f t="shared" si="223"/>
        <v>394.75612400708906</v>
      </c>
      <c r="CE344" s="46">
        <f t="shared" si="223"/>
        <v>396.43257480295409</v>
      </c>
      <c r="CF344" s="46">
        <f t="shared" si="223"/>
        <v>388.91281292497359</v>
      </c>
      <c r="CG344" s="46">
        <f t="shared" si="223"/>
        <v>388.14780054604392</v>
      </c>
      <c r="CH344" s="46">
        <f t="shared" si="223"/>
        <v>373.43911130472713</v>
      </c>
      <c r="CI344" s="46">
        <f t="shared" si="223"/>
        <v>326.1667193293394</v>
      </c>
      <c r="CJ344" s="46">
        <f t="shared" si="223"/>
        <v>371.13329992143525</v>
      </c>
      <c r="CK344" s="101">
        <f>CK330/CK$71*CK$73</f>
        <v>360.14437387613305</v>
      </c>
      <c r="CL344" s="1064">
        <f>CL330/CL$71*CL$73</f>
        <v>370.52699999999999</v>
      </c>
      <c r="CM344" s="395"/>
      <c r="CN344" s="888"/>
    </row>
    <row r="345" spans="1:92" s="4" customFormat="1" ht="15">
      <c r="A345" s="228"/>
      <c r="B345" s="60"/>
      <c r="C345" s="685"/>
      <c r="D345" s="17"/>
      <c r="E345" s="579"/>
      <c r="F345" s="542"/>
      <c r="G345" s="524"/>
      <c r="H345" s="228"/>
      <c r="R345" s="5"/>
      <c r="S345" s="322"/>
      <c r="T345" s="12"/>
      <c r="U345" s="8"/>
      <c r="V345" s="135" t="str">
        <f>V339</f>
        <v>Dépenses hors intérêts</v>
      </c>
      <c r="W345" s="344" t="str">
        <f>W$73</f>
        <v>Md euros 2012</v>
      </c>
      <c r="X345" s="2" t="s">
        <v>601</v>
      </c>
      <c r="Y345" s="2"/>
      <c r="Z345" s="789">
        <v>1978</v>
      </c>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f t="shared" ref="BD345:CH345" si="224">BD339/BD$71*BD$73</f>
        <v>239.86692155771891</v>
      </c>
      <c r="BE345" s="101">
        <f t="shared" si="224"/>
        <v>247.25519611382816</v>
      </c>
      <c r="BF345" s="101">
        <f t="shared" si="224"/>
        <v>257.05699212373247</v>
      </c>
      <c r="BG345" s="101">
        <f t="shared" si="224"/>
        <v>270.69717781935674</v>
      </c>
      <c r="BH345" s="101">
        <f t="shared" si="224"/>
        <v>285.01300597353003</v>
      </c>
      <c r="BI345" s="101">
        <f t="shared" si="224"/>
        <v>287.86310036079823</v>
      </c>
      <c r="BJ345" s="101">
        <f t="shared" si="224"/>
        <v>296.75913541849371</v>
      </c>
      <c r="BK345" s="101">
        <f t="shared" si="224"/>
        <v>304.39508365234735</v>
      </c>
      <c r="BL345" s="101">
        <f t="shared" si="224"/>
        <v>299.70648586862569</v>
      </c>
      <c r="BM345" s="101">
        <f t="shared" si="224"/>
        <v>302.30433747821394</v>
      </c>
      <c r="BN345" s="101">
        <f t="shared" si="224"/>
        <v>310.32903438178693</v>
      </c>
      <c r="BO345" s="101">
        <f t="shared" si="224"/>
        <v>308.41323935989152</v>
      </c>
      <c r="BP345" s="101">
        <f t="shared" si="224"/>
        <v>313.99625335196725</v>
      </c>
      <c r="BQ345" s="101">
        <f t="shared" si="224"/>
        <v>317.22968325829464</v>
      </c>
      <c r="BR345" s="101">
        <f t="shared" si="224"/>
        <v>327.66474063454098</v>
      </c>
      <c r="BS345" s="101">
        <f t="shared" si="224"/>
        <v>351.96900540882865</v>
      </c>
      <c r="BT345" s="101">
        <f t="shared" si="224"/>
        <v>347.2287354916802</v>
      </c>
      <c r="BU345" s="101">
        <f t="shared" si="224"/>
        <v>350.1542697262139</v>
      </c>
      <c r="BV345" s="101">
        <f t="shared" si="224"/>
        <v>351.22891029127322</v>
      </c>
      <c r="BW345" s="101">
        <f t="shared" si="224"/>
        <v>360.509112216071</v>
      </c>
      <c r="BX345" s="101">
        <f t="shared" si="224"/>
        <v>355.29405297631274</v>
      </c>
      <c r="BY345" s="101">
        <f t="shared" si="224"/>
        <v>373.35137579586097</v>
      </c>
      <c r="BZ345" s="101">
        <f t="shared" si="224"/>
        <v>370.23829495763209</v>
      </c>
      <c r="CA345" s="101">
        <f t="shared" si="224"/>
        <v>377.64171163103589</v>
      </c>
      <c r="CB345" s="101">
        <f t="shared" si="224"/>
        <v>392.00402669068899</v>
      </c>
      <c r="CC345" s="101">
        <f t="shared" si="224"/>
        <v>390.12682999316996</v>
      </c>
      <c r="CD345" s="101">
        <f t="shared" si="224"/>
        <v>403.27711948481681</v>
      </c>
      <c r="CE345" s="101">
        <f t="shared" si="224"/>
        <v>406.20025749939373</v>
      </c>
      <c r="CF345" s="101">
        <f t="shared" si="224"/>
        <v>391.65607072150777</v>
      </c>
      <c r="CG345" s="101">
        <f t="shared" si="224"/>
        <v>395.58795077402419</v>
      </c>
      <c r="CH345" s="101">
        <f t="shared" si="224"/>
        <v>397.89538018161136</v>
      </c>
      <c r="CI345" s="101">
        <f>CI339/CI$71*CI$73</f>
        <v>412.41448886013353</v>
      </c>
      <c r="CJ345" s="101">
        <f>CJ339/CJ$71*CJ$73</f>
        <v>444.7659787973908</v>
      </c>
      <c r="CK345" s="101">
        <f>CK339/CK$71*CK$73</f>
        <v>406.10588600971141</v>
      </c>
      <c r="CL345" s="1064">
        <f>CL339/CL$71*CL$73</f>
        <v>409.11199999999997</v>
      </c>
      <c r="CM345" s="395"/>
      <c r="CN345" s="888"/>
    </row>
    <row r="346" spans="1:92" s="4" customFormat="1" ht="15">
      <c r="A346" s="228"/>
      <c r="B346" s="60"/>
      <c r="C346" s="685"/>
      <c r="D346" s="17"/>
      <c r="E346" s="579"/>
      <c r="F346" s="542"/>
      <c r="G346" s="524"/>
      <c r="H346" s="228"/>
      <c r="R346" s="5"/>
      <c r="S346" s="322"/>
      <c r="T346" s="12"/>
      <c r="U346" s="8"/>
      <c r="V346" s="45"/>
      <c r="W346" s="344"/>
      <c r="X346" s="2"/>
      <c r="Y346" s="2"/>
      <c r="Z346" s="789"/>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101"/>
      <c r="CL346" s="1064"/>
      <c r="CM346" s="395"/>
      <c r="CN346" s="888"/>
    </row>
    <row r="347" spans="1:92" s="4" customFormat="1" ht="15">
      <c r="A347" s="228"/>
      <c r="B347" s="60"/>
      <c r="C347" s="685"/>
      <c r="D347" s="17"/>
      <c r="E347" s="579"/>
      <c r="F347" s="542"/>
      <c r="G347" s="524"/>
      <c r="H347" s="228"/>
      <c r="R347" s="5"/>
      <c r="S347" s="322"/>
      <c r="T347" s="12"/>
      <c r="U347" s="8"/>
      <c r="V347" s="45" t="str">
        <f>V322</f>
        <v>3.202 Dépenses et recettes des administrations publiques centrales (S1311) (*)</v>
      </c>
      <c r="W347" s="344"/>
      <c r="X347" s="2"/>
      <c r="Y347" s="2"/>
      <c r="Z347" s="789"/>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101"/>
      <c r="CL347" s="1064"/>
      <c r="CM347" s="395"/>
      <c r="CN347" s="888"/>
    </row>
    <row r="348" spans="1:92" s="4" customFormat="1" ht="15">
      <c r="A348" s="228"/>
      <c r="B348" s="60"/>
      <c r="C348" s="685"/>
      <c r="D348" s="17"/>
      <c r="E348" s="579"/>
      <c r="F348" s="542"/>
      <c r="G348" s="524"/>
      <c r="H348" s="228"/>
      <c r="R348" s="5"/>
      <c r="S348" s="322"/>
      <c r="T348" s="12"/>
      <c r="U348" s="8"/>
      <c r="V348" s="45" t="str">
        <f>V327</f>
        <v>Total des dépenses</v>
      </c>
      <c r="W348" s="344" t="s">
        <v>710</v>
      </c>
      <c r="X348" s="2" t="s">
        <v>717</v>
      </c>
      <c r="Y348" s="2" t="s">
        <v>866</v>
      </c>
      <c r="Z348" s="789">
        <v>1978</v>
      </c>
      <c r="AK348" s="46"/>
      <c r="AL348" s="46"/>
      <c r="AM348" s="46"/>
      <c r="AN348" s="46"/>
      <c r="AO348" s="46"/>
      <c r="AP348" s="46"/>
      <c r="AQ348" s="46"/>
      <c r="AR348" s="46"/>
      <c r="AS348" s="46"/>
      <c r="AT348" s="46"/>
      <c r="AU348" s="46"/>
      <c r="AV348" s="46"/>
      <c r="AW348" s="46"/>
      <c r="AX348" s="46"/>
      <c r="AY348" s="46"/>
      <c r="AZ348" s="46"/>
      <c r="BA348" s="46"/>
      <c r="BB348" s="46"/>
      <c r="BC348" s="46"/>
      <c r="BD348" s="46">
        <f t="shared" ref="BD348:BP348" si="225">100*BD327/BD$71</f>
        <v>22.313979275966812</v>
      </c>
      <c r="BE348" s="46">
        <f t="shared" si="225"/>
        <v>22.306973489466326</v>
      </c>
      <c r="BF348" s="46">
        <f t="shared" si="225"/>
        <v>22.883652821492667</v>
      </c>
      <c r="BG348" s="46">
        <f t="shared" si="225"/>
        <v>24.270013898381272</v>
      </c>
      <c r="BH348" s="46">
        <f t="shared" si="225"/>
        <v>24.92720946362957</v>
      </c>
      <c r="BI348" s="46">
        <f t="shared" si="225"/>
        <v>25.246359926467431</v>
      </c>
      <c r="BJ348" s="46">
        <f t="shared" si="225"/>
        <v>25.687245842843545</v>
      </c>
      <c r="BK348" s="46">
        <f t="shared" si="225"/>
        <v>26.044340005593277</v>
      </c>
      <c r="BL348" s="46">
        <f t="shared" si="225"/>
        <v>25.168122824690194</v>
      </c>
      <c r="BM348" s="46">
        <f t="shared" si="225"/>
        <v>24.73597253396219</v>
      </c>
      <c r="BN348" s="46">
        <f t="shared" si="225"/>
        <v>24.236922512745661</v>
      </c>
      <c r="BO348" s="46">
        <f t="shared" si="225"/>
        <v>23.297516429425073</v>
      </c>
      <c r="BP348" s="46">
        <f t="shared" si="225"/>
        <v>23.347759773721325</v>
      </c>
      <c r="BQ348" s="46">
        <f>100*BQ327/BQ$71</f>
        <v>23.444211771188055</v>
      </c>
      <c r="BR348" s="46">
        <f t="shared" ref="BR348:CJ348" si="226">100*BR327/BR$71</f>
        <v>24.015589205842755</v>
      </c>
      <c r="BS348" s="46">
        <f t="shared" si="226"/>
        <v>25.940738290639299</v>
      </c>
      <c r="BT348" s="46">
        <f t="shared" si="226"/>
        <v>25.249472463196362</v>
      </c>
      <c r="BU348" s="46">
        <f t="shared" si="226"/>
        <v>25.193446975602765</v>
      </c>
      <c r="BV348" s="46">
        <f t="shared" si="226"/>
        <v>25.127220841358184</v>
      </c>
      <c r="BW348" s="46">
        <f t="shared" si="226"/>
        <v>25.148295061395753</v>
      </c>
      <c r="BX348" s="46">
        <f t="shared" si="226"/>
        <v>24.018277144826278</v>
      </c>
      <c r="BY348" s="46">
        <f t="shared" si="226"/>
        <v>24.208600014323295</v>
      </c>
      <c r="BZ348" s="46">
        <f t="shared" si="226"/>
        <v>23.196874917077853</v>
      </c>
      <c r="CA348" s="46">
        <f t="shared" si="226"/>
        <v>23.288419753060001</v>
      </c>
      <c r="CB348" s="46">
        <f t="shared" si="226"/>
        <v>23.901687460136674</v>
      </c>
      <c r="CC348" s="46">
        <f t="shared" si="226"/>
        <v>23.538458845019836</v>
      </c>
      <c r="CD348" s="46">
        <f t="shared" si="226"/>
        <v>23.641140014723618</v>
      </c>
      <c r="CE348" s="46">
        <f t="shared" si="226"/>
        <v>23.34271724315839</v>
      </c>
      <c r="CF348" s="46">
        <f t="shared" si="226"/>
        <v>21.978725137866981</v>
      </c>
      <c r="CG348" s="46">
        <f t="shared" si="226"/>
        <v>21.771757702099318</v>
      </c>
      <c r="CH348" s="46">
        <f t="shared" si="226"/>
        <v>22.028248572958244</v>
      </c>
      <c r="CI348" s="46">
        <f t="shared" si="226"/>
        <v>23.112183238296648</v>
      </c>
      <c r="CJ348" s="46">
        <f t="shared" si="226"/>
        <v>24.453405758189103</v>
      </c>
      <c r="CK348" s="101">
        <f>100*CK327/CK$71</f>
        <v>22.240004237038306</v>
      </c>
      <c r="CL348" s="1064">
        <f>100*CL327/CL$71</f>
        <v>22.29423335618629</v>
      </c>
      <c r="CM348" s="395"/>
      <c r="CN348" s="888"/>
    </row>
    <row r="349" spans="1:92" s="4" customFormat="1" ht="15">
      <c r="A349" s="228"/>
      <c r="B349" s="60"/>
      <c r="C349" s="685"/>
      <c r="D349" s="17"/>
      <c r="E349" s="579"/>
      <c r="F349" s="542"/>
      <c r="G349" s="524"/>
      <c r="H349" s="228"/>
      <c r="R349" s="5"/>
      <c r="S349" s="322"/>
      <c r="T349" s="12"/>
      <c r="U349" s="8"/>
      <c r="V349" s="45" t="str">
        <f>V328</f>
        <v>(dont) Intérêts (D41)</v>
      </c>
      <c r="W349" s="344" t="s">
        <v>710</v>
      </c>
      <c r="X349" s="2" t="s">
        <v>867</v>
      </c>
      <c r="Y349" s="2" t="s">
        <v>808</v>
      </c>
      <c r="Z349" s="789">
        <v>1978</v>
      </c>
      <c r="AK349" s="46"/>
      <c r="AL349" s="46"/>
      <c r="AM349" s="46"/>
      <c r="AN349" s="46"/>
      <c r="AO349" s="46"/>
      <c r="AP349" s="46"/>
      <c r="AQ349" s="46"/>
      <c r="AR349" s="46"/>
      <c r="AS349" s="46"/>
      <c r="AT349" s="46"/>
      <c r="AU349" s="46"/>
      <c r="AV349" s="46"/>
      <c r="AW349" s="46"/>
      <c r="AX349" s="46"/>
      <c r="AY349" s="46"/>
      <c r="AZ349" s="46"/>
      <c r="BA349" s="46"/>
      <c r="BB349" s="46"/>
      <c r="BC349" s="46"/>
      <c r="BD349" s="46">
        <f t="shared" ref="BD349:CJ349" si="227">100*BD328/BD$71</f>
        <v>0.56700722289235417</v>
      </c>
      <c r="BE349" s="46">
        <f t="shared" si="227"/>
        <v>0.63760646821141576</v>
      </c>
      <c r="BF349" s="46">
        <f t="shared" si="227"/>
        <v>0.71806075967925787</v>
      </c>
      <c r="BG349" s="46">
        <f t="shared" si="227"/>
        <v>1.1545687862180067</v>
      </c>
      <c r="BH349" s="46">
        <f t="shared" si="227"/>
        <v>1.1637713677644814</v>
      </c>
      <c r="BI349" s="46">
        <f t="shared" si="227"/>
        <v>1.5373625076140307</v>
      </c>
      <c r="BJ349" s="46">
        <f t="shared" si="227"/>
        <v>1.60548478769065</v>
      </c>
      <c r="BK349" s="46">
        <f t="shared" si="227"/>
        <v>1.7343787904716594</v>
      </c>
      <c r="BL349" s="46">
        <f t="shared" si="227"/>
        <v>1.7606755927305633</v>
      </c>
      <c r="BM349" s="46">
        <f t="shared" si="227"/>
        <v>1.6763939839332807</v>
      </c>
      <c r="BN349" s="46">
        <f t="shared" si="227"/>
        <v>1.6208662994893808</v>
      </c>
      <c r="BO349" s="46">
        <f t="shared" si="227"/>
        <v>1.7245094400594643</v>
      </c>
      <c r="BP349" s="46">
        <f t="shared" si="227"/>
        <v>1.9450248630007796</v>
      </c>
      <c r="BQ349" s="46">
        <f t="shared" si="227"/>
        <v>2.0435109880933342</v>
      </c>
      <c r="BR349" s="46">
        <f t="shared" si="227"/>
        <v>2.2328622618040002</v>
      </c>
      <c r="BS349" s="46">
        <f t="shared" si="227"/>
        <v>2.3851018102971984</v>
      </c>
      <c r="BT349" s="46">
        <f t="shared" si="227"/>
        <v>2.5218578104681373</v>
      </c>
      <c r="BU349" s="46">
        <f t="shared" si="227"/>
        <v>2.7341525798155049</v>
      </c>
      <c r="BV349" s="46">
        <f t="shared" si="227"/>
        <v>2.8369717705880095</v>
      </c>
      <c r="BW349" s="46">
        <f t="shared" si="227"/>
        <v>2.7580572833059467</v>
      </c>
      <c r="BX349" s="46">
        <f t="shared" si="227"/>
        <v>2.6730305384854409</v>
      </c>
      <c r="BY349" s="46">
        <f t="shared" si="227"/>
        <v>2.4933710908236093</v>
      </c>
      <c r="BZ349" s="46">
        <f t="shared" si="227"/>
        <v>2.4270642872891237</v>
      </c>
      <c r="CA349" s="46">
        <f t="shared" si="227"/>
        <v>2.4851666968004356</v>
      </c>
      <c r="CB349" s="46">
        <f t="shared" si="227"/>
        <v>2.5059881266031607</v>
      </c>
      <c r="CC349" s="46">
        <f t="shared" si="227"/>
        <v>2.4350423004534409</v>
      </c>
      <c r="CD349" s="46">
        <f t="shared" si="227"/>
        <v>2.3677139665841089</v>
      </c>
      <c r="CE349" s="46">
        <f t="shared" si="227"/>
        <v>2.2994478847845388</v>
      </c>
      <c r="CF349" s="46">
        <f t="shared" si="227"/>
        <v>2.177390681899066</v>
      </c>
      <c r="CG349" s="46">
        <f t="shared" si="227"/>
        <v>2.2184696683696066</v>
      </c>
      <c r="CH349" s="46">
        <f t="shared" si="227"/>
        <v>2.3450298598951482</v>
      </c>
      <c r="CI349" s="46">
        <f t="shared" si="227"/>
        <v>2.0478183101482004</v>
      </c>
      <c r="CJ349" s="46">
        <f t="shared" si="227"/>
        <v>2.1218348548060635</v>
      </c>
      <c r="CK349" s="101">
        <f>100*CK328/CK$71</f>
        <v>2.2546240178115498</v>
      </c>
      <c r="CL349" s="1064">
        <f>100*CL328/CL$71</f>
        <v>2.1637095100733412</v>
      </c>
      <c r="CM349" s="395"/>
      <c r="CN349" s="888"/>
    </row>
    <row r="350" spans="1:92" s="4" customFormat="1" ht="15">
      <c r="A350" s="228"/>
      <c r="B350" s="60"/>
      <c r="C350" s="685"/>
      <c r="D350" s="17"/>
      <c r="E350" s="579"/>
      <c r="F350" s="542"/>
      <c r="G350" s="524"/>
      <c r="H350" s="228"/>
      <c r="R350" s="5"/>
      <c r="S350" s="322"/>
      <c r="T350" s="12"/>
      <c r="U350" s="8"/>
      <c r="V350" s="45" t="str">
        <f>V330</f>
        <v>Total des recettes</v>
      </c>
      <c r="W350" s="344" t="s">
        <v>710</v>
      </c>
      <c r="X350" s="2" t="s">
        <v>716</v>
      </c>
      <c r="Y350" s="2" t="s">
        <v>983</v>
      </c>
      <c r="Z350" s="789">
        <v>1978</v>
      </c>
      <c r="AK350" s="46"/>
      <c r="AL350" s="46"/>
      <c r="AM350" s="46"/>
      <c r="AN350" s="46"/>
      <c r="AO350" s="46"/>
      <c r="AP350" s="46"/>
      <c r="AQ350" s="46"/>
      <c r="AR350" s="46"/>
      <c r="AS350" s="46"/>
      <c r="AT350" s="46"/>
      <c r="AU350" s="46"/>
      <c r="AV350" s="46"/>
      <c r="AW350" s="46"/>
      <c r="AX350" s="46"/>
      <c r="AY350" s="46"/>
      <c r="AZ350" s="46"/>
      <c r="BA350" s="46"/>
      <c r="BB350" s="46"/>
      <c r="BC350" s="46"/>
      <c r="BD350" s="46">
        <f t="shared" ref="BD350:CJ350" si="228">100*BD330/BD$71</f>
        <v>21.988004476158636</v>
      </c>
      <c r="BE350" s="46">
        <f t="shared" si="228"/>
        <v>22.409109581221642</v>
      </c>
      <c r="BF350" s="46">
        <f t="shared" si="228"/>
        <v>23.039238724182102</v>
      </c>
      <c r="BG350" s="46">
        <f t="shared" si="228"/>
        <v>23.300477658386999</v>
      </c>
      <c r="BH350" s="46">
        <f t="shared" si="228"/>
        <v>23.433930400612422</v>
      </c>
      <c r="BI350" s="46">
        <f t="shared" si="228"/>
        <v>23.31576235310493</v>
      </c>
      <c r="BJ350" s="46">
        <f t="shared" si="228"/>
        <v>23.286255629872361</v>
      </c>
      <c r="BK350" s="46">
        <f t="shared" si="228"/>
        <v>23.608202610893684</v>
      </c>
      <c r="BL350" s="46">
        <f t="shared" si="228"/>
        <v>23.103348347725941</v>
      </c>
      <c r="BM350" s="46">
        <f t="shared" si="228"/>
        <v>23.19021130044451</v>
      </c>
      <c r="BN350" s="46">
        <f t="shared" si="228"/>
        <v>22.231867473000385</v>
      </c>
      <c r="BO350" s="46">
        <f t="shared" si="228"/>
        <v>21.914458251418058</v>
      </c>
      <c r="BP350" s="46">
        <f t="shared" si="228"/>
        <v>21.475395137549196</v>
      </c>
      <c r="BQ350" s="46">
        <f t="shared" si="228"/>
        <v>21.665078221251076</v>
      </c>
      <c r="BR350" s="46">
        <f t="shared" si="228"/>
        <v>20.867359528282254</v>
      </c>
      <c r="BS350" s="46">
        <f t="shared" si="228"/>
        <v>20.806248111883143</v>
      </c>
      <c r="BT350" s="46">
        <f t="shared" si="228"/>
        <v>20.667180651419105</v>
      </c>
      <c r="BU350" s="46">
        <f t="shared" si="228"/>
        <v>20.717182732873507</v>
      </c>
      <c r="BV350" s="46">
        <f t="shared" si="228"/>
        <v>21.509110659060216</v>
      </c>
      <c r="BW350" s="46">
        <f t="shared" si="228"/>
        <v>21.949076375632963</v>
      </c>
      <c r="BX350" s="46">
        <f t="shared" si="228"/>
        <v>21.208270207443995</v>
      </c>
      <c r="BY350" s="46">
        <f t="shared" si="228"/>
        <v>21.74570431250163</v>
      </c>
      <c r="BZ350" s="46">
        <f t="shared" si="228"/>
        <v>20.7801051317328</v>
      </c>
      <c r="CA350" s="46">
        <f t="shared" si="228"/>
        <v>20.848507201614172</v>
      </c>
      <c r="CB350" s="46">
        <f t="shared" si="228"/>
        <v>20.264869080436206</v>
      </c>
      <c r="CC350" s="46">
        <f t="shared" si="228"/>
        <v>19.655355435528598</v>
      </c>
      <c r="CD350" s="46">
        <f t="shared" si="228"/>
        <v>20.823931746594347</v>
      </c>
      <c r="CE350" s="46">
        <f t="shared" si="228"/>
        <v>20.537252992816491</v>
      </c>
      <c r="CF350" s="46">
        <f t="shared" si="228"/>
        <v>19.662640920519721</v>
      </c>
      <c r="CG350" s="46">
        <f t="shared" si="228"/>
        <v>19.185533151061353</v>
      </c>
      <c r="CH350" s="46">
        <f t="shared" si="228"/>
        <v>18.473408011090449</v>
      </c>
      <c r="CI350" s="46">
        <f t="shared" si="228"/>
        <v>16.6591984252528</v>
      </c>
      <c r="CJ350" s="46">
        <f t="shared" si="228"/>
        <v>18.634495435581805</v>
      </c>
      <c r="CK350" s="101">
        <f>100*CK330/CK$71</f>
        <v>17.723511265625326</v>
      </c>
      <c r="CL350" s="1064">
        <f>100*CL330/CL$71</f>
        <v>18.231933087097644</v>
      </c>
      <c r="CM350" s="395"/>
      <c r="CN350" s="888"/>
    </row>
    <row r="351" spans="1:92" s="4" customFormat="1" ht="15">
      <c r="A351" s="228"/>
      <c r="B351" s="60"/>
      <c r="C351" s="685"/>
      <c r="D351" s="17"/>
      <c r="E351" s="579"/>
      <c r="F351" s="542"/>
      <c r="G351" s="524"/>
      <c r="H351" s="228"/>
      <c r="R351" s="5"/>
      <c r="S351" s="322"/>
      <c r="T351" s="12"/>
      <c r="U351" s="8"/>
      <c r="V351" s="135" t="str">
        <f>V345</f>
        <v>Dépenses hors intérêts</v>
      </c>
      <c r="W351" s="344" t="s">
        <v>705</v>
      </c>
      <c r="X351" s="2" t="s">
        <v>774</v>
      </c>
      <c r="Y351" s="2" t="s">
        <v>984</v>
      </c>
      <c r="Z351" s="789">
        <v>1978</v>
      </c>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f t="shared" ref="BD351:CJ351" si="229">100*BD339/BD$71</f>
        <v>21.746972053074458</v>
      </c>
      <c r="BE351" s="101">
        <f t="shared" si="229"/>
        <v>21.66936702125491</v>
      </c>
      <c r="BF351" s="101">
        <f t="shared" si="229"/>
        <v>22.16559206181341</v>
      </c>
      <c r="BG351" s="101">
        <f t="shared" si="229"/>
        <v>23.115445112163265</v>
      </c>
      <c r="BH351" s="101">
        <f t="shared" si="229"/>
        <v>23.763438095865087</v>
      </c>
      <c r="BI351" s="101">
        <f t="shared" si="229"/>
        <v>23.7089974188534</v>
      </c>
      <c r="BJ351" s="101">
        <f t="shared" si="229"/>
        <v>24.081761055152899</v>
      </c>
      <c r="BK351" s="101">
        <f t="shared" si="229"/>
        <v>24.309961215121621</v>
      </c>
      <c r="BL351" s="101">
        <f t="shared" si="229"/>
        <v>23.407447231959637</v>
      </c>
      <c r="BM351" s="101">
        <f t="shared" si="229"/>
        <v>23.05957855002891</v>
      </c>
      <c r="BN351" s="101">
        <f t="shared" si="229"/>
        <v>22.616056213256279</v>
      </c>
      <c r="BO351" s="101">
        <f t="shared" si="229"/>
        <v>21.573006989365606</v>
      </c>
      <c r="BP351" s="101">
        <f t="shared" si="229"/>
        <v>21.402734910720547</v>
      </c>
      <c r="BQ351" s="101">
        <f t="shared" si="229"/>
        <v>21.400700783094717</v>
      </c>
      <c r="BR351" s="101">
        <f t="shared" si="229"/>
        <v>21.782726944038757</v>
      </c>
      <c r="BS351" s="101">
        <f t="shared" si="229"/>
        <v>23.555636480342102</v>
      </c>
      <c r="BT351" s="101">
        <f t="shared" si="229"/>
        <v>22.727614652728228</v>
      </c>
      <c r="BU351" s="101">
        <f t="shared" si="229"/>
        <v>22.459294395787261</v>
      </c>
      <c r="BV351" s="101">
        <f t="shared" si="229"/>
        <v>22.290249070770177</v>
      </c>
      <c r="BW351" s="101">
        <f t="shared" si="229"/>
        <v>22.390237778089805</v>
      </c>
      <c r="BX351" s="101">
        <f t="shared" si="229"/>
        <v>21.345246606340837</v>
      </c>
      <c r="BY351" s="101">
        <f t="shared" si="229"/>
        <v>21.715228923499684</v>
      </c>
      <c r="BZ351" s="101">
        <f t="shared" si="229"/>
        <v>20.769810629788733</v>
      </c>
      <c r="CA351" s="101">
        <f t="shared" si="229"/>
        <v>20.803253056259564</v>
      </c>
      <c r="CB351" s="101">
        <f t="shared" si="229"/>
        <v>21.395699333533514</v>
      </c>
      <c r="CC351" s="101">
        <f t="shared" si="229"/>
        <v>21.1034165445664</v>
      </c>
      <c r="CD351" s="101">
        <f t="shared" si="229"/>
        <v>21.273426048139513</v>
      </c>
      <c r="CE351" s="101">
        <f t="shared" si="229"/>
        <v>21.043269358373852</v>
      </c>
      <c r="CF351" s="101">
        <f t="shared" si="229"/>
        <v>19.801334455967911</v>
      </c>
      <c r="CG351" s="101">
        <f t="shared" si="229"/>
        <v>19.553288033729714</v>
      </c>
      <c r="CH351" s="101">
        <f t="shared" si="229"/>
        <v>19.683218713063095</v>
      </c>
      <c r="CI351" s="101">
        <f t="shared" si="229"/>
        <v>21.06436492814845</v>
      </c>
      <c r="CJ351" s="101">
        <f t="shared" si="229"/>
        <v>22.331570903383039</v>
      </c>
      <c r="CK351" s="101">
        <f>100*CK339/CK$71</f>
        <v>19.985380219226759</v>
      </c>
      <c r="CL351" s="1064">
        <f>100*CL339/CL$71</f>
        <v>20.130523846112947</v>
      </c>
      <c r="CM351" s="395"/>
      <c r="CN351" s="888"/>
    </row>
    <row r="352" spans="1:92" s="4" customFormat="1" ht="15">
      <c r="A352" s="228"/>
      <c r="B352" s="60"/>
      <c r="C352" s="685"/>
      <c r="D352" s="17"/>
      <c r="E352" s="579"/>
      <c r="F352" s="542"/>
      <c r="G352" s="524"/>
      <c r="H352" s="228"/>
      <c r="R352" s="5"/>
      <c r="S352" s="322"/>
      <c r="T352" s="12"/>
      <c r="U352" s="8"/>
      <c r="V352" s="135"/>
      <c r="W352" s="344"/>
      <c r="X352" s="2"/>
      <c r="Y352" s="2"/>
      <c r="Z352" s="789"/>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64"/>
      <c r="CM352" s="395"/>
      <c r="CN352" s="888"/>
    </row>
    <row r="353" spans="1:93" s="4" customFormat="1" ht="15">
      <c r="A353" s="228"/>
      <c r="B353" s="60"/>
      <c r="C353" s="685"/>
      <c r="D353" s="17"/>
      <c r="E353" s="579"/>
      <c r="F353" s="542"/>
      <c r="G353" s="524"/>
      <c r="H353" s="228"/>
      <c r="R353" s="5"/>
      <c r="S353" s="322"/>
      <c r="T353" s="12"/>
      <c r="U353" s="8"/>
      <c r="V353" s="135" t="s">
        <v>825</v>
      </c>
      <c r="W353" s="344" t="s">
        <v>876</v>
      </c>
      <c r="X353" s="24" t="s">
        <v>1056</v>
      </c>
      <c r="Y353" s="2"/>
      <c r="Z353" s="789">
        <v>1978</v>
      </c>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f t="shared" ref="BD353:CI353" si="230">100*BD328/BD330</f>
        <v>2.578711603898181</v>
      </c>
      <c r="BE353" s="101">
        <f t="shared" si="230"/>
        <v>2.8453003270853583</v>
      </c>
      <c r="BF353" s="101">
        <f t="shared" si="230"/>
        <v>3.1166861382688724</v>
      </c>
      <c r="BG353" s="101">
        <f t="shared" si="230"/>
        <v>4.9551292602038997</v>
      </c>
      <c r="BH353" s="101">
        <f t="shared" si="230"/>
        <v>4.9661808662454137</v>
      </c>
      <c r="BI353" s="101">
        <f t="shared" si="230"/>
        <v>6.5936617655107561</v>
      </c>
      <c r="BJ353" s="101">
        <f t="shared" si="230"/>
        <v>6.894559663044677</v>
      </c>
      <c r="BK353" s="101">
        <f t="shared" si="230"/>
        <v>7.3465092580633566</v>
      </c>
      <c r="BL353" s="101">
        <f t="shared" si="230"/>
        <v>7.6208676172424434</v>
      </c>
      <c r="BM353" s="101">
        <f t="shared" si="230"/>
        <v>7.2288861977775412</v>
      </c>
      <c r="BN353" s="101">
        <f t="shared" si="230"/>
        <v>7.2907339046431918</v>
      </c>
      <c r="BO353" s="101">
        <f t="shared" si="230"/>
        <v>7.8692770785144708</v>
      </c>
      <c r="BP353" s="101">
        <f t="shared" si="230"/>
        <v>9.0569922022061053</v>
      </c>
      <c r="BQ353" s="101">
        <f t="shared" si="230"/>
        <v>9.4322806833389272</v>
      </c>
      <c r="BR353" s="101">
        <f t="shared" si="230"/>
        <v>10.700262574082382</v>
      </c>
      <c r="BS353" s="101">
        <f t="shared" si="230"/>
        <v>11.463392138128869</v>
      </c>
      <c r="BT353" s="101">
        <f t="shared" si="230"/>
        <v>12.202234320214231</v>
      </c>
      <c r="BU353" s="101">
        <f t="shared" si="230"/>
        <v>13.197511529774847</v>
      </c>
      <c r="BV353" s="101">
        <f t="shared" si="230"/>
        <v>13.189628411684239</v>
      </c>
      <c r="BW353" s="101">
        <f t="shared" si="230"/>
        <v>12.565709992097153</v>
      </c>
      <c r="BX353" s="101">
        <f t="shared" si="230"/>
        <v>12.603717853176072</v>
      </c>
      <c r="BY353" s="101">
        <f t="shared" si="230"/>
        <v>11.466039706012959</v>
      </c>
      <c r="BZ353" s="101">
        <f t="shared" si="230"/>
        <v>11.679749798680335</v>
      </c>
      <c r="CA353" s="101">
        <f t="shared" si="230"/>
        <v>11.920118178092023</v>
      </c>
      <c r="CB353" s="101">
        <f t="shared" si="230"/>
        <v>12.366169831427396</v>
      </c>
      <c r="CC353" s="101">
        <f t="shared" si="230"/>
        <v>12.388696345078097</v>
      </c>
      <c r="CD353" s="101">
        <f t="shared" si="230"/>
        <v>11.370158120938601</v>
      </c>
      <c r="CE353" s="101">
        <f t="shared" si="230"/>
        <v>11.196472505786623</v>
      </c>
      <c r="CF353" s="101">
        <f t="shared" si="230"/>
        <v>11.073744827566701</v>
      </c>
      <c r="CG353" s="101">
        <f t="shared" si="230"/>
        <v>11.5632422143394</v>
      </c>
      <c r="CH353" s="101">
        <f t="shared" si="230"/>
        <v>12.694083617312613</v>
      </c>
      <c r="CI353" s="101">
        <f t="shared" si="230"/>
        <v>12.292418025611726</v>
      </c>
      <c r="CJ353" s="101">
        <f>100*CJ328/CJ330</f>
        <v>11.386596766953543</v>
      </c>
      <c r="CK353" s="101">
        <f>100*CK328/CK330</f>
        <v>12.721091120270188</v>
      </c>
      <c r="CL353" s="1064">
        <f>100*CL328/CL330</f>
        <v>11.867691153411224</v>
      </c>
      <c r="CM353" s="395"/>
      <c r="CN353" s="888"/>
    </row>
    <row r="354" spans="1:93" s="4" customFormat="1" ht="15">
      <c r="A354" s="228"/>
      <c r="B354" s="60"/>
      <c r="C354" s="685"/>
      <c r="D354" s="17"/>
      <c r="E354" s="579"/>
      <c r="F354" s="542"/>
      <c r="G354" s="524"/>
      <c r="H354" s="228"/>
      <c r="R354" s="5"/>
      <c r="S354" s="322"/>
      <c r="T354" s="12"/>
      <c r="U354" s="8"/>
      <c r="V354" s="135" t="s">
        <v>614</v>
      </c>
      <c r="W354" s="344" t="s">
        <v>500</v>
      </c>
      <c r="X354" s="24" t="s">
        <v>332</v>
      </c>
      <c r="Y354" s="2"/>
      <c r="Z354" s="789">
        <v>1978</v>
      </c>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f>100*BD328/BD327</f>
        <v>2.5410403759899838</v>
      </c>
      <c r="BE354" s="101">
        <f t="shared" ref="BE354:CJ354" si="231">100*BE328/BE327</f>
        <v>2.8583279955593381</v>
      </c>
      <c r="BF354" s="101">
        <f t="shared" si="231"/>
        <v>3.1378764801257804</v>
      </c>
      <c r="BG354" s="101">
        <f t="shared" si="231"/>
        <v>4.7571822210411367</v>
      </c>
      <c r="BH354" s="101">
        <f t="shared" si="231"/>
        <v>4.6686788966992072</v>
      </c>
      <c r="BI354" s="101">
        <f t="shared" si="231"/>
        <v>6.0894422486717064</v>
      </c>
      <c r="BJ354" s="101">
        <f t="shared" si="231"/>
        <v>6.2501242737860006</v>
      </c>
      <c r="BK354" s="101">
        <f t="shared" si="231"/>
        <v>6.6593309337045374</v>
      </c>
      <c r="BL354" s="101">
        <f t="shared" si="231"/>
        <v>6.9956571850615799</v>
      </c>
      <c r="BM354" s="101">
        <f t="shared" si="231"/>
        <v>6.7771500863029024</v>
      </c>
      <c r="BN354" s="101">
        <f t="shared" si="231"/>
        <v>6.6875912098039807</v>
      </c>
      <c r="BO354" s="101">
        <f t="shared" si="231"/>
        <v>7.4021170680724842</v>
      </c>
      <c r="BP354" s="101">
        <f t="shared" si="231"/>
        <v>8.3306701878523235</v>
      </c>
      <c r="BQ354" s="101">
        <f t="shared" si="231"/>
        <v>8.716484085870281</v>
      </c>
      <c r="BR354" s="101">
        <f t="shared" si="231"/>
        <v>9.2975535293582006</v>
      </c>
      <c r="BS354" s="101">
        <f t="shared" si="231"/>
        <v>9.1944253227282307</v>
      </c>
      <c r="BT354" s="101">
        <f t="shared" si="231"/>
        <v>9.9877643548553259</v>
      </c>
      <c r="BU354" s="101">
        <f t="shared" si="231"/>
        <v>10.852633950658866</v>
      </c>
      <c r="BV354" s="101">
        <f t="shared" si="231"/>
        <v>11.290431952261477</v>
      </c>
      <c r="BW354" s="101">
        <f t="shared" si="231"/>
        <v>10.967174023418158</v>
      </c>
      <c r="BX354" s="101">
        <f t="shared" si="231"/>
        <v>11.129151863672421</v>
      </c>
      <c r="BY354" s="101">
        <f t="shared" si="231"/>
        <v>10.299526157433217</v>
      </c>
      <c r="BZ354" s="101">
        <f t="shared" si="231"/>
        <v>10.462893368029873</v>
      </c>
      <c r="CA354" s="101">
        <f t="shared" si="231"/>
        <v>10.671255169530749</v>
      </c>
      <c r="CB354" s="101">
        <f t="shared" si="231"/>
        <v>10.484565706009908</v>
      </c>
      <c r="CC354" s="101">
        <f t="shared" si="231"/>
        <v>10.344952133383346</v>
      </c>
      <c r="CD354" s="101">
        <f t="shared" si="231"/>
        <v>10.015227544481801</v>
      </c>
      <c r="CE354" s="101">
        <f t="shared" si="231"/>
        <v>9.850814970817046</v>
      </c>
      <c r="CF354" s="101">
        <f t="shared" si="231"/>
        <v>9.9068106463902961</v>
      </c>
      <c r="CG354" s="101">
        <f t="shared" si="231"/>
        <v>10.189667268599505</v>
      </c>
      <c r="CH354" s="101">
        <f t="shared" si="231"/>
        <v>10.645557462856551</v>
      </c>
      <c r="CI354" s="101">
        <f t="shared" si="231"/>
        <v>8.8603412712434118</v>
      </c>
      <c r="CJ354" s="101">
        <f t="shared" si="231"/>
        <v>8.6770524964420996</v>
      </c>
      <c r="CK354" s="101">
        <f>100*CK328/CK327</f>
        <v>10.137695990438342</v>
      </c>
      <c r="CL354" s="1064">
        <f>100*CL328/CL327</f>
        <v>9.7052429455841622</v>
      </c>
      <c r="CM354" s="395"/>
      <c r="CN354" s="888"/>
    </row>
    <row r="355" spans="1:93" s="4" customFormat="1" ht="15">
      <c r="A355" s="228"/>
      <c r="B355" s="60"/>
      <c r="C355" s="685"/>
      <c r="D355" s="17"/>
      <c r="E355" s="579"/>
      <c r="F355" s="542"/>
      <c r="G355" s="524"/>
      <c r="H355" s="228"/>
      <c r="R355" s="5"/>
      <c r="S355" s="322"/>
      <c r="T355" s="12"/>
      <c r="U355" s="8"/>
      <c r="V355" s="135" t="s">
        <v>400</v>
      </c>
      <c r="W355" s="344" t="s">
        <v>401</v>
      </c>
      <c r="X355" s="24" t="s">
        <v>402</v>
      </c>
      <c r="Y355" s="2" t="s">
        <v>445</v>
      </c>
      <c r="Z355" s="789">
        <v>1978</v>
      </c>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f>100*BD328/BD$263</f>
        <v>1.2681733197074065</v>
      </c>
      <c r="BE355" s="101">
        <f t="shared" ref="BE355:CI355" si="232">100*BE328/BE$263</f>
        <v>1.4193559586112701</v>
      </c>
      <c r="BF355" s="101">
        <f t="shared" si="232"/>
        <v>1.5623379322572981</v>
      </c>
      <c r="BG355" s="101">
        <f t="shared" si="232"/>
        <v>2.3789947905631492</v>
      </c>
      <c r="BH355" s="101">
        <f t="shared" si="232"/>
        <v>2.3335701965697826</v>
      </c>
      <c r="BI355" s="101">
        <f t="shared" si="232"/>
        <v>3.0601893139949081</v>
      </c>
      <c r="BJ355" s="101">
        <f t="shared" si="232"/>
        <v>3.1343837981446492</v>
      </c>
      <c r="BK355" s="101">
        <f t="shared" si="232"/>
        <v>3.3427881071786119</v>
      </c>
      <c r="BL355" s="101">
        <f t="shared" si="232"/>
        <v>3.4332676720788586</v>
      </c>
      <c r="BM355" s="101">
        <f t="shared" si="232"/>
        <v>3.3057756099834648</v>
      </c>
      <c r="BN355" s="101">
        <f t="shared" si="232"/>
        <v>3.2380749343980733</v>
      </c>
      <c r="BO355" s="101">
        <f t="shared" si="232"/>
        <v>3.5246414993479993</v>
      </c>
      <c r="BP355" s="101">
        <f t="shared" si="232"/>
        <v>3.9227108127383645</v>
      </c>
      <c r="BQ355" s="101">
        <f t="shared" si="232"/>
        <v>4.0312142242937377</v>
      </c>
      <c r="BR355" s="101">
        <f t="shared" si="232"/>
        <v>4.2939111253494575</v>
      </c>
      <c r="BS355" s="101">
        <f t="shared" si="232"/>
        <v>4.3553578991054707</v>
      </c>
      <c r="BT355" s="101">
        <f t="shared" si="232"/>
        <v>4.6641462703483318</v>
      </c>
      <c r="BU355" s="101">
        <f t="shared" si="232"/>
        <v>5.0269141426476471</v>
      </c>
      <c r="BV355" s="101">
        <f t="shared" si="232"/>
        <v>5.2054062568389359</v>
      </c>
      <c r="BW355" s="101">
        <f t="shared" si="232"/>
        <v>5.0902378316889267</v>
      </c>
      <c r="BX355" s="101">
        <f t="shared" si="232"/>
        <v>5.0664229591950196</v>
      </c>
      <c r="BY355" s="101">
        <f t="shared" si="232"/>
        <v>4.7402417871689915</v>
      </c>
      <c r="BZ355" s="101">
        <f t="shared" si="232"/>
        <v>4.6954996036251746</v>
      </c>
      <c r="CA355" s="101">
        <f t="shared" si="232"/>
        <v>4.8103330722402875</v>
      </c>
      <c r="CB355" s="101">
        <f t="shared" si="232"/>
        <v>4.7395506267227567</v>
      </c>
      <c r="CC355" s="101">
        <f t="shared" si="232"/>
        <v>4.5599165900412562</v>
      </c>
      <c r="CD355" s="101">
        <f t="shared" si="232"/>
        <v>4.4455195563190202</v>
      </c>
      <c r="CE355" s="101">
        <f t="shared" si="232"/>
        <v>4.2924483610169677</v>
      </c>
      <c r="CF355" s="101">
        <f t="shared" si="232"/>
        <v>4.1101606621196716</v>
      </c>
      <c r="CG355" s="101">
        <f t="shared" si="232"/>
        <v>4.2169169070744985</v>
      </c>
      <c r="CH355" s="101">
        <f t="shared" si="232"/>
        <v>4.4012523967864858</v>
      </c>
      <c r="CI355" s="101">
        <f t="shared" si="232"/>
        <v>3.6070933181391482</v>
      </c>
      <c r="CJ355" s="101">
        <f>100*CJ328/CJ$263</f>
        <v>3.7508146206377866</v>
      </c>
      <c r="CK355" s="101">
        <f>100*CK328/CK$263</f>
        <v>4.0342992322815467</v>
      </c>
      <c r="CL355" s="1064">
        <f>100*CL328/CL$263</f>
        <v>3.8198959829111065</v>
      </c>
      <c r="CM355" s="395"/>
      <c r="CN355" s="888"/>
    </row>
    <row r="356" spans="1:93" s="4" customFormat="1" ht="15">
      <c r="A356" s="228"/>
      <c r="B356" s="60"/>
      <c r="C356" s="685"/>
      <c r="D356" s="17"/>
      <c r="E356" s="579"/>
      <c r="F356" s="542"/>
      <c r="G356" s="524"/>
      <c r="H356" s="228"/>
      <c r="R356" s="5"/>
      <c r="S356" s="322"/>
      <c r="T356" s="12"/>
      <c r="U356" s="8"/>
      <c r="V356" s="135"/>
      <c r="W356" s="344"/>
      <c r="X356" s="24"/>
      <c r="Y356" s="2"/>
      <c r="Z356" s="789"/>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64"/>
      <c r="CM356" s="395"/>
      <c r="CN356" s="888"/>
    </row>
    <row r="357" spans="1:93" s="599" customFormat="1" ht="15">
      <c r="A357" s="598"/>
      <c r="B357" s="774"/>
      <c r="C357" s="689"/>
      <c r="D357" s="672"/>
      <c r="E357" s="595"/>
      <c r="F357" s="596"/>
      <c r="G357" s="597"/>
      <c r="H357" s="598"/>
      <c r="R357" s="600"/>
      <c r="S357" s="601"/>
      <c r="T357" s="602"/>
      <c r="U357" s="603"/>
      <c r="V357" s="604" t="s">
        <v>476</v>
      </c>
      <c r="W357" s="605"/>
      <c r="X357" s="606"/>
      <c r="Y357" s="607"/>
      <c r="Z357" s="796"/>
      <c r="AK357" s="608"/>
      <c r="AL357" s="608"/>
      <c r="AM357" s="608"/>
      <c r="AN357" s="608"/>
      <c r="AO357" s="608"/>
      <c r="AP357" s="608"/>
      <c r="AQ357" s="608"/>
      <c r="AR357" s="608"/>
      <c r="AS357" s="608"/>
      <c r="AT357" s="608"/>
      <c r="AU357" s="608"/>
      <c r="AV357" s="608"/>
      <c r="AW357" s="608"/>
      <c r="AX357" s="608"/>
      <c r="AY357" s="608"/>
      <c r="AZ357" s="608"/>
      <c r="BA357" s="608"/>
      <c r="BB357" s="608"/>
      <c r="BC357" s="608"/>
      <c r="BD357" s="608">
        <f t="shared" ref="BD357:CL357" si="233">(BD328-(BD367+BD529))</f>
        <v>-5.0750000000000073E-2</v>
      </c>
      <c r="BE357" s="608">
        <f t="shared" si="233"/>
        <v>-4.4549999999999645E-2</v>
      </c>
      <c r="BF357" s="608">
        <f t="shared" si="233"/>
        <v>-4.0629999999999722E-2</v>
      </c>
      <c r="BG357" s="608">
        <f t="shared" si="233"/>
        <v>-6.8459999999999965E-2</v>
      </c>
      <c r="BH357" s="608">
        <f t="shared" si="233"/>
        <v>-9.309999999999885E-2</v>
      </c>
      <c r="BI357" s="608">
        <f t="shared" si="233"/>
        <v>-8.6280000000000356E-2</v>
      </c>
      <c r="BJ357" s="608">
        <f t="shared" si="233"/>
        <v>-9.7960000000000491E-2</v>
      </c>
      <c r="BK357" s="608">
        <f t="shared" si="233"/>
        <v>-9.5819999999999794E-2</v>
      </c>
      <c r="BL357" s="608">
        <f t="shared" si="233"/>
        <v>-9.4400000000000261E-2</v>
      </c>
      <c r="BM357" s="608">
        <f t="shared" si="233"/>
        <v>-9.5440000000003522E-2</v>
      </c>
      <c r="BN357" s="608">
        <f t="shared" si="233"/>
        <v>-8.5069999999999979E-2</v>
      </c>
      <c r="BO357" s="608">
        <f t="shared" si="233"/>
        <v>-7.3139999999998651E-2</v>
      </c>
      <c r="BP357" s="608">
        <f t="shared" si="233"/>
        <v>-0.10661000000000342</v>
      </c>
      <c r="BQ357" s="608">
        <f t="shared" si="233"/>
        <v>-0.1026600000000002</v>
      </c>
      <c r="BR357" s="608">
        <f t="shared" si="233"/>
        <v>-9.8259999999999792E-2</v>
      </c>
      <c r="BS357" s="608">
        <f t="shared" si="233"/>
        <v>-0.13185000000000002</v>
      </c>
      <c r="BT357" s="608">
        <f t="shared" si="233"/>
        <v>-0.12628000000000128</v>
      </c>
      <c r="BU357" s="608">
        <f t="shared" si="233"/>
        <v>-0.11499999999999488</v>
      </c>
      <c r="BV357" s="608">
        <f t="shared" si="233"/>
        <v>-0.92689999999998918</v>
      </c>
      <c r="BW357" s="608">
        <f t="shared" si="233"/>
        <v>-0.9789999999999992</v>
      </c>
      <c r="BX357" s="608">
        <f t="shared" si="233"/>
        <v>-0.9789999999999992</v>
      </c>
      <c r="BY357" s="608">
        <f t="shared" si="233"/>
        <v>-1.0310000000000059</v>
      </c>
      <c r="BZ357" s="608">
        <f t="shared" si="233"/>
        <v>-1.0309999999999988</v>
      </c>
      <c r="CA357" s="608">
        <f t="shared" si="233"/>
        <v>-1.031099999999995</v>
      </c>
      <c r="CB357" s="608">
        <f t="shared" si="233"/>
        <v>-1.1390000000000029</v>
      </c>
      <c r="CC357" s="608">
        <f t="shared" si="233"/>
        <v>-1.1459999999999937</v>
      </c>
      <c r="CD357" s="608">
        <f t="shared" si="233"/>
        <v>-0.75400000000000489</v>
      </c>
      <c r="CE357" s="608">
        <f t="shared" si="233"/>
        <v>-0.65000000000000568</v>
      </c>
      <c r="CF357" s="608">
        <f t="shared" si="233"/>
        <v>-0.2219999999999942</v>
      </c>
      <c r="CG357" s="608">
        <f t="shared" si="233"/>
        <v>-0.26000000000000512</v>
      </c>
      <c r="CH357" s="608">
        <f t="shared" si="233"/>
        <v>-0.20999999999999375</v>
      </c>
      <c r="CI357" s="608">
        <f t="shared" si="233"/>
        <v>-0.10699999999999932</v>
      </c>
      <c r="CJ357" s="608">
        <f t="shared" si="233"/>
        <v>-0.19300000000000495</v>
      </c>
      <c r="CK357" s="608">
        <f t="shared" si="233"/>
        <v>-0.13599999999999568</v>
      </c>
      <c r="CL357" s="608">
        <f t="shared" si="233"/>
        <v>-8.7000000000003297E-2</v>
      </c>
      <c r="CM357" s="702"/>
      <c r="CN357" s="898"/>
    </row>
    <row r="358" spans="1:93" s="599" customFormat="1" ht="15">
      <c r="A358" s="598"/>
      <c r="B358" s="774"/>
      <c r="C358" s="689"/>
      <c r="D358" s="672"/>
      <c r="E358" s="595"/>
      <c r="F358" s="596"/>
      <c r="G358" s="597"/>
      <c r="H358" s="598"/>
      <c r="R358" s="600"/>
      <c r="S358" s="601"/>
      <c r="T358" s="602"/>
      <c r="U358" s="603"/>
      <c r="V358" s="604" t="s">
        <v>460</v>
      </c>
      <c r="W358" s="605"/>
      <c r="X358" s="606"/>
      <c r="Y358" s="607"/>
      <c r="Z358" s="796"/>
      <c r="AK358" s="608"/>
      <c r="AL358" s="608"/>
      <c r="AM358" s="608"/>
      <c r="AN358" s="608"/>
      <c r="AO358" s="608"/>
      <c r="AP358" s="608"/>
      <c r="AQ358" s="608"/>
      <c r="AR358" s="608"/>
      <c r="AS358" s="608"/>
      <c r="AT358" s="608"/>
      <c r="AU358" s="608"/>
      <c r="AV358" s="608"/>
      <c r="AW358" s="608"/>
      <c r="AX358" s="608"/>
      <c r="AY358" s="608"/>
      <c r="AZ358" s="608"/>
      <c r="BA358" s="608"/>
      <c r="BB358" s="608"/>
      <c r="BC358" s="608"/>
      <c r="BD358" s="608">
        <f t="shared" ref="BD358:CL358" si="234">100*(BD355-(BD482+BD568))</f>
        <v>-3.299216509214431</v>
      </c>
      <c r="BE358" s="608">
        <f t="shared" si="234"/>
        <v>-2.5271896964178531</v>
      </c>
      <c r="BF358" s="608">
        <f t="shared" si="234"/>
        <v>-1.9878678901064539</v>
      </c>
      <c r="BG358" s="608">
        <f t="shared" si="234"/>
        <v>-2.8132241093388632</v>
      </c>
      <c r="BH358" s="608">
        <f t="shared" si="234"/>
        <v>-3.2427774099417661</v>
      </c>
      <c r="BI358" s="608">
        <f t="shared" si="234"/>
        <v>-2.6858347524915338</v>
      </c>
      <c r="BJ358" s="608">
        <f t="shared" si="234"/>
        <v>-2.7515883147493536</v>
      </c>
      <c r="BK358" s="608">
        <f t="shared" si="234"/>
        <v>-2.4807131157026152</v>
      </c>
      <c r="BL358" s="608">
        <f t="shared" si="234"/>
        <v>-2.2983224486015974</v>
      </c>
      <c r="BM358" s="608">
        <f t="shared" si="234"/>
        <v>-2.2376734123627173</v>
      </c>
      <c r="BN358" s="608">
        <f t="shared" si="234"/>
        <v>-1.8693025084536075</v>
      </c>
      <c r="BO358" s="608">
        <f t="shared" si="234"/>
        <v>-1.526289491331978</v>
      </c>
      <c r="BP358" s="608">
        <f t="shared" si="234"/>
        <v>-2.081859553431098</v>
      </c>
      <c r="BQ358" s="608">
        <f t="shared" si="234"/>
        <v>-1.8906036959479344</v>
      </c>
      <c r="BR358" s="608">
        <f t="shared" si="234"/>
        <v>-1.7054310010837348</v>
      </c>
      <c r="BS358" s="608">
        <f t="shared" si="234"/>
        <v>-2.150027009459432</v>
      </c>
      <c r="BT358" s="608">
        <f t="shared" si="234"/>
        <v>-2.0170752415388016</v>
      </c>
      <c r="BU358" s="608">
        <f t="shared" si="234"/>
        <v>-1.7675831098364903</v>
      </c>
      <c r="BV358" s="608">
        <f t="shared" si="234"/>
        <v>-13.865227120318302</v>
      </c>
      <c r="BW358" s="608">
        <f t="shared" si="234"/>
        <v>-14.285018065659649</v>
      </c>
      <c r="BX358" s="608">
        <f t="shared" si="234"/>
        <v>-14.045699455029759</v>
      </c>
      <c r="BY358" s="608">
        <f t="shared" si="234"/>
        <v>-14.338450857636875</v>
      </c>
      <c r="BZ358" s="608">
        <f t="shared" si="234"/>
        <v>-13.85531263888069</v>
      </c>
      <c r="CA358" s="608">
        <f t="shared" si="234"/>
        <v>-13.344995374356117</v>
      </c>
      <c r="CB358" s="608">
        <f t="shared" si="234"/>
        <v>-13.961630399728087</v>
      </c>
      <c r="CC358" s="608">
        <f t="shared" si="234"/>
        <v>-13.51484740428246</v>
      </c>
      <c r="CD358" s="608">
        <f t="shared" si="234"/>
        <v>-8.5509952893542795</v>
      </c>
      <c r="CE358" s="608">
        <f t="shared" si="234"/>
        <v>-7.0625213505453921</v>
      </c>
      <c r="CF358" s="608">
        <f t="shared" si="234"/>
        <v>-2.3305467587621642</v>
      </c>
      <c r="CG358" s="608">
        <f t="shared" si="234"/>
        <v>-2.6193338268427624</v>
      </c>
      <c r="CH358" s="608">
        <f t="shared" si="234"/>
        <v>-2.0387854663721505</v>
      </c>
      <c r="CI358" s="608">
        <f t="shared" si="234"/>
        <v>-0.99945356977726441</v>
      </c>
      <c r="CJ358" s="608">
        <f t="shared" si="234"/>
        <v>-1.7615886060814212</v>
      </c>
      <c r="CK358" s="608">
        <f t="shared" si="234"/>
        <v>-1.2159043870008546</v>
      </c>
      <c r="CL358" s="608">
        <f t="shared" si="234"/>
        <v>-0.7557613774663352</v>
      </c>
      <c r="CM358" s="702"/>
      <c r="CN358" s="898"/>
    </row>
    <row r="359" spans="1:93" s="4" customFormat="1" thickBot="1">
      <c r="A359" s="228"/>
      <c r="B359" s="60"/>
      <c r="C359" s="685"/>
      <c r="D359" s="17"/>
      <c r="E359" s="579"/>
      <c r="F359" s="542"/>
      <c r="G359" s="524"/>
      <c r="H359" s="228"/>
      <c r="N359" s="257"/>
      <c r="O359" s="257"/>
      <c r="P359" s="257"/>
      <c r="Q359" s="257"/>
      <c r="R359" s="289"/>
      <c r="S359" s="323"/>
      <c r="T359" s="287"/>
      <c r="U359" s="288"/>
      <c r="V359" s="302"/>
      <c r="W359" s="352"/>
      <c r="X359" s="254"/>
      <c r="Y359" s="254"/>
      <c r="Z359" s="790"/>
      <c r="AA359" s="257"/>
      <c r="AB359" s="257"/>
      <c r="AC359" s="257"/>
      <c r="AD359" s="257"/>
      <c r="AE359" s="257"/>
      <c r="AF359" s="257"/>
      <c r="AG359" s="257"/>
      <c r="AH359" s="257"/>
      <c r="AI359" s="257"/>
      <c r="AJ359" s="257"/>
      <c r="AK359" s="303"/>
      <c r="AL359" s="303"/>
      <c r="AM359" s="303"/>
      <c r="AN359" s="303"/>
      <c r="AO359" s="303"/>
      <c r="AP359" s="303"/>
      <c r="AQ359" s="303"/>
      <c r="AR359" s="303"/>
      <c r="AS359" s="303"/>
      <c r="AT359" s="303"/>
      <c r="AU359" s="303"/>
      <c r="AV359" s="303"/>
      <c r="AW359" s="303"/>
      <c r="AX359" s="303"/>
      <c r="AY359" s="303"/>
      <c r="AZ359" s="303"/>
      <c r="BA359" s="303"/>
      <c r="BB359" s="303"/>
      <c r="BC359" s="303"/>
      <c r="BD359" s="303"/>
      <c r="BE359" s="303"/>
      <c r="BF359" s="303"/>
      <c r="BG359" s="303"/>
      <c r="BH359" s="303"/>
      <c r="BI359" s="303"/>
      <c r="BJ359" s="303"/>
      <c r="BK359" s="303"/>
      <c r="BL359" s="303"/>
      <c r="BM359" s="303"/>
      <c r="BN359" s="303"/>
      <c r="BO359" s="303"/>
      <c r="BP359" s="303"/>
      <c r="BQ359" s="303"/>
      <c r="BR359" s="303"/>
      <c r="BS359" s="303"/>
      <c r="BT359" s="303"/>
      <c r="BU359" s="303"/>
      <c r="BV359" s="303"/>
      <c r="BW359" s="303"/>
      <c r="BX359" s="303"/>
      <c r="BY359" s="303"/>
      <c r="BZ359" s="303"/>
      <c r="CA359" s="303"/>
      <c r="CB359" s="303"/>
      <c r="CC359" s="303"/>
      <c r="CD359" s="303"/>
      <c r="CE359" s="303"/>
      <c r="CF359" s="303"/>
      <c r="CG359" s="303"/>
      <c r="CH359" s="303"/>
      <c r="CI359" s="303"/>
      <c r="CJ359" s="303"/>
      <c r="CK359" s="838"/>
      <c r="CL359" s="838"/>
      <c r="CM359" s="838"/>
      <c r="CN359" s="888"/>
    </row>
    <row r="360" spans="1:93" s="4" customFormat="1" ht="15">
      <c r="A360" s="228"/>
      <c r="B360" s="60"/>
      <c r="C360" s="685"/>
      <c r="D360" s="17"/>
      <c r="E360" s="579"/>
      <c r="F360" s="542"/>
      <c r="G360" s="524"/>
      <c r="H360" s="228"/>
      <c r="N360" s="274"/>
      <c r="O360" s="274"/>
      <c r="P360" s="274"/>
      <c r="Q360" s="274"/>
      <c r="R360" s="300"/>
      <c r="S360" s="324"/>
      <c r="T360" s="298"/>
      <c r="U360" s="299"/>
      <c r="V360" s="270"/>
      <c r="W360" s="353"/>
      <c r="X360" s="271"/>
      <c r="Y360" s="271"/>
      <c r="Z360" s="791"/>
      <c r="AA360" s="274"/>
      <c r="AB360" s="274"/>
      <c r="AC360" s="274"/>
      <c r="AD360" s="274"/>
      <c r="AE360" s="274"/>
      <c r="AF360" s="274"/>
      <c r="AG360" s="274"/>
      <c r="AH360" s="274"/>
      <c r="AI360" s="274"/>
      <c r="AJ360" s="274"/>
      <c r="AK360" s="274"/>
      <c r="AL360" s="274"/>
      <c r="AM360" s="274"/>
      <c r="AN360" s="274"/>
      <c r="AO360" s="274"/>
      <c r="AP360" s="274"/>
      <c r="AQ360" s="274"/>
      <c r="AR360" s="274"/>
      <c r="AS360" s="274"/>
      <c r="AT360" s="274"/>
      <c r="AU360" s="274"/>
      <c r="AV360" s="274"/>
      <c r="AW360" s="274"/>
      <c r="AX360" s="274"/>
      <c r="AY360" s="274"/>
      <c r="AZ360" s="274"/>
      <c r="BA360" s="274"/>
      <c r="BB360" s="274"/>
      <c r="BC360" s="274"/>
      <c r="BD360" s="274"/>
      <c r="BE360" s="274"/>
      <c r="BF360" s="274"/>
      <c r="BG360" s="274"/>
      <c r="BH360" s="274"/>
      <c r="BI360" s="274"/>
      <c r="BJ360" s="274"/>
      <c r="BK360" s="274"/>
      <c r="BL360" s="274"/>
      <c r="BM360" s="274"/>
      <c r="BN360" s="274"/>
      <c r="BO360" s="274"/>
      <c r="BP360" s="274"/>
      <c r="BQ360" s="274"/>
      <c r="BR360" s="274"/>
      <c r="BS360" s="274"/>
      <c r="BT360" s="274"/>
      <c r="BU360" s="274"/>
      <c r="BV360" s="274"/>
      <c r="BW360" s="274"/>
      <c r="BX360" s="274"/>
      <c r="BY360" s="274"/>
      <c r="BZ360" s="274"/>
      <c r="CA360" s="274"/>
      <c r="CB360" s="274"/>
      <c r="CC360" s="274"/>
      <c r="CD360" s="274"/>
      <c r="CE360" s="274"/>
      <c r="CF360" s="274"/>
      <c r="CG360" s="274"/>
      <c r="CH360" s="274"/>
      <c r="CI360" s="274"/>
      <c r="CJ360" s="274"/>
      <c r="CK360" s="839"/>
      <c r="CL360" s="839"/>
      <c r="CM360" s="839"/>
      <c r="CN360" s="888"/>
    </row>
    <row r="361" spans="1:93" s="48" customFormat="1" ht="17">
      <c r="A361" s="228"/>
      <c r="B361" s="60"/>
      <c r="C361" s="685"/>
      <c r="D361" s="17"/>
      <c r="E361" s="579"/>
      <c r="F361" s="542"/>
      <c r="G361" s="524"/>
      <c r="H361" s="228"/>
      <c r="I361" s="82"/>
      <c r="J361" s="80"/>
      <c r="K361" s="66"/>
      <c r="L361" s="62"/>
      <c r="M361" s="60"/>
      <c r="N361" s="48" t="s">
        <v>316</v>
      </c>
      <c r="O361" s="64"/>
      <c r="R361" s="5"/>
      <c r="S361" s="322"/>
      <c r="T361" s="12"/>
      <c r="U361" s="8"/>
      <c r="V361" s="173" t="s">
        <v>379</v>
      </c>
      <c r="W361" s="357"/>
      <c r="X361" s="50"/>
      <c r="Y361" s="50"/>
      <c r="Z361" s="789"/>
      <c r="CK361" s="829"/>
      <c r="CL361" s="384"/>
      <c r="CM361" s="384"/>
      <c r="CN361" s="907"/>
    </row>
    <row r="362" spans="1:93" s="48" customFormat="1" ht="15">
      <c r="A362" s="228"/>
      <c r="B362" s="60"/>
      <c r="C362" s="685"/>
      <c r="D362" s="17"/>
      <c r="E362" s="579"/>
      <c r="F362" s="542"/>
      <c r="G362" s="524"/>
      <c r="H362" s="228"/>
      <c r="I362" s="82"/>
      <c r="J362" s="80"/>
      <c r="K362" s="66"/>
      <c r="L362" s="62"/>
      <c r="M362" s="60"/>
      <c r="O362" s="64"/>
      <c r="R362" s="5"/>
      <c r="S362" s="322"/>
      <c r="T362" s="12"/>
      <c r="U362" s="8"/>
      <c r="V362" s="49"/>
      <c r="W362" s="357"/>
      <c r="X362" s="50"/>
      <c r="Y362" s="50"/>
      <c r="Z362" s="789"/>
      <c r="CK362" s="829"/>
      <c r="CL362" s="384"/>
      <c r="CM362" s="384"/>
      <c r="CN362" s="907"/>
    </row>
    <row r="363" spans="1:93" s="48" customFormat="1" ht="15">
      <c r="A363" s="228"/>
      <c r="B363" s="60"/>
      <c r="C363" s="685"/>
      <c r="D363" s="17"/>
      <c r="E363" s="579"/>
      <c r="F363" s="542"/>
      <c r="G363" s="524"/>
      <c r="H363" s="228"/>
      <c r="I363" s="82"/>
      <c r="J363" s="80"/>
      <c r="K363" s="66"/>
      <c r="L363" s="62"/>
      <c r="M363" s="60"/>
      <c r="N363" s="48" t="s">
        <v>316</v>
      </c>
      <c r="O363" s="64"/>
      <c r="R363" s="5"/>
      <c r="S363" s="322"/>
      <c r="T363" s="12"/>
      <c r="U363" s="8"/>
      <c r="V363" s="51" t="s">
        <v>759</v>
      </c>
      <c r="W363" s="357"/>
      <c r="X363" s="50"/>
      <c r="Y363" s="50"/>
      <c r="Z363" s="789"/>
      <c r="CK363" s="829"/>
      <c r="CL363" s="384"/>
      <c r="CM363" s="384"/>
      <c r="CN363" s="907"/>
    </row>
    <row r="364" spans="1:93" s="48" customFormat="1" ht="15">
      <c r="A364" s="228"/>
      <c r="B364" s="60"/>
      <c r="C364" s="685"/>
      <c r="D364" s="17"/>
      <c r="E364" s="579"/>
      <c r="F364" s="542"/>
      <c r="G364" s="524"/>
      <c r="H364" s="228"/>
      <c r="I364" s="82"/>
      <c r="J364" s="80"/>
      <c r="K364" s="66"/>
      <c r="L364" s="62"/>
      <c r="M364" s="60"/>
      <c r="N364" s="48" t="s">
        <v>316</v>
      </c>
      <c r="O364" s="64"/>
      <c r="R364" s="5"/>
      <c r="S364" s="322"/>
      <c r="T364" s="12"/>
      <c r="U364" s="8"/>
      <c r="V364" s="51" t="s">
        <v>642</v>
      </c>
      <c r="W364" s="357"/>
      <c r="X364" s="50"/>
      <c r="Y364" s="50"/>
      <c r="Z364" s="789"/>
      <c r="CK364" s="829"/>
      <c r="CL364" s="384"/>
      <c r="CM364" s="384"/>
      <c r="CN364" s="907"/>
    </row>
    <row r="365" spans="1:93" s="48" customFormat="1" ht="15">
      <c r="A365" s="228"/>
      <c r="B365" s="60"/>
      <c r="C365" s="685"/>
      <c r="D365" s="17"/>
      <c r="E365" s="579"/>
      <c r="F365" s="542"/>
      <c r="G365" s="524"/>
      <c r="H365" s="228"/>
      <c r="I365" s="82"/>
      <c r="J365" s="80"/>
      <c r="K365" s="66"/>
      <c r="L365" s="62"/>
      <c r="M365" s="60"/>
      <c r="O365" s="64"/>
      <c r="R365" s="5"/>
      <c r="S365" s="322"/>
      <c r="T365" s="12"/>
      <c r="U365" s="8"/>
      <c r="V365" s="52"/>
      <c r="W365" s="357"/>
      <c r="X365" s="50"/>
      <c r="Y365" s="50"/>
      <c r="Z365" s="789"/>
      <c r="CK365" s="829"/>
      <c r="CL365" s="384"/>
      <c r="CM365" s="384"/>
      <c r="CN365" s="907"/>
    </row>
    <row r="366" spans="1:93" s="48" customFormat="1" ht="15">
      <c r="A366" s="228"/>
      <c r="B366" s="60"/>
      <c r="C366" s="685"/>
      <c r="D366" s="17"/>
      <c r="E366" s="579"/>
      <c r="F366" s="542"/>
      <c r="G366" s="524"/>
      <c r="H366" s="228"/>
      <c r="I366" s="82"/>
      <c r="J366" s="80"/>
      <c r="K366" s="66"/>
      <c r="L366" s="62"/>
      <c r="M366" s="60"/>
      <c r="N366" s="48" t="s">
        <v>316</v>
      </c>
      <c r="O366" s="64"/>
      <c r="R366" s="5"/>
      <c r="S366" s="322"/>
      <c r="T366" s="12"/>
      <c r="U366" s="8"/>
      <c r="V366" s="52" t="s">
        <v>455</v>
      </c>
      <c r="W366" s="344" t="s">
        <v>512</v>
      </c>
      <c r="X366" s="2" t="s">
        <v>809</v>
      </c>
      <c r="Y366" s="2"/>
      <c r="Z366" s="789">
        <v>1978</v>
      </c>
      <c r="BD366" s="53">
        <v>73.666450000000012</v>
      </c>
      <c r="BE366" s="53">
        <v>84.841719999999995</v>
      </c>
      <c r="BF366" s="53">
        <v>98.098240000000004</v>
      </c>
      <c r="BG366" s="53">
        <v>116.90338</v>
      </c>
      <c r="BH366" s="53">
        <v>137.95284000000001</v>
      </c>
      <c r="BI366" s="53">
        <v>153.56874999999999</v>
      </c>
      <c r="BJ366" s="53">
        <v>168.00470000000001</v>
      </c>
      <c r="BK366" s="53">
        <v>183.3965</v>
      </c>
      <c r="BL366" s="53">
        <v>191.39571000000001</v>
      </c>
      <c r="BM366" s="53">
        <v>198.46214000000001</v>
      </c>
      <c r="BN366" s="53">
        <v>211.35728</v>
      </c>
      <c r="BO366" s="53">
        <v>219.01443</v>
      </c>
      <c r="BP366" s="53">
        <v>231.20609999999999</v>
      </c>
      <c r="BQ366" s="53">
        <v>240.40698</v>
      </c>
      <c r="BR366" s="53">
        <v>255.75215</v>
      </c>
      <c r="BS366" s="53">
        <v>278.76110000000006</v>
      </c>
      <c r="BT366" s="53">
        <v>279.45519999999999</v>
      </c>
      <c r="BU366" s="53">
        <v>280.44439999999997</v>
      </c>
      <c r="BV366" s="53">
        <v>291.75940000000003</v>
      </c>
      <c r="BW366" s="53">
        <v>304.0378</v>
      </c>
      <c r="BX366" s="53">
        <v>301.29520000000002</v>
      </c>
      <c r="BY366" s="53">
        <v>316.43610000000001</v>
      </c>
      <c r="BZ366" s="53">
        <v>318.58170000000001</v>
      </c>
      <c r="CA366" s="53">
        <v>329.86090000000013</v>
      </c>
      <c r="CB366" s="53">
        <v>350.27530000000002</v>
      </c>
      <c r="CC366" s="53">
        <v>354.56270000000001</v>
      </c>
      <c r="CD366" s="53">
        <v>375.5607</v>
      </c>
      <c r="CE366" s="53">
        <v>386.36380000000003</v>
      </c>
      <c r="CF366" s="53">
        <v>379.82717000000002</v>
      </c>
      <c r="CG366" s="53">
        <v>378.85579999999999</v>
      </c>
      <c r="CH366" s="53">
        <v>397.4289999999998</v>
      </c>
      <c r="CI366" s="847">
        <v>405.762</v>
      </c>
      <c r="CJ366" s="847">
        <v>454.1330000000001</v>
      </c>
      <c r="CK366" s="1056">
        <v>414.55500000000001</v>
      </c>
      <c r="CL366" s="1056">
        <v>421.18700000000001</v>
      </c>
      <c r="CM366" s="384"/>
      <c r="CN366" s="907"/>
    </row>
    <row r="367" spans="1:93" s="48" customFormat="1">
      <c r="A367" s="228"/>
      <c r="B367" s="60"/>
      <c r="C367" s="685"/>
      <c r="D367" s="17"/>
      <c r="E367" s="579"/>
      <c r="F367" s="542"/>
      <c r="G367" s="524"/>
      <c r="H367" s="228"/>
      <c r="I367" s="82"/>
      <c r="J367" s="80"/>
      <c r="K367" s="66"/>
      <c r="L367" s="62"/>
      <c r="M367" s="60"/>
      <c r="N367" s="48" t="s">
        <v>316</v>
      </c>
      <c r="O367" s="64"/>
      <c r="R367" s="5"/>
      <c r="S367" s="322"/>
      <c r="T367" s="12"/>
      <c r="U367" s="8"/>
      <c r="V367" s="51" t="s">
        <v>539</v>
      </c>
      <c r="W367" s="344" t="s">
        <v>512</v>
      </c>
      <c r="X367" s="2" t="s">
        <v>808</v>
      </c>
      <c r="Y367" s="2"/>
      <c r="Z367" s="789">
        <v>1978</v>
      </c>
      <c r="BD367" s="54">
        <v>1.9369100000000001</v>
      </c>
      <c r="BE367" s="54">
        <v>2.47933</v>
      </c>
      <c r="BF367" s="54">
        <v>3.1430899999999995</v>
      </c>
      <c r="BG367" s="54">
        <v>5.7261600000000001</v>
      </c>
      <c r="BH367" s="54">
        <v>6.6216699999999991</v>
      </c>
      <c r="BI367" s="54">
        <v>9.6524599999999996</v>
      </c>
      <c r="BJ367" s="54">
        <v>11.054359999999999</v>
      </c>
      <c r="BK367" s="54">
        <v>12.737869999999999</v>
      </c>
      <c r="BL367" s="54">
        <v>13.885809999999999</v>
      </c>
      <c r="BM367" s="54">
        <v>13.816350000000002</v>
      </c>
      <c r="BN367" s="54">
        <v>14.732309999999998</v>
      </c>
      <c r="BO367" s="54">
        <v>16.878670000000003</v>
      </c>
      <c r="BP367" s="54">
        <v>20.086330000000004</v>
      </c>
      <c r="BQ367" s="54">
        <v>21.911399999999997</v>
      </c>
      <c r="BR367" s="54">
        <v>24.814130000000002</v>
      </c>
      <c r="BS367" s="54">
        <v>26.814499999999999</v>
      </c>
      <c r="BT367" s="54">
        <v>29.290700000000001</v>
      </c>
      <c r="BU367" s="54">
        <v>32.765299999999996</v>
      </c>
      <c r="BV367" s="54">
        <v>33.611399999999996</v>
      </c>
      <c r="BW367" s="54">
        <v>34.531599999999997</v>
      </c>
      <c r="BX367" s="54">
        <v>34.238800000000005</v>
      </c>
      <c r="BY367" s="54">
        <v>34.240200000000002</v>
      </c>
      <c r="BZ367" s="54">
        <v>35.484699999999997</v>
      </c>
      <c r="CA367" s="54">
        <v>36.844099999999997</v>
      </c>
      <c r="CB367" s="54">
        <v>38.798900000000003</v>
      </c>
      <c r="CC367" s="54">
        <v>38.774099999999997</v>
      </c>
      <c r="CD367" s="54">
        <v>39.155099999999997</v>
      </c>
      <c r="CE367" s="54">
        <v>39.662599999999998</v>
      </c>
      <c r="CF367" s="54">
        <v>38.662999999999997</v>
      </c>
      <c r="CG367" s="54">
        <v>41.466910000000006</v>
      </c>
      <c r="CH367" s="54">
        <v>45.11</v>
      </c>
      <c r="CI367" s="847">
        <v>38.649000000000001</v>
      </c>
      <c r="CJ367" s="847">
        <v>41.265000000000001</v>
      </c>
      <c r="CK367" s="1056">
        <v>45.198999999999998</v>
      </c>
      <c r="CL367" s="1056">
        <v>44.051000000000002</v>
      </c>
      <c r="CM367" s="384"/>
      <c r="CN367" s="919">
        <f>100*CL367/CL264</f>
        <v>84.601202250859444</v>
      </c>
      <c r="CO367" s="4" t="s">
        <v>31</v>
      </c>
    </row>
    <row r="368" spans="1:93" s="4" customFormat="1" ht="15">
      <c r="F368" s="395"/>
      <c r="V368" s="1302" t="s">
        <v>1413</v>
      </c>
      <c r="W368" s="1303" t="s">
        <v>1415</v>
      </c>
      <c r="X368" s="2"/>
      <c r="Y368" s="2"/>
      <c r="Z368" s="1305"/>
      <c r="AV368" s="1329">
        <f t="shared" ref="AV368:BB368" si="235">$BD368</f>
        <v>4.3624099099099103E-2</v>
      </c>
      <c r="AW368" s="1330">
        <f t="shared" si="235"/>
        <v>4.3624099099099103E-2</v>
      </c>
      <c r="AX368" s="1330">
        <f t="shared" si="235"/>
        <v>4.3624099099099103E-2</v>
      </c>
      <c r="AY368" s="1330">
        <f t="shared" si="235"/>
        <v>4.3624099099099103E-2</v>
      </c>
      <c r="AZ368" s="1330">
        <f t="shared" si="235"/>
        <v>4.3624099099099103E-2</v>
      </c>
      <c r="BA368" s="1330">
        <f t="shared" si="235"/>
        <v>4.3624099099099103E-2</v>
      </c>
      <c r="BB368" s="1330">
        <f t="shared" si="235"/>
        <v>4.3624099099099103E-2</v>
      </c>
      <c r="BC368" s="1331">
        <f>$BD368</f>
        <v>4.3624099099099103E-2</v>
      </c>
      <c r="BD368" s="1327">
        <f>BD367/BD134</f>
        <v>4.3624099099099103E-2</v>
      </c>
      <c r="BE368" s="1327">
        <f t="shared" ref="BE368:CL368" si="236">BE367/BE134</f>
        <v>4.978574297188755E-2</v>
      </c>
      <c r="BF368" s="1327">
        <f t="shared" si="236"/>
        <v>5.7043375680580752E-2</v>
      </c>
      <c r="BG368" s="1327">
        <f t="shared" si="236"/>
        <v>8.5084101040118876E-2</v>
      </c>
      <c r="BH368" s="1327">
        <f t="shared" si="236"/>
        <v>6.9922597676874323E-2</v>
      </c>
      <c r="BI368" s="1327">
        <f t="shared" si="236"/>
        <v>8.6724707996406109E-2</v>
      </c>
      <c r="BJ368" s="1327">
        <f t="shared" si="236"/>
        <v>8.2804194756554303E-2</v>
      </c>
      <c r="BK368" s="1327">
        <f t="shared" si="236"/>
        <v>8.4022889182058039E-2</v>
      </c>
      <c r="BL368" s="1327">
        <f t="shared" si="236"/>
        <v>8.1489495305164306E-2</v>
      </c>
      <c r="BM368" s="1327">
        <f t="shared" si="236"/>
        <v>7.207276995305166E-2</v>
      </c>
      <c r="BN368" s="1327">
        <f t="shared" si="236"/>
        <v>6.9557648725212459E-2</v>
      </c>
      <c r="BO368" s="1327">
        <f t="shared" si="236"/>
        <v>7.0859235936188092E-2</v>
      </c>
      <c r="BP368" s="1327">
        <f t="shared" si="236"/>
        <v>7.6344849866970738E-2</v>
      </c>
      <c r="BQ368" s="1327">
        <f t="shared" si="236"/>
        <v>7.9045454545454544E-2</v>
      </c>
      <c r="BR368" s="1327">
        <f t="shared" si="236"/>
        <v>7.7471526693724632E-2</v>
      </c>
      <c r="BS368" s="1327">
        <f t="shared" si="236"/>
        <v>7.0620226494600993E-2</v>
      </c>
      <c r="BT368" s="1327">
        <f t="shared" si="236"/>
        <v>6.7273082223243005E-2</v>
      </c>
      <c r="BU368" s="1327">
        <f t="shared" si="236"/>
        <v>6.7473846787479391E-2</v>
      </c>
      <c r="BV368" s="1327">
        <f t="shared" si="236"/>
        <v>6.3597729422894975E-2</v>
      </c>
      <c r="BW368" s="1327">
        <f t="shared" si="236"/>
        <v>6.1172010628875104E-2</v>
      </c>
      <c r="BX368" s="1327">
        <f t="shared" si="236"/>
        <v>5.6055664702030134E-2</v>
      </c>
      <c r="BY368" s="1327">
        <f t="shared" si="236"/>
        <v>5.3777603266844665E-2</v>
      </c>
      <c r="BZ368" s="1327">
        <f t="shared" si="236"/>
        <v>5.3952714003344983E-2</v>
      </c>
      <c r="CA368" s="1327">
        <f t="shared" si="236"/>
        <v>5.3747775346462433E-2</v>
      </c>
      <c r="CB368" s="1327">
        <f t="shared" si="236"/>
        <v>5.2009249329758721E-2</v>
      </c>
      <c r="CC368" s="1327">
        <f t="shared" si="236"/>
        <v>4.7869259259259257E-2</v>
      </c>
      <c r="CD368" s="1327">
        <f t="shared" si="236"/>
        <v>4.599988251879699E-2</v>
      </c>
      <c r="CE368" s="1327">
        <f t="shared" si="236"/>
        <v>4.413821500111284E-2</v>
      </c>
      <c r="CF368" s="1327">
        <f t="shared" si="236"/>
        <v>4.3141039946440522E-2</v>
      </c>
      <c r="CG368" s="1327">
        <f t="shared" si="236"/>
        <v>4.4454234562607213E-2</v>
      </c>
      <c r="CH368" s="1327">
        <f t="shared" si="236"/>
        <v>4.3337496397348442E-2</v>
      </c>
      <c r="CI368" s="1327">
        <f t="shared" si="236"/>
        <v>3.3078568983224921E-2</v>
      </c>
      <c r="CJ368" s="1327">
        <f t="shared" si="236"/>
        <v>3.3149903598971721E-2</v>
      </c>
      <c r="CK368" s="1327">
        <f t="shared" si="236"/>
        <v>3.3849322249681721E-2</v>
      </c>
      <c r="CL368" s="1327">
        <f t="shared" si="236"/>
        <v>3.0593096742829364E-2</v>
      </c>
      <c r="CM368" s="395"/>
      <c r="CN368" s="1342">
        <f t="shared" ref="CN368" si="237">AVERAGE(BD368:CL368)</f>
        <v>5.9575531739861506E-2</v>
      </c>
    </row>
    <row r="369" spans="1:92" s="48" customFormat="1" ht="15">
      <c r="A369" s="228"/>
      <c r="B369" s="60"/>
      <c r="C369" s="685"/>
      <c r="D369" s="17"/>
      <c r="E369" s="579"/>
      <c r="F369" s="542"/>
      <c r="G369" s="524"/>
      <c r="H369" s="228"/>
      <c r="I369" s="82"/>
      <c r="J369" s="80"/>
      <c r="K369" s="66"/>
      <c r="L369" s="62"/>
      <c r="M369" s="60"/>
      <c r="N369" s="48" t="s">
        <v>296</v>
      </c>
      <c r="O369" s="64"/>
      <c r="R369" s="5"/>
      <c r="S369" s="322"/>
      <c r="T369" s="12"/>
      <c r="U369" s="8"/>
      <c r="V369" s="52" t="s">
        <v>297</v>
      </c>
      <c r="W369" s="344" t="s">
        <v>512</v>
      </c>
      <c r="X369" s="2"/>
      <c r="Y369" s="2"/>
      <c r="Z369" s="789">
        <v>1978</v>
      </c>
      <c r="BD369" s="847">
        <v>17.821309999999997</v>
      </c>
      <c r="BE369" s="847">
        <v>20.848059999999997</v>
      </c>
      <c r="BF369" s="847">
        <v>25.129899999999999</v>
      </c>
      <c r="BG369" s="847">
        <v>29.701920000000001</v>
      </c>
      <c r="BH369" s="847">
        <v>36.661589999999997</v>
      </c>
      <c r="BI369" s="847">
        <v>39.699210000000001</v>
      </c>
      <c r="BJ369" s="847">
        <v>39.204799999999999</v>
      </c>
      <c r="BK369" s="847">
        <v>42.676750000000006</v>
      </c>
      <c r="BL369" s="847">
        <v>40.341389999999997</v>
      </c>
      <c r="BM369" s="847">
        <v>42.871750000000006</v>
      </c>
      <c r="BN369" s="847">
        <v>44.753579999999999</v>
      </c>
      <c r="BO369" s="847">
        <v>46.320520000000002</v>
      </c>
      <c r="BP369" s="847">
        <v>47.277370000000005</v>
      </c>
      <c r="BQ369" s="847">
        <v>49.687349999999995</v>
      </c>
      <c r="BR369" s="847">
        <v>53.822209999999998</v>
      </c>
      <c r="BS369" s="847">
        <v>57.727999999999994</v>
      </c>
      <c r="BT369" s="847">
        <v>58.219499999999996</v>
      </c>
      <c r="BU369" s="847">
        <v>59.2943</v>
      </c>
      <c r="BV369" s="847">
        <v>63.011400000000009</v>
      </c>
      <c r="BW369" s="847">
        <v>64.1417</v>
      </c>
      <c r="BX369" s="847">
        <v>64.408799999999999</v>
      </c>
      <c r="BY369" s="847">
        <v>69.614500000000007</v>
      </c>
      <c r="BZ369" s="847">
        <v>71.325000000000003</v>
      </c>
      <c r="CA369" s="847">
        <v>74.662800000000004</v>
      </c>
      <c r="CB369" s="847">
        <v>79.819199999999995</v>
      </c>
      <c r="CC369" s="847">
        <v>80.460899999999995</v>
      </c>
      <c r="CD369" s="847">
        <v>98.400300000000016</v>
      </c>
      <c r="CE369" s="847">
        <v>97.788300000000007</v>
      </c>
      <c r="CF369" s="847">
        <v>84.498999999999995</v>
      </c>
      <c r="CG369" s="847">
        <v>84.184359999999998</v>
      </c>
      <c r="CH369" s="847">
        <v>85.468000000000004</v>
      </c>
      <c r="CI369" s="847">
        <v>92.198999999999998</v>
      </c>
      <c r="CJ369" s="847">
        <v>133.095</v>
      </c>
      <c r="CK369" s="1056">
        <v>108.233</v>
      </c>
      <c r="CL369" s="1056">
        <v>108.009</v>
      </c>
      <c r="CM369" s="384"/>
      <c r="CN369" s="907"/>
    </row>
    <row r="370" spans="1:92" s="48" customFormat="1" ht="15">
      <c r="F370" s="384"/>
      <c r="N370" s="48" t="s">
        <v>296</v>
      </c>
      <c r="V370" s="1055" t="s">
        <v>240</v>
      </c>
      <c r="W370" s="344" t="s">
        <v>512</v>
      </c>
      <c r="X370" s="2" t="s">
        <v>237</v>
      </c>
      <c r="BD370" s="1056">
        <v>1.5115999999999976</v>
      </c>
      <c r="BE370" s="1056">
        <v>1.6767000000000012</v>
      </c>
      <c r="BF370" s="1056">
        <v>1.7929999999999999</v>
      </c>
      <c r="BG370" s="1056">
        <v>2.2419000000000024</v>
      </c>
      <c r="BH370" s="1056">
        <v>3.1700999999999979</v>
      </c>
      <c r="BI370" s="1056">
        <v>3.968799999999995</v>
      </c>
      <c r="BJ370" s="1056">
        <v>3.960700000000005</v>
      </c>
      <c r="BK370" s="1056">
        <v>5.2759000000000018</v>
      </c>
      <c r="BL370" s="1056">
        <v>4.6497999999999955</v>
      </c>
      <c r="BM370" s="1056">
        <v>5.3166999999999973</v>
      </c>
      <c r="BN370" s="1056">
        <v>7.2956999999999974</v>
      </c>
      <c r="BO370" s="1056">
        <v>6.7696999999999967</v>
      </c>
      <c r="BP370" s="1056">
        <v>7.2472999999999956</v>
      </c>
      <c r="BQ370" s="1056">
        <v>8.4875000000000007</v>
      </c>
      <c r="BR370" s="1056">
        <v>9.2582000000000022</v>
      </c>
      <c r="BS370" s="1056">
        <v>10.837399999999992</v>
      </c>
      <c r="BT370" s="1056">
        <v>11.9625</v>
      </c>
      <c r="BU370" s="1056">
        <v>11.469099999999994</v>
      </c>
      <c r="BV370" s="1056">
        <v>12.252700000000001</v>
      </c>
      <c r="BW370" s="1056">
        <v>12.8748</v>
      </c>
      <c r="BX370" s="1056">
        <v>14.147599999999992</v>
      </c>
      <c r="BY370" s="1056">
        <v>14.454100000000011</v>
      </c>
      <c r="BZ370" s="1056">
        <v>15.2689</v>
      </c>
      <c r="CA370" s="1056">
        <v>15.120699999999999</v>
      </c>
      <c r="CB370" s="1056">
        <v>17.823499999999999</v>
      </c>
      <c r="CC370" s="1056">
        <v>21.730799999999999</v>
      </c>
      <c r="CD370" s="1056">
        <v>23.106899999999989</v>
      </c>
      <c r="CE370" s="1056">
        <v>25.681599999999985</v>
      </c>
      <c r="CF370" s="1056">
        <v>25.597000000000012</v>
      </c>
      <c r="CG370" s="1056">
        <v>26.099539999999983</v>
      </c>
      <c r="CH370" s="1056">
        <v>28.155999999999988</v>
      </c>
      <c r="CI370" s="1056">
        <v>31.96</v>
      </c>
      <c r="CJ370" s="1056">
        <v>29.75800000000001</v>
      </c>
      <c r="CK370" s="1056">
        <v>29.847000000000008</v>
      </c>
      <c r="CL370" s="1056">
        <v>30.39200000000001</v>
      </c>
      <c r="CM370" s="384"/>
      <c r="CN370" s="907"/>
    </row>
    <row r="371" spans="1:92" s="48" customFormat="1" ht="15">
      <c r="F371" s="384"/>
      <c r="N371" s="48" t="s">
        <v>296</v>
      </c>
      <c r="V371" s="1055" t="s">
        <v>236</v>
      </c>
      <c r="W371" s="344" t="s">
        <v>512</v>
      </c>
      <c r="X371" s="2" t="s">
        <v>237</v>
      </c>
      <c r="BD371" s="1056" t="s">
        <v>669</v>
      </c>
      <c r="BE371" s="1056">
        <v>3.98183</v>
      </c>
      <c r="BF371" s="1056">
        <v>4.7512499999999998</v>
      </c>
      <c r="BG371" s="1056">
        <v>5.6818</v>
      </c>
      <c r="BH371" s="1056">
        <v>5.6204799999999979</v>
      </c>
      <c r="BI371" s="1056">
        <v>5.6297800000000002</v>
      </c>
      <c r="BJ371" s="1056">
        <v>6.8623399999999997</v>
      </c>
      <c r="BK371" s="1056">
        <v>7.0024800000000003</v>
      </c>
      <c r="BL371" s="1056">
        <v>7.43431</v>
      </c>
      <c r="BM371" s="1056">
        <v>9.1337400000000013</v>
      </c>
      <c r="BN371" s="1056">
        <v>10.98039</v>
      </c>
      <c r="BO371" s="1056">
        <v>10.64344</v>
      </c>
      <c r="BP371" s="1056">
        <v>13.8065</v>
      </c>
      <c r="BQ371" s="1056">
        <v>10.90203</v>
      </c>
      <c r="BR371" s="1056">
        <v>12.617610000000001</v>
      </c>
      <c r="BS371" s="1056">
        <v>19.8338</v>
      </c>
      <c r="BT371" s="1056">
        <v>16.234300000000001</v>
      </c>
      <c r="BU371" s="1056">
        <v>12.0526</v>
      </c>
      <c r="BV371" s="1056">
        <v>12.518599999999999</v>
      </c>
      <c r="BW371" s="1056">
        <v>20.322900000000001</v>
      </c>
      <c r="BX371" s="1056">
        <v>15.379099999999999</v>
      </c>
      <c r="BY371" s="1056">
        <v>20.025700000000001</v>
      </c>
      <c r="BZ371" s="1056">
        <v>16.4894</v>
      </c>
      <c r="CA371" s="1056">
        <v>17.982299999999999</v>
      </c>
      <c r="CB371" s="1056">
        <v>21.8718</v>
      </c>
      <c r="CC371" s="1056">
        <v>20.150500000000001</v>
      </c>
      <c r="CD371" s="1056">
        <v>21.588699999999999</v>
      </c>
      <c r="CE371" s="1056">
        <v>25.570900000000002</v>
      </c>
      <c r="CF371" s="1056">
        <v>26.390999999999998</v>
      </c>
      <c r="CG371" s="1056">
        <v>17.99447</v>
      </c>
      <c r="CH371" s="1056">
        <v>26.234000000000002</v>
      </c>
      <c r="CI371" s="1056">
        <v>20.768999999999998</v>
      </c>
      <c r="CJ371" s="1056">
        <v>27.812000000000001</v>
      </c>
      <c r="CK371" s="1056">
        <v>14.746999999999998</v>
      </c>
      <c r="CL371" s="1056">
        <v>18.328999999999997</v>
      </c>
      <c r="CM371" s="384"/>
      <c r="CN371" s="907"/>
    </row>
    <row r="372" spans="1:92" s="4" customFormat="1" ht="15">
      <c r="F372" s="395"/>
      <c r="V372" s="1058" t="s">
        <v>256</v>
      </c>
      <c r="W372" s="344" t="s">
        <v>512</v>
      </c>
      <c r="X372" s="2"/>
      <c r="BD372" s="1059"/>
      <c r="BE372" s="1059">
        <f t="shared" ref="BE372:CJ372" si="238">BE369+BE370+BE371</f>
        <v>26.506589999999996</v>
      </c>
      <c r="BF372" s="1059">
        <f t="shared" si="238"/>
        <v>31.674149999999997</v>
      </c>
      <c r="BG372" s="1059">
        <f t="shared" si="238"/>
        <v>37.625620000000005</v>
      </c>
      <c r="BH372" s="1059">
        <f t="shared" si="238"/>
        <v>45.452169999999995</v>
      </c>
      <c r="BI372" s="1059">
        <f t="shared" si="238"/>
        <v>49.297789999999992</v>
      </c>
      <c r="BJ372" s="1059">
        <f t="shared" si="238"/>
        <v>50.027839999999998</v>
      </c>
      <c r="BK372" s="1059">
        <f t="shared" si="238"/>
        <v>54.955130000000004</v>
      </c>
      <c r="BL372" s="1059">
        <f t="shared" si="238"/>
        <v>52.425499999999985</v>
      </c>
      <c r="BM372" s="1059">
        <f t="shared" si="238"/>
        <v>57.322190000000006</v>
      </c>
      <c r="BN372" s="1059">
        <f t="shared" si="238"/>
        <v>63.029669999999996</v>
      </c>
      <c r="BO372" s="1059">
        <f t="shared" si="238"/>
        <v>63.73366</v>
      </c>
      <c r="BP372" s="1059">
        <f t="shared" si="238"/>
        <v>68.33117</v>
      </c>
      <c r="BQ372" s="1059">
        <f t="shared" si="238"/>
        <v>69.076879999999989</v>
      </c>
      <c r="BR372" s="1059">
        <f t="shared" si="238"/>
        <v>75.69802</v>
      </c>
      <c r="BS372" s="1059">
        <f t="shared" si="238"/>
        <v>88.399199999999979</v>
      </c>
      <c r="BT372" s="1059">
        <f t="shared" si="238"/>
        <v>86.416300000000007</v>
      </c>
      <c r="BU372" s="1059">
        <f t="shared" si="238"/>
        <v>82.815999999999988</v>
      </c>
      <c r="BV372" s="1059">
        <f t="shared" si="238"/>
        <v>87.782700000000006</v>
      </c>
      <c r="BW372" s="1059">
        <f t="shared" si="238"/>
        <v>97.339400000000012</v>
      </c>
      <c r="BX372" s="1059">
        <f t="shared" si="238"/>
        <v>93.93549999999999</v>
      </c>
      <c r="BY372" s="1059">
        <f t="shared" si="238"/>
        <v>104.09430000000002</v>
      </c>
      <c r="BZ372" s="1059">
        <f t="shared" si="238"/>
        <v>103.08330000000001</v>
      </c>
      <c r="CA372" s="1059">
        <f t="shared" si="238"/>
        <v>107.7658</v>
      </c>
      <c r="CB372" s="1059">
        <f t="shared" si="238"/>
        <v>119.5145</v>
      </c>
      <c r="CC372" s="1059">
        <f t="shared" si="238"/>
        <v>122.34219999999999</v>
      </c>
      <c r="CD372" s="1059">
        <f t="shared" si="238"/>
        <v>143.0959</v>
      </c>
      <c r="CE372" s="1059">
        <f t="shared" si="238"/>
        <v>149.04079999999999</v>
      </c>
      <c r="CF372" s="1059">
        <f t="shared" si="238"/>
        <v>136.48699999999999</v>
      </c>
      <c r="CG372" s="1059">
        <f t="shared" si="238"/>
        <v>128.27837</v>
      </c>
      <c r="CH372" s="1059">
        <f t="shared" si="238"/>
        <v>139.858</v>
      </c>
      <c r="CI372" s="1059">
        <f t="shared" si="238"/>
        <v>144.928</v>
      </c>
      <c r="CJ372" s="1059">
        <f t="shared" si="238"/>
        <v>190.66500000000002</v>
      </c>
      <c r="CK372" s="1059">
        <f>CK369+CK370+CK371</f>
        <v>152.827</v>
      </c>
      <c r="CL372" s="1064">
        <f>CL369+CL370+CL371</f>
        <v>156.73000000000002</v>
      </c>
      <c r="CM372" s="395"/>
      <c r="CN372" s="888"/>
    </row>
    <row r="373" spans="1:92" s="48" customFormat="1" ht="15">
      <c r="A373" s="228"/>
      <c r="B373" s="60"/>
      <c r="C373" s="685"/>
      <c r="D373" s="17"/>
      <c r="E373" s="579"/>
      <c r="F373" s="542"/>
      <c r="G373" s="524"/>
      <c r="H373" s="228"/>
      <c r="I373" s="82"/>
      <c r="J373" s="80"/>
      <c r="K373" s="66"/>
      <c r="L373" s="62"/>
      <c r="M373" s="60"/>
      <c r="O373" s="64"/>
      <c r="R373" s="5"/>
      <c r="S373" s="322"/>
      <c r="T373" s="12"/>
      <c r="U373" s="8"/>
      <c r="V373" s="52"/>
      <c r="W373" s="344"/>
      <c r="X373" s="2"/>
      <c r="Y373" s="2"/>
      <c r="Z373" s="789"/>
      <c r="BD373" s="847"/>
      <c r="BE373" s="847"/>
      <c r="BF373" s="847"/>
      <c r="BG373" s="847"/>
      <c r="BH373" s="847"/>
      <c r="BI373" s="847"/>
      <c r="BJ373" s="847"/>
      <c r="BK373" s="847"/>
      <c r="BL373" s="847"/>
      <c r="BM373" s="847"/>
      <c r="BN373" s="847"/>
      <c r="BO373" s="847"/>
      <c r="BP373" s="847"/>
      <c r="BQ373" s="847"/>
      <c r="BR373" s="847"/>
      <c r="BS373" s="847"/>
      <c r="BT373" s="847"/>
      <c r="BU373" s="847"/>
      <c r="BV373" s="847"/>
      <c r="BW373" s="847"/>
      <c r="BX373" s="847"/>
      <c r="BY373" s="847"/>
      <c r="BZ373" s="847"/>
      <c r="CA373" s="847"/>
      <c r="CB373" s="847"/>
      <c r="CC373" s="847"/>
      <c r="CD373" s="847"/>
      <c r="CE373" s="847"/>
      <c r="CF373" s="847"/>
      <c r="CG373" s="847"/>
      <c r="CH373" s="847"/>
      <c r="CI373" s="847"/>
      <c r="CJ373" s="847"/>
      <c r="CK373" s="847"/>
      <c r="CL373" s="1056"/>
      <c r="CM373" s="384"/>
      <c r="CN373" s="907"/>
    </row>
    <row r="374" spans="1:92" s="48" customFormat="1" ht="15">
      <c r="A374" s="228"/>
      <c r="B374" s="60"/>
      <c r="C374" s="741" t="s">
        <v>760</v>
      </c>
      <c r="D374" s="17"/>
      <c r="E374" s="579"/>
      <c r="F374" s="542"/>
      <c r="G374" s="524"/>
      <c r="H374" s="228"/>
      <c r="I374" s="82"/>
      <c r="J374" s="80"/>
      <c r="K374" s="66"/>
      <c r="L374" s="62"/>
      <c r="M374" s="60"/>
      <c r="O374" s="64"/>
      <c r="R374" s="5"/>
      <c r="S374" s="322"/>
      <c r="T374" s="12"/>
      <c r="U374" s="8"/>
      <c r="V374" s="743" t="s">
        <v>929</v>
      </c>
      <c r="W374" s="744"/>
      <c r="X374" s="745"/>
      <c r="Y374" s="745"/>
      <c r="Z374" s="801"/>
      <c r="AA374" s="746"/>
      <c r="AB374" s="746"/>
      <c r="AC374" s="746"/>
      <c r="AD374" s="746"/>
      <c r="AE374" s="746"/>
      <c r="AF374" s="746"/>
      <c r="AG374" s="746"/>
      <c r="AH374" s="746"/>
      <c r="AI374" s="746"/>
      <c r="AJ374" s="746"/>
      <c r="AK374" s="746"/>
      <c r="AL374" s="746"/>
      <c r="AM374" s="746"/>
      <c r="AN374" s="746"/>
      <c r="AO374" s="746"/>
      <c r="AP374" s="746"/>
      <c r="AQ374" s="746"/>
      <c r="AR374" s="746"/>
      <c r="AS374" s="746"/>
      <c r="AT374" s="746"/>
      <c r="AU374" s="746"/>
      <c r="AV374" s="746"/>
      <c r="AW374" s="746"/>
      <c r="AX374" s="746"/>
      <c r="AY374" s="746"/>
      <c r="AZ374" s="746"/>
      <c r="BA374" s="746"/>
      <c r="BB374" s="746"/>
      <c r="BC374" s="746"/>
      <c r="BD374" s="747"/>
      <c r="BE374" s="747"/>
      <c r="BF374" s="747"/>
      <c r="BG374" s="747"/>
      <c r="BH374" s="747"/>
      <c r="BI374" s="747"/>
      <c r="BJ374" s="747"/>
      <c r="BK374" s="747"/>
      <c r="BL374" s="747"/>
      <c r="BM374" s="747"/>
      <c r="BN374" s="747"/>
      <c r="BO374" s="747"/>
      <c r="BP374" s="747"/>
      <c r="BQ374" s="747"/>
      <c r="BR374" s="747"/>
      <c r="BS374" s="747"/>
      <c r="BT374" s="747"/>
      <c r="BU374" s="747"/>
      <c r="BV374" s="747"/>
      <c r="BW374" s="747"/>
      <c r="BX374" s="747"/>
      <c r="BY374" s="747"/>
      <c r="BZ374" s="747"/>
      <c r="CA374" s="747"/>
      <c r="CB374" s="747"/>
      <c r="CC374" s="747"/>
      <c r="CD374" s="747"/>
      <c r="CE374" s="747"/>
      <c r="CF374" s="747"/>
      <c r="CG374" s="747"/>
      <c r="CH374" s="747"/>
      <c r="CI374" s="747"/>
      <c r="CJ374" s="747"/>
      <c r="CK374" s="747"/>
      <c r="CL374" s="747"/>
      <c r="CM374" s="384"/>
      <c r="CN374" s="907"/>
    </row>
    <row r="375" spans="1:92" s="736" customFormat="1" ht="15">
      <c r="A375" s="780"/>
      <c r="B375" s="775"/>
      <c r="C375" s="736" t="s">
        <v>982</v>
      </c>
      <c r="F375" s="737"/>
      <c r="U375" s="737"/>
      <c r="V375" s="738" t="s">
        <v>1070</v>
      </c>
      <c r="W375" s="739" t="s">
        <v>1012</v>
      </c>
      <c r="X375" s="739"/>
      <c r="Y375" s="739"/>
      <c r="Z375" s="802">
        <v>1993</v>
      </c>
      <c r="AA375" s="737"/>
      <c r="AB375" s="737"/>
      <c r="AC375" s="737"/>
      <c r="AD375" s="737"/>
      <c r="AE375" s="737"/>
      <c r="AF375" s="737"/>
      <c r="AG375" s="737"/>
      <c r="AH375" s="737"/>
      <c r="AI375" s="737"/>
      <c r="AJ375" s="737"/>
      <c r="AK375" s="737"/>
      <c r="AL375" s="737"/>
      <c r="AM375" s="737"/>
      <c r="AN375" s="737"/>
      <c r="AO375" s="737"/>
      <c r="AP375" s="737"/>
      <c r="AQ375" s="737"/>
      <c r="AR375" s="737"/>
      <c r="AS375" s="737"/>
      <c r="AT375" s="737"/>
      <c r="AU375" s="737"/>
      <c r="AV375" s="737"/>
      <c r="AW375" s="737"/>
      <c r="AX375" s="737"/>
      <c r="AY375" s="737"/>
      <c r="AZ375" s="737"/>
      <c r="BA375" s="737"/>
      <c r="BB375" s="737"/>
      <c r="BC375" s="737"/>
      <c r="BD375" s="740"/>
      <c r="BE375" s="740"/>
      <c r="BF375" s="740"/>
      <c r="BG375" s="740"/>
      <c r="BH375" s="740"/>
      <c r="BI375" s="740"/>
      <c r="BJ375" s="740"/>
      <c r="BK375" s="740"/>
      <c r="BL375" s="740"/>
      <c r="BM375" s="740"/>
      <c r="BN375" s="740"/>
      <c r="BO375" s="740"/>
      <c r="BP375" s="740"/>
      <c r="BQ375" s="740"/>
      <c r="BR375" s="740"/>
      <c r="BS375" s="742">
        <v>20571</v>
      </c>
      <c r="BT375" s="742">
        <v>24261</v>
      </c>
      <c r="BU375" s="742">
        <v>26523</v>
      </c>
      <c r="BV375" s="742">
        <v>30030</v>
      </c>
      <c r="BW375" s="742">
        <v>31246</v>
      </c>
      <c r="BX375" s="742">
        <v>31854</v>
      </c>
      <c r="BY375" s="742">
        <v>32463</v>
      </c>
      <c r="BZ375" s="738">
        <v>32728</v>
      </c>
      <c r="CA375" s="738">
        <v>33592</v>
      </c>
      <c r="CB375" s="738">
        <v>34306</v>
      </c>
      <c r="CC375" s="738">
        <v>34685</v>
      </c>
      <c r="CD375" s="738">
        <v>35068</v>
      </c>
      <c r="CE375" s="738">
        <v>35545</v>
      </c>
      <c r="CF375" s="738">
        <v>34856</v>
      </c>
      <c r="CG375" s="738">
        <v>34435</v>
      </c>
      <c r="CH375" s="738">
        <v>34785</v>
      </c>
      <c r="CI375" s="738">
        <v>35128</v>
      </c>
      <c r="CJ375" s="738">
        <v>36505</v>
      </c>
      <c r="CK375" s="742">
        <v>39924</v>
      </c>
      <c r="CL375" s="742">
        <v>41339</v>
      </c>
      <c r="CM375" s="737"/>
      <c r="CN375" s="908"/>
    </row>
    <row r="376" spans="1:92" s="736" customFormat="1" ht="15">
      <c r="A376" s="780"/>
      <c r="B376" s="775"/>
      <c r="C376" s="736" t="s">
        <v>982</v>
      </c>
      <c r="F376" s="737"/>
      <c r="U376" s="737"/>
      <c r="V376" s="738" t="s">
        <v>1050</v>
      </c>
      <c r="W376" s="739" t="s">
        <v>1012</v>
      </c>
      <c r="X376" s="739"/>
      <c r="Y376" s="739"/>
      <c r="Z376" s="802">
        <v>1993</v>
      </c>
      <c r="AA376" s="737"/>
      <c r="AB376" s="737"/>
      <c r="AC376" s="737"/>
      <c r="AD376" s="737"/>
      <c r="AE376" s="737"/>
      <c r="AF376" s="737"/>
      <c r="AG376" s="737"/>
      <c r="AH376" s="737"/>
      <c r="AI376" s="737"/>
      <c r="AJ376" s="737"/>
      <c r="AK376" s="737"/>
      <c r="AL376" s="737"/>
      <c r="AM376" s="737"/>
      <c r="AN376" s="737"/>
      <c r="AO376" s="737"/>
      <c r="AP376" s="737"/>
      <c r="AQ376" s="737"/>
      <c r="AR376" s="737"/>
      <c r="AS376" s="737"/>
      <c r="AT376" s="737"/>
      <c r="AU376" s="737"/>
      <c r="AV376" s="737"/>
      <c r="AW376" s="737"/>
      <c r="AX376" s="737"/>
      <c r="AY376" s="737"/>
      <c r="AZ376" s="737"/>
      <c r="BA376" s="737"/>
      <c r="BB376" s="737"/>
      <c r="BC376" s="737"/>
      <c r="BD376" s="740"/>
      <c r="BE376" s="740"/>
      <c r="BF376" s="740"/>
      <c r="BG376" s="740"/>
      <c r="BH376" s="740"/>
      <c r="BI376" s="740"/>
      <c r="BJ376" s="740"/>
      <c r="BK376" s="740"/>
      <c r="BL376" s="740"/>
      <c r="BM376" s="740"/>
      <c r="BN376" s="740"/>
      <c r="BO376" s="740"/>
      <c r="BP376" s="740"/>
      <c r="BQ376" s="740"/>
      <c r="BR376" s="740"/>
      <c r="BS376" s="742">
        <v>23150</v>
      </c>
      <c r="BT376" s="742">
        <v>26763</v>
      </c>
      <c r="BU376" s="742">
        <v>29801</v>
      </c>
      <c r="BV376" s="742">
        <v>32252</v>
      </c>
      <c r="BW376" s="742">
        <v>33266</v>
      </c>
      <c r="BX376" s="742">
        <v>34507</v>
      </c>
      <c r="BY376" s="742">
        <v>34337</v>
      </c>
      <c r="BZ376" s="738">
        <v>35178</v>
      </c>
      <c r="CA376" s="738">
        <v>35703</v>
      </c>
      <c r="CB376" s="738">
        <v>36359</v>
      </c>
      <c r="CC376" s="738">
        <v>36452</v>
      </c>
      <c r="CD376" s="738">
        <v>37037</v>
      </c>
      <c r="CE376" s="738">
        <v>37428</v>
      </c>
      <c r="CF376" s="738">
        <v>36706</v>
      </c>
      <c r="CG376" s="738">
        <v>36504</v>
      </c>
      <c r="CH376" s="738">
        <v>36855</v>
      </c>
      <c r="CI376" s="738">
        <v>37923</v>
      </c>
      <c r="CJ376" s="738">
        <v>39330</v>
      </c>
      <c r="CK376" s="742">
        <v>42897</v>
      </c>
      <c r="CL376" s="742">
        <v>43958</v>
      </c>
      <c r="CM376" s="737"/>
      <c r="CN376" s="908"/>
    </row>
    <row r="377" spans="1:92" s="736" customFormat="1" ht="15">
      <c r="A377" s="780"/>
      <c r="B377" s="775"/>
      <c r="C377" s="736" t="s">
        <v>982</v>
      </c>
      <c r="F377" s="737"/>
      <c r="U377" s="737"/>
      <c r="V377" s="742" t="s">
        <v>884</v>
      </c>
      <c r="W377" s="739" t="s">
        <v>1012</v>
      </c>
      <c r="X377" s="739"/>
      <c r="Y377" s="739"/>
      <c r="Z377" s="802">
        <v>1993</v>
      </c>
      <c r="AA377" s="737"/>
      <c r="AB377" s="737"/>
      <c r="AC377" s="737"/>
      <c r="AD377" s="737"/>
      <c r="AE377" s="737"/>
      <c r="AF377" s="737"/>
      <c r="AG377" s="737"/>
      <c r="AH377" s="737"/>
      <c r="AI377" s="737"/>
      <c r="AJ377" s="737"/>
      <c r="AK377" s="737"/>
      <c r="AL377" s="737"/>
      <c r="AM377" s="737"/>
      <c r="AN377" s="737"/>
      <c r="AO377" s="737"/>
      <c r="AP377" s="737"/>
      <c r="AQ377" s="737"/>
      <c r="AR377" s="737"/>
      <c r="AS377" s="737"/>
      <c r="AT377" s="737"/>
      <c r="AU377" s="737"/>
      <c r="AV377" s="737"/>
      <c r="AW377" s="737"/>
      <c r="AX377" s="737"/>
      <c r="AY377" s="737"/>
      <c r="AZ377" s="737"/>
      <c r="BA377" s="737"/>
      <c r="BB377" s="737"/>
      <c r="BC377" s="737"/>
      <c r="BD377" s="740"/>
      <c r="BE377" s="740"/>
      <c r="BF377" s="740"/>
      <c r="BG377" s="740"/>
      <c r="BH377" s="740"/>
      <c r="BI377" s="740"/>
      <c r="BJ377" s="740"/>
      <c r="BK377" s="740"/>
      <c r="BL377" s="740"/>
      <c r="BM377" s="740"/>
      <c r="BN377" s="740"/>
      <c r="BO377" s="740"/>
      <c r="BP377" s="740"/>
      <c r="BQ377" s="740"/>
      <c r="BR377" s="740"/>
      <c r="BS377" s="742">
        <v>2580</v>
      </c>
      <c r="BT377" s="742">
        <v>2503</v>
      </c>
      <c r="BU377" s="742">
        <v>3278</v>
      </c>
      <c r="BV377" s="742">
        <v>2223</v>
      </c>
      <c r="BW377" s="742">
        <v>2020</v>
      </c>
      <c r="BX377" s="742">
        <v>2653</v>
      </c>
      <c r="BY377" s="742">
        <v>1873</v>
      </c>
      <c r="BZ377" s="738">
        <v>2450</v>
      </c>
      <c r="CA377" s="738">
        <v>2111</v>
      </c>
      <c r="CB377" s="738">
        <v>2052</v>
      </c>
      <c r="CC377" s="738">
        <v>1767</v>
      </c>
      <c r="CD377" s="738">
        <v>1969</v>
      </c>
      <c r="CE377" s="738">
        <v>1883</v>
      </c>
      <c r="CF377" s="738">
        <v>1849</v>
      </c>
      <c r="CG377" s="738">
        <v>2069</v>
      </c>
      <c r="CH377" s="738">
        <v>2070</v>
      </c>
      <c r="CI377" s="738">
        <v>2795</v>
      </c>
      <c r="CJ377" s="738">
        <v>2825</v>
      </c>
      <c r="CK377" s="742">
        <v>2973</v>
      </c>
      <c r="CL377" s="742">
        <v>2620</v>
      </c>
      <c r="CM377" s="737"/>
      <c r="CN377" s="908"/>
    </row>
    <row r="378" spans="1:92" s="736" customFormat="1" ht="15">
      <c r="A378" s="780"/>
      <c r="B378" s="775"/>
      <c r="C378" s="736" t="s">
        <v>982</v>
      </c>
      <c r="F378" s="737"/>
      <c r="U378" s="737"/>
      <c r="V378" s="738" t="s">
        <v>863</v>
      </c>
      <c r="W378" s="739" t="s">
        <v>1012</v>
      </c>
      <c r="X378" s="739"/>
      <c r="Y378" s="739"/>
      <c r="Z378" s="802">
        <v>2000</v>
      </c>
      <c r="AA378" s="737"/>
      <c r="AB378" s="737"/>
      <c r="AC378" s="737"/>
      <c r="AD378" s="737"/>
      <c r="AE378" s="737"/>
      <c r="AF378" s="737"/>
      <c r="AG378" s="737"/>
      <c r="AH378" s="737"/>
      <c r="AI378" s="737"/>
      <c r="AJ378" s="737"/>
      <c r="AK378" s="737"/>
      <c r="AL378" s="737"/>
      <c r="AM378" s="737"/>
      <c r="AN378" s="737"/>
      <c r="AO378" s="737"/>
      <c r="AP378" s="737"/>
      <c r="AQ378" s="737"/>
      <c r="AR378" s="737"/>
      <c r="AS378" s="737"/>
      <c r="AT378" s="737"/>
      <c r="AU378" s="737"/>
      <c r="AV378" s="737"/>
      <c r="AW378" s="737"/>
      <c r="AX378" s="737"/>
      <c r="AY378" s="737"/>
      <c r="AZ378" s="737"/>
      <c r="BA378" s="737"/>
      <c r="BB378" s="737"/>
      <c r="BC378" s="737"/>
      <c r="BD378" s="740"/>
      <c r="BE378" s="740"/>
      <c r="BF378" s="740"/>
      <c r="BG378" s="740"/>
      <c r="BH378" s="740"/>
      <c r="BI378" s="740"/>
      <c r="BJ378" s="740"/>
      <c r="BK378" s="740"/>
      <c r="BL378" s="740"/>
      <c r="BM378" s="740"/>
      <c r="BN378" s="740"/>
      <c r="BO378" s="740"/>
      <c r="BP378" s="740"/>
      <c r="BQ378" s="740"/>
      <c r="BR378" s="740"/>
      <c r="BS378" s="740"/>
      <c r="BT378" s="740"/>
      <c r="BU378" s="740"/>
      <c r="BV378" s="740"/>
      <c r="BW378" s="740"/>
      <c r="BX378" s="740"/>
      <c r="BY378" s="740"/>
      <c r="BZ378" s="738">
        <v>190</v>
      </c>
      <c r="CA378" s="738">
        <v>298</v>
      </c>
      <c r="CB378" s="738">
        <v>386</v>
      </c>
      <c r="CC378" s="738">
        <v>487</v>
      </c>
      <c r="CD378" s="738">
        <v>1072</v>
      </c>
      <c r="CE378" s="738">
        <v>1352</v>
      </c>
      <c r="CF378" s="738">
        <v>2107</v>
      </c>
      <c r="CG378" s="738">
        <v>1756</v>
      </c>
      <c r="CH378" s="738">
        <v>4615</v>
      </c>
      <c r="CI378" s="738">
        <v>84</v>
      </c>
      <c r="CJ378" s="738">
        <v>2267</v>
      </c>
      <c r="CK378" s="742">
        <v>3967</v>
      </c>
      <c r="CL378" s="742">
        <v>3638</v>
      </c>
      <c r="CM378" s="737"/>
      <c r="CN378" s="908"/>
    </row>
    <row r="379" spans="1:92" s="736" customFormat="1" ht="15">
      <c r="A379" s="780"/>
      <c r="B379" s="775"/>
      <c r="C379" s="736" t="s">
        <v>982</v>
      </c>
      <c r="F379" s="737"/>
      <c r="U379" s="737"/>
      <c r="V379" s="748" t="s">
        <v>1052</v>
      </c>
      <c r="W379" s="749" t="s">
        <v>1012</v>
      </c>
      <c r="X379" s="749"/>
      <c r="Y379" s="749"/>
      <c r="Z379" s="803">
        <v>1993</v>
      </c>
      <c r="AA379" s="750"/>
      <c r="AB379" s="750"/>
      <c r="AC379" s="750"/>
      <c r="AD379" s="750"/>
      <c r="AE379" s="750"/>
      <c r="AF379" s="750"/>
      <c r="AG379" s="750"/>
      <c r="AH379" s="750"/>
      <c r="AI379" s="750"/>
      <c r="AJ379" s="750"/>
      <c r="AK379" s="750"/>
      <c r="AL379" s="750"/>
      <c r="AM379" s="750"/>
      <c r="AN379" s="750"/>
      <c r="AO379" s="750"/>
      <c r="AP379" s="750"/>
      <c r="AQ379" s="750"/>
      <c r="AR379" s="750"/>
      <c r="AS379" s="750"/>
      <c r="AT379" s="750"/>
      <c r="AU379" s="750"/>
      <c r="AV379" s="750"/>
      <c r="AW379" s="750"/>
      <c r="AX379" s="750"/>
      <c r="AY379" s="750"/>
      <c r="AZ379" s="750"/>
      <c r="BA379" s="750"/>
      <c r="BB379" s="750"/>
      <c r="BC379" s="750"/>
      <c r="BD379" s="751"/>
      <c r="BE379" s="751"/>
      <c r="BF379" s="751"/>
      <c r="BG379" s="751"/>
      <c r="BH379" s="751"/>
      <c r="BI379" s="751"/>
      <c r="BJ379" s="751"/>
      <c r="BK379" s="751"/>
      <c r="BL379" s="751"/>
      <c r="BM379" s="751"/>
      <c r="BN379" s="751"/>
      <c r="BO379" s="751"/>
      <c r="BP379" s="751"/>
      <c r="BQ379" s="751"/>
      <c r="BR379" s="751"/>
      <c r="BS379" s="761">
        <v>2986</v>
      </c>
      <c r="BT379" s="761">
        <v>2207</v>
      </c>
      <c r="BU379" s="761">
        <v>3366</v>
      </c>
      <c r="BV379" s="761">
        <v>1947</v>
      </c>
      <c r="BW379" s="761">
        <v>1503</v>
      </c>
      <c r="BX379" s="761">
        <v>1799</v>
      </c>
      <c r="BY379" s="761">
        <v>1102</v>
      </c>
      <c r="BZ379" s="748">
        <v>1882</v>
      </c>
      <c r="CA379" s="748">
        <v>2135</v>
      </c>
      <c r="CB379" s="748">
        <v>2542</v>
      </c>
      <c r="CC379" s="748">
        <v>2439</v>
      </c>
      <c r="CD379" s="748">
        <v>2113</v>
      </c>
      <c r="CE379" s="748">
        <v>2047</v>
      </c>
      <c r="CF379" s="748">
        <v>2220</v>
      </c>
      <c r="CG379" s="748">
        <v>3405</v>
      </c>
      <c r="CH379" s="748">
        <v>4396</v>
      </c>
      <c r="CI379" s="748">
        <v>1682</v>
      </c>
      <c r="CJ379" s="748">
        <v>1029</v>
      </c>
      <c r="CK379" s="761">
        <v>1611</v>
      </c>
      <c r="CL379" s="761">
        <v>206</v>
      </c>
      <c r="CM379" s="737"/>
      <c r="CN379" s="908"/>
    </row>
    <row r="380" spans="1:92" s="736" customFormat="1" ht="15">
      <c r="A380" s="780"/>
      <c r="B380" s="775"/>
      <c r="C380" s="736" t="s">
        <v>982</v>
      </c>
      <c r="F380" s="737"/>
      <c r="U380" s="737"/>
      <c r="V380" s="752" t="s">
        <v>1053</v>
      </c>
      <c r="W380" s="753" t="s">
        <v>1012</v>
      </c>
      <c r="X380" s="753"/>
      <c r="Y380" s="753"/>
      <c r="Z380" s="804">
        <v>2000</v>
      </c>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5"/>
      <c r="BE380" s="755"/>
      <c r="BF380" s="755"/>
      <c r="BG380" s="755"/>
      <c r="BH380" s="755"/>
      <c r="BI380" s="755"/>
      <c r="BJ380" s="755"/>
      <c r="BK380" s="755"/>
      <c r="BL380" s="755"/>
      <c r="BM380" s="755"/>
      <c r="BN380" s="755"/>
      <c r="BO380" s="755"/>
      <c r="BP380" s="755"/>
      <c r="BQ380" s="755"/>
      <c r="BR380" s="755"/>
      <c r="BS380" s="755"/>
      <c r="BT380" s="755"/>
      <c r="BU380" s="755"/>
      <c r="BV380" s="755"/>
      <c r="BW380" s="755"/>
      <c r="BX380" s="755"/>
      <c r="BY380" s="755"/>
      <c r="BZ380" s="752">
        <v>11</v>
      </c>
      <c r="CA380" s="752">
        <v>5</v>
      </c>
      <c r="CB380" s="752">
        <v>4</v>
      </c>
      <c r="CC380" s="752">
        <v>2</v>
      </c>
      <c r="CD380" s="752">
        <v>2</v>
      </c>
      <c r="CE380" s="752">
        <v>2</v>
      </c>
      <c r="CF380" s="752">
        <v>20</v>
      </c>
      <c r="CG380" s="752">
        <v>16</v>
      </c>
      <c r="CH380" s="752">
        <v>626</v>
      </c>
      <c r="CI380" s="752">
        <v>504</v>
      </c>
      <c r="CJ380" s="752">
        <v>412</v>
      </c>
      <c r="CK380" s="752">
        <v>265</v>
      </c>
      <c r="CL380" s="752">
        <v>231</v>
      </c>
      <c r="CM380" s="737"/>
      <c r="CN380" s="908"/>
    </row>
    <row r="381" spans="1:92" s="736" customFormat="1" ht="15">
      <c r="A381" s="780"/>
      <c r="B381" s="775"/>
      <c r="C381" s="736" t="s">
        <v>982</v>
      </c>
      <c r="F381" s="737"/>
      <c r="U381" s="737"/>
      <c r="V381" s="738" t="s">
        <v>854</v>
      </c>
      <c r="W381" s="739" t="s">
        <v>1012</v>
      </c>
      <c r="X381" s="739"/>
      <c r="Y381" s="739"/>
      <c r="Z381" s="802">
        <v>2000</v>
      </c>
      <c r="AA381" s="737"/>
      <c r="AB381" s="737"/>
      <c r="AC381" s="737"/>
      <c r="AD381" s="737"/>
      <c r="AE381" s="737"/>
      <c r="AF381" s="737"/>
      <c r="AG381" s="737"/>
      <c r="AH381" s="737"/>
      <c r="AI381" s="737"/>
      <c r="AJ381" s="737"/>
      <c r="AK381" s="737"/>
      <c r="AL381" s="737"/>
      <c r="AM381" s="737"/>
      <c r="AN381" s="737"/>
      <c r="AO381" s="737"/>
      <c r="AP381" s="737"/>
      <c r="AQ381" s="737"/>
      <c r="AR381" s="737"/>
      <c r="AS381" s="737"/>
      <c r="AT381" s="737"/>
      <c r="AU381" s="737"/>
      <c r="AV381" s="737"/>
      <c r="AW381" s="737"/>
      <c r="AX381" s="737"/>
      <c r="AY381" s="737"/>
      <c r="AZ381" s="737"/>
      <c r="BA381" s="737"/>
      <c r="BB381" s="737"/>
      <c r="BC381" s="737"/>
      <c r="BD381" s="740"/>
      <c r="BE381" s="740"/>
      <c r="BF381" s="740"/>
      <c r="BG381" s="740"/>
      <c r="BH381" s="740"/>
      <c r="BI381" s="740"/>
      <c r="BJ381" s="740"/>
      <c r="BK381" s="740"/>
      <c r="BL381" s="740"/>
      <c r="BM381" s="740"/>
      <c r="BN381" s="740"/>
      <c r="BO381" s="740"/>
      <c r="BP381" s="740"/>
      <c r="BQ381" s="740"/>
      <c r="BR381" s="740"/>
      <c r="BS381" s="740"/>
      <c r="BT381" s="740"/>
      <c r="BU381" s="740"/>
      <c r="BV381" s="740"/>
      <c r="BW381" s="740"/>
      <c r="BX381" s="740"/>
      <c r="BY381" s="740"/>
      <c r="BZ381" s="738">
        <v>87</v>
      </c>
      <c r="CA381" s="738">
        <v>104</v>
      </c>
      <c r="CB381" s="738">
        <v>284</v>
      </c>
      <c r="CC381" s="738">
        <v>89</v>
      </c>
      <c r="CD381" s="738">
        <v>21</v>
      </c>
      <c r="CE381" s="738">
        <v>6</v>
      </c>
      <c r="CF381" s="738">
        <v>5</v>
      </c>
      <c r="CG381" s="738">
        <v>4</v>
      </c>
      <c r="CH381" s="738">
        <v>14</v>
      </c>
      <c r="CI381" s="738">
        <v>2</v>
      </c>
      <c r="CJ381" s="738">
        <v>1</v>
      </c>
      <c r="CK381" s="742">
        <v>1</v>
      </c>
      <c r="CL381" s="742">
        <v>1</v>
      </c>
      <c r="CM381" s="737"/>
      <c r="CN381" s="908"/>
    </row>
    <row r="382" spans="1:92" s="48" customFormat="1" ht="15">
      <c r="A382" s="228"/>
      <c r="B382" s="60"/>
      <c r="C382" s="736" t="s">
        <v>982</v>
      </c>
      <c r="D382" s="17"/>
      <c r="E382" s="579"/>
      <c r="F382" s="542"/>
      <c r="G382" s="524"/>
      <c r="H382" s="228"/>
      <c r="I382" s="82"/>
      <c r="J382" s="80"/>
      <c r="K382" s="66"/>
      <c r="L382" s="62"/>
      <c r="M382" s="60"/>
      <c r="O382" s="64"/>
      <c r="R382" s="5"/>
      <c r="S382" s="322"/>
      <c r="T382" s="12"/>
      <c r="U382" s="8"/>
      <c r="V382" s="756" t="s">
        <v>928</v>
      </c>
      <c r="W382" s="739" t="s">
        <v>1012</v>
      </c>
      <c r="X382" s="394"/>
      <c r="Y382" s="394"/>
      <c r="Z382" s="395">
        <v>2000</v>
      </c>
      <c r="AA382" s="384"/>
      <c r="AB382" s="384"/>
      <c r="AC382" s="384"/>
      <c r="AD382" s="384"/>
      <c r="AE382" s="384"/>
      <c r="AF382" s="384"/>
      <c r="AG382" s="384"/>
      <c r="AH382" s="384"/>
      <c r="AI382" s="384"/>
      <c r="AJ382" s="384"/>
      <c r="AK382" s="384"/>
      <c r="AL382" s="384"/>
      <c r="AM382" s="384"/>
      <c r="AN382" s="384"/>
      <c r="AO382" s="384"/>
      <c r="AP382" s="384"/>
      <c r="AQ382" s="384"/>
      <c r="AR382" s="384"/>
      <c r="AS382" s="384"/>
      <c r="AT382" s="384"/>
      <c r="AU382" s="384"/>
      <c r="AV382" s="384"/>
      <c r="AW382" s="384"/>
      <c r="AX382" s="384"/>
      <c r="AY382" s="384"/>
      <c r="AZ382" s="384"/>
      <c r="BA382" s="384"/>
      <c r="BB382" s="384"/>
      <c r="BC382" s="384"/>
      <c r="BD382" s="735"/>
      <c r="BE382" s="735"/>
      <c r="BF382" s="735"/>
      <c r="BG382" s="735"/>
      <c r="BH382" s="735"/>
      <c r="BI382" s="735"/>
      <c r="BJ382" s="735"/>
      <c r="BK382" s="735"/>
      <c r="BL382" s="735"/>
      <c r="BM382" s="735"/>
      <c r="BN382" s="735"/>
      <c r="BO382" s="735"/>
      <c r="BP382" s="735"/>
      <c r="BQ382" s="735"/>
      <c r="BR382" s="735"/>
      <c r="BS382" s="735"/>
      <c r="BT382" s="735"/>
      <c r="BU382" s="735"/>
      <c r="BV382" s="735"/>
      <c r="BW382" s="735"/>
      <c r="BX382" s="735"/>
      <c r="BY382" s="735"/>
      <c r="BZ382" s="742">
        <v>756</v>
      </c>
      <c r="CA382" s="742">
        <v>494</v>
      </c>
      <c r="CB382" s="742">
        <v>494</v>
      </c>
      <c r="CC382" s="742">
        <v>-166</v>
      </c>
      <c r="CD382" s="742">
        <v>-206</v>
      </c>
      <c r="CE382" s="742">
        <v>-116</v>
      </c>
      <c r="CF382" s="742">
        <v>-275</v>
      </c>
      <c r="CG382" s="742">
        <v>-80</v>
      </c>
      <c r="CH382" s="742">
        <v>14</v>
      </c>
      <c r="CI382" s="742">
        <v>204</v>
      </c>
      <c r="CJ382" s="742">
        <v>104</v>
      </c>
      <c r="CK382" s="742">
        <v>66</v>
      </c>
      <c r="CL382" s="742">
        <v>234</v>
      </c>
      <c r="CM382" s="384"/>
      <c r="CN382" s="907"/>
    </row>
    <row r="383" spans="1:92" s="48" customFormat="1" ht="15">
      <c r="A383" s="228"/>
      <c r="B383" s="60"/>
      <c r="C383" s="736" t="s">
        <v>982</v>
      </c>
      <c r="D383" s="17"/>
      <c r="E383" s="579"/>
      <c r="F383" s="542"/>
      <c r="G383" s="524"/>
      <c r="H383" s="228"/>
      <c r="I383" s="82"/>
      <c r="J383" s="80"/>
      <c r="K383" s="66"/>
      <c r="L383" s="62"/>
      <c r="M383" s="60"/>
      <c r="O383" s="64"/>
      <c r="R383" s="5"/>
      <c r="S383" s="322"/>
      <c r="T383" s="12"/>
      <c r="U383" s="8"/>
      <c r="V383" s="757" t="s">
        <v>731</v>
      </c>
      <c r="W383" s="749" t="s">
        <v>1012</v>
      </c>
      <c r="X383" s="758"/>
      <c r="Y383" s="758"/>
      <c r="Z383" s="423">
        <v>2000</v>
      </c>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60"/>
      <c r="BE383" s="760"/>
      <c r="BF383" s="760"/>
      <c r="BG383" s="760"/>
      <c r="BH383" s="760"/>
      <c r="BI383" s="760"/>
      <c r="BJ383" s="760"/>
      <c r="BK383" s="760"/>
      <c r="BL383" s="760"/>
      <c r="BM383" s="760"/>
      <c r="BN383" s="760"/>
      <c r="BO383" s="760"/>
      <c r="BP383" s="760"/>
      <c r="BQ383" s="760"/>
      <c r="BR383" s="760"/>
      <c r="BS383" s="760"/>
      <c r="BT383" s="760"/>
      <c r="BU383" s="760"/>
      <c r="BV383" s="760"/>
      <c r="BW383" s="760"/>
      <c r="BX383" s="760"/>
      <c r="BY383" s="760"/>
      <c r="BZ383" s="761">
        <v>34</v>
      </c>
      <c r="CA383" s="761">
        <v>48</v>
      </c>
      <c r="CB383" s="761">
        <v>38</v>
      </c>
      <c r="CC383" s="761">
        <v>39</v>
      </c>
      <c r="CD383" s="761">
        <v>43</v>
      </c>
      <c r="CE383" s="761">
        <v>45</v>
      </c>
      <c r="CF383" s="761">
        <v>7</v>
      </c>
      <c r="CG383" s="761">
        <v>16</v>
      </c>
      <c r="CH383" s="761">
        <v>13</v>
      </c>
      <c r="CI383" s="761">
        <v>20</v>
      </c>
      <c r="CJ383" s="761">
        <v>20</v>
      </c>
      <c r="CK383" s="761">
        <v>14</v>
      </c>
      <c r="CL383" s="761">
        <v>9</v>
      </c>
      <c r="CM383" s="384"/>
      <c r="CN383" s="907"/>
    </row>
    <row r="384" spans="1:92" s="48" customFormat="1" ht="15">
      <c r="A384" s="228"/>
      <c r="B384" s="60"/>
      <c r="C384" s="736" t="s">
        <v>982</v>
      </c>
      <c r="D384" s="17"/>
      <c r="E384" s="579"/>
      <c r="F384" s="542"/>
      <c r="G384" s="524"/>
      <c r="H384" s="228"/>
      <c r="I384" s="82"/>
      <c r="J384" s="80"/>
      <c r="K384" s="66"/>
      <c r="L384" s="62"/>
      <c r="M384" s="60"/>
      <c r="O384" s="64"/>
      <c r="R384" s="5"/>
      <c r="S384" s="322"/>
      <c r="T384" s="12"/>
      <c r="U384" s="8"/>
      <c r="V384" s="762" t="s">
        <v>1017</v>
      </c>
      <c r="W384" s="763" t="s">
        <v>1012</v>
      </c>
      <c r="X384" s="764"/>
      <c r="Y384" s="764"/>
      <c r="Z384" s="805">
        <v>2000</v>
      </c>
      <c r="AA384" s="765"/>
      <c r="AB384" s="765"/>
      <c r="AC384" s="765"/>
      <c r="AD384" s="765"/>
      <c r="AE384" s="765"/>
      <c r="AF384" s="765"/>
      <c r="AG384" s="765"/>
      <c r="AH384" s="765"/>
      <c r="AI384" s="765"/>
      <c r="AJ384" s="765"/>
      <c r="AK384" s="765"/>
      <c r="AL384" s="765"/>
      <c r="AM384" s="765"/>
      <c r="AN384" s="765"/>
      <c r="AO384" s="765"/>
      <c r="AP384" s="765"/>
      <c r="AQ384" s="765"/>
      <c r="AR384" s="765"/>
      <c r="AS384" s="765"/>
      <c r="AT384" s="765"/>
      <c r="AU384" s="765"/>
      <c r="AV384" s="765"/>
      <c r="AW384" s="765"/>
      <c r="AX384" s="765"/>
      <c r="AY384" s="765"/>
      <c r="AZ384" s="765"/>
      <c r="BA384" s="765"/>
      <c r="BB384" s="765"/>
      <c r="BC384" s="765"/>
      <c r="BD384" s="766"/>
      <c r="BE384" s="766"/>
      <c r="BF384" s="766"/>
      <c r="BG384" s="766"/>
      <c r="BH384" s="766"/>
      <c r="BI384" s="766"/>
      <c r="BJ384" s="766"/>
      <c r="BK384" s="766"/>
      <c r="BL384" s="766"/>
      <c r="BM384" s="766"/>
      <c r="BN384" s="766"/>
      <c r="BO384" s="766"/>
      <c r="BP384" s="766"/>
      <c r="BQ384" s="766"/>
      <c r="BR384" s="766"/>
      <c r="BS384" s="766"/>
      <c r="BT384" s="766"/>
      <c r="BU384" s="766"/>
      <c r="BV384" s="766"/>
      <c r="BW384" s="766"/>
      <c r="BX384" s="766"/>
      <c r="BY384" s="766"/>
      <c r="BZ384" s="767">
        <v>35689</v>
      </c>
      <c r="CA384" s="767">
        <v>36676</v>
      </c>
      <c r="CB384" s="767">
        <v>38055</v>
      </c>
      <c r="CC384" s="767">
        <v>37574</v>
      </c>
      <c r="CD384" s="767">
        <v>38113</v>
      </c>
      <c r="CE384" s="767">
        <v>38881</v>
      </c>
      <c r="CF384" s="767">
        <v>38941</v>
      </c>
      <c r="CG384" s="767">
        <v>39550</v>
      </c>
      <c r="CH384" s="767">
        <v>44464</v>
      </c>
      <c r="CI384" s="767">
        <v>37625</v>
      </c>
      <c r="CJ384" s="767">
        <v>40503</v>
      </c>
      <c r="CK384" s="767">
        <v>46256</v>
      </c>
      <c r="CL384" s="767">
        <v>46303</v>
      </c>
      <c r="CM384" s="384"/>
      <c r="CN384" s="907"/>
    </row>
    <row r="385" spans="1:92" s="599" customFormat="1" ht="15">
      <c r="A385" s="598"/>
      <c r="B385" s="774"/>
      <c r="C385" s="768"/>
      <c r="F385" s="702"/>
      <c r="V385" s="769" t="s">
        <v>885</v>
      </c>
      <c r="W385" s="344" t="s">
        <v>512</v>
      </c>
      <c r="X385" s="770"/>
      <c r="Y385" s="770"/>
      <c r="Z385" s="702"/>
      <c r="AA385" s="702"/>
      <c r="AB385" s="702"/>
      <c r="AC385" s="702"/>
      <c r="AD385" s="702"/>
      <c r="AE385" s="702"/>
      <c r="AF385" s="702"/>
      <c r="AG385" s="702"/>
      <c r="AH385" s="702"/>
      <c r="AI385" s="702"/>
      <c r="AJ385" s="702"/>
      <c r="AK385" s="702"/>
      <c r="AL385" s="702"/>
      <c r="AM385" s="702"/>
      <c r="AN385" s="702"/>
      <c r="AO385" s="702"/>
      <c r="AP385" s="702"/>
      <c r="AQ385" s="702"/>
      <c r="AR385" s="702"/>
      <c r="AS385" s="702"/>
      <c r="AT385" s="702"/>
      <c r="AU385" s="702"/>
      <c r="AV385" s="702"/>
      <c r="AW385" s="702"/>
      <c r="AX385" s="702"/>
      <c r="AY385" s="702"/>
      <c r="AZ385" s="702"/>
      <c r="BA385" s="702"/>
      <c r="BB385" s="702"/>
      <c r="BC385" s="702"/>
      <c r="BD385" s="771"/>
      <c r="BE385" s="771"/>
      <c r="BF385" s="771"/>
      <c r="BG385" s="771"/>
      <c r="BH385" s="771"/>
      <c r="BI385" s="771"/>
      <c r="BJ385" s="771"/>
      <c r="BK385" s="771"/>
      <c r="BL385" s="771"/>
      <c r="BM385" s="771"/>
      <c r="BN385" s="771"/>
      <c r="BO385" s="771"/>
      <c r="BP385" s="771"/>
      <c r="BQ385" s="771"/>
      <c r="BR385" s="771"/>
      <c r="BS385" s="771"/>
      <c r="BT385" s="771"/>
      <c r="BU385" s="771"/>
      <c r="BV385" s="771"/>
      <c r="BW385" s="771"/>
      <c r="BX385" s="771"/>
      <c r="BY385" s="771"/>
      <c r="BZ385" s="772">
        <f t="shared" ref="BZ385:CK385" si="239">(BZ376+BZ379+BZ381)/1000-BZ367</f>
        <v>1.6623000000000019</v>
      </c>
      <c r="CA385" s="772">
        <f t="shared" si="239"/>
        <v>1.0979000000000028</v>
      </c>
      <c r="CB385" s="772">
        <f t="shared" si="239"/>
        <v>0.386099999999999</v>
      </c>
      <c r="CC385" s="772">
        <f t="shared" si="239"/>
        <v>0.20589999999999975</v>
      </c>
      <c r="CD385" s="772">
        <f t="shared" si="239"/>
        <v>1.5900000000002024E-2</v>
      </c>
      <c r="CE385" s="772">
        <f t="shared" si="239"/>
        <v>-0.18159999999999599</v>
      </c>
      <c r="CF385" s="772">
        <f t="shared" si="239"/>
        <v>0.26800000000000068</v>
      </c>
      <c r="CG385" s="772">
        <f t="shared" si="239"/>
        <v>-1.553910000000009</v>
      </c>
      <c r="CH385" s="772">
        <f t="shared" si="239"/>
        <v>-3.8449999999999989</v>
      </c>
      <c r="CI385" s="772">
        <f t="shared" si="239"/>
        <v>0.95799999999999841</v>
      </c>
      <c r="CJ385" s="772">
        <f t="shared" si="239"/>
        <v>-0.90500000000000114</v>
      </c>
      <c r="CK385" s="772">
        <f t="shared" si="239"/>
        <v>-0.68999999999999773</v>
      </c>
      <c r="CL385" s="772">
        <f t="shared" ref="CL385" si="240">(CL376+CL379+CL381)/1000-CL367</f>
        <v>0.11399999999999721</v>
      </c>
      <c r="CM385" s="702"/>
      <c r="CN385" s="909">
        <f>AVERAGE(CB385:CJ385)</f>
        <v>-0.51684555555555611</v>
      </c>
    </row>
    <row r="386" spans="1:92" s="599" customFormat="1" ht="15">
      <c r="A386" s="598"/>
      <c r="B386" s="774"/>
      <c r="C386" s="768"/>
      <c r="F386" s="702"/>
      <c r="V386" s="769" t="s">
        <v>886</v>
      </c>
      <c r="W386" s="344" t="s">
        <v>512</v>
      </c>
      <c r="X386" s="770"/>
      <c r="Y386" s="770"/>
      <c r="Z386" s="797"/>
      <c r="AA386" s="702"/>
      <c r="AB386" s="702"/>
      <c r="AC386" s="702"/>
      <c r="AD386" s="702"/>
      <c r="AE386" s="702"/>
      <c r="AF386" s="702"/>
      <c r="AG386" s="702"/>
      <c r="AH386" s="702"/>
      <c r="AI386" s="702"/>
      <c r="AJ386" s="702"/>
      <c r="AK386" s="702"/>
      <c r="AL386" s="702"/>
      <c r="AM386" s="702"/>
      <c r="AN386" s="702"/>
      <c r="AO386" s="702"/>
      <c r="AP386" s="702"/>
      <c r="AQ386" s="702"/>
      <c r="AR386" s="702"/>
      <c r="AS386" s="702"/>
      <c r="AT386" s="702"/>
      <c r="AU386" s="702"/>
      <c r="AV386" s="702"/>
      <c r="AW386" s="702"/>
      <c r="AX386" s="702"/>
      <c r="AY386" s="702"/>
      <c r="AZ386" s="702"/>
      <c r="BA386" s="702"/>
      <c r="BB386" s="702"/>
      <c r="BC386" s="702"/>
      <c r="BD386" s="771"/>
      <c r="BE386" s="771"/>
      <c r="BF386" s="771"/>
      <c r="BG386" s="771"/>
      <c r="BH386" s="771"/>
      <c r="BI386" s="771"/>
      <c r="BJ386" s="771"/>
      <c r="BK386" s="771"/>
      <c r="BL386" s="771"/>
      <c r="BM386" s="771"/>
      <c r="BN386" s="771"/>
      <c r="BO386" s="771"/>
      <c r="BP386" s="771"/>
      <c r="BQ386" s="771"/>
      <c r="BR386" s="771"/>
      <c r="BS386" s="771"/>
      <c r="BT386" s="771"/>
      <c r="BU386" s="771"/>
      <c r="BV386" s="771"/>
      <c r="BW386" s="771"/>
      <c r="BX386" s="771"/>
      <c r="BY386" s="771"/>
      <c r="BZ386" s="772">
        <f t="shared" ref="BZ386:CK386" si="241">BZ384/1000-BZ367</f>
        <v>0.20430000000000348</v>
      </c>
      <c r="CA386" s="772">
        <f t="shared" si="241"/>
        <v>-0.16809999999999548</v>
      </c>
      <c r="CB386" s="772">
        <f t="shared" si="241"/>
        <v>-0.74390000000000356</v>
      </c>
      <c r="CC386" s="772">
        <f t="shared" si="241"/>
        <v>-1.2000999999999991</v>
      </c>
      <c r="CD386" s="772">
        <f t="shared" si="241"/>
        <v>-1.0420999999999978</v>
      </c>
      <c r="CE386" s="772">
        <f t="shared" si="241"/>
        <v>-0.78159999999999741</v>
      </c>
      <c r="CF386" s="772">
        <f t="shared" si="241"/>
        <v>0.2780000000000058</v>
      </c>
      <c r="CG386" s="772">
        <f t="shared" si="241"/>
        <v>-1.9169100000000086</v>
      </c>
      <c r="CH386" s="772">
        <f t="shared" si="241"/>
        <v>-0.6460000000000008</v>
      </c>
      <c r="CI386" s="772">
        <f t="shared" si="241"/>
        <v>-1.0240000000000009</v>
      </c>
      <c r="CJ386" s="772">
        <f t="shared" si="241"/>
        <v>-0.76200000000000045</v>
      </c>
      <c r="CK386" s="772">
        <f t="shared" si="241"/>
        <v>1.0570000000000022</v>
      </c>
      <c r="CL386" s="772">
        <f t="shared" ref="CL386" si="242">CL384/1000-CL367</f>
        <v>2.2519999999999953</v>
      </c>
      <c r="CM386" s="702"/>
      <c r="CN386" s="909">
        <f>AVERAGE(CB386:CJ386)</f>
        <v>-0.87095666666666693</v>
      </c>
    </row>
    <row r="387" spans="1:92" s="599" customFormat="1" ht="15">
      <c r="A387" s="598"/>
      <c r="B387" s="774"/>
      <c r="F387" s="702"/>
      <c r="V387" s="769" t="s">
        <v>1133</v>
      </c>
      <c r="W387" s="344" t="s">
        <v>512</v>
      </c>
      <c r="X387" s="607"/>
      <c r="Y387" s="607"/>
      <c r="Z387" s="796"/>
      <c r="BD387" s="608"/>
      <c r="BE387" s="608"/>
      <c r="BF387" s="608"/>
      <c r="BG387" s="608"/>
      <c r="BH387" s="608"/>
      <c r="BI387" s="608"/>
      <c r="BJ387" s="608"/>
      <c r="BK387" s="608"/>
      <c r="BL387" s="608"/>
      <c r="BM387" s="608"/>
      <c r="BN387" s="608"/>
      <c r="BO387" s="608"/>
      <c r="BP387" s="608"/>
      <c r="BQ387" s="608"/>
      <c r="BR387" s="608"/>
      <c r="BS387" s="608"/>
      <c r="BT387" s="608"/>
      <c r="BU387" s="608"/>
      <c r="BV387" s="608"/>
      <c r="BW387" s="608"/>
      <c r="BX387" s="608"/>
      <c r="BY387" s="608"/>
      <c r="BZ387" s="608">
        <f t="shared" ref="BZ387:CK387" si="243">(BZ376+BZ378+BZ379+BZ381)/1000-BZ367</f>
        <v>1.8523000000000067</v>
      </c>
      <c r="CA387" s="608">
        <f t="shared" si="243"/>
        <v>1.3959000000000046</v>
      </c>
      <c r="CB387" s="608">
        <f t="shared" si="243"/>
        <v>0.77209999999999468</v>
      </c>
      <c r="CC387" s="608">
        <f t="shared" si="243"/>
        <v>0.69290000000000163</v>
      </c>
      <c r="CD387" s="608">
        <f t="shared" si="243"/>
        <v>1.0879000000000048</v>
      </c>
      <c r="CE387" s="608">
        <f t="shared" si="243"/>
        <v>1.1704000000000008</v>
      </c>
      <c r="CF387" s="608">
        <f t="shared" si="243"/>
        <v>2.375</v>
      </c>
      <c r="CG387" s="608">
        <f t="shared" si="243"/>
        <v>0.20208999999999122</v>
      </c>
      <c r="CH387" s="608">
        <f t="shared" si="243"/>
        <v>0.77000000000000313</v>
      </c>
      <c r="CI387" s="608">
        <f t="shared" si="243"/>
        <v>1.0420000000000016</v>
      </c>
      <c r="CJ387" s="608">
        <f t="shared" si="243"/>
        <v>1.3620000000000019</v>
      </c>
      <c r="CK387" s="608">
        <f t="shared" si="243"/>
        <v>3.277000000000001</v>
      </c>
      <c r="CL387" s="608">
        <f t="shared" ref="CL387" si="244">(CL376+CL378+CL379+CL381)/1000-CL367</f>
        <v>3.7519999999999953</v>
      </c>
      <c r="CM387" s="702"/>
      <c r="CN387" s="909">
        <f>AVERAGE(CB387:CJ387)</f>
        <v>1.05271</v>
      </c>
    </row>
    <row r="388" spans="1:92" s="48" customFormat="1" ht="15">
      <c r="A388" s="228"/>
      <c r="B388" s="60"/>
      <c r="C388" s="685"/>
      <c r="D388" s="17"/>
      <c r="E388" s="579"/>
      <c r="F388" s="542"/>
      <c r="G388" s="524"/>
      <c r="H388" s="228"/>
      <c r="I388" s="82"/>
      <c r="J388" s="80"/>
      <c r="K388" s="66"/>
      <c r="L388" s="62"/>
      <c r="M388" s="60"/>
      <c r="N388" s="48" t="s">
        <v>316</v>
      </c>
      <c r="O388" s="64"/>
      <c r="R388" s="5"/>
      <c r="S388" s="322"/>
      <c r="T388" s="12"/>
      <c r="U388" s="8"/>
      <c r="V388" s="51" t="s">
        <v>707</v>
      </c>
      <c r="W388" s="344" t="s">
        <v>512</v>
      </c>
      <c r="X388" s="2" t="s">
        <v>805</v>
      </c>
      <c r="Y388" s="2"/>
      <c r="Z388" s="789">
        <v>1978</v>
      </c>
      <c r="BD388" s="54">
        <v>72.488349999999969</v>
      </c>
      <c r="BE388" s="54">
        <v>84.353919999999988</v>
      </c>
      <c r="BF388" s="54">
        <v>97.813339999999982</v>
      </c>
      <c r="BG388" s="54">
        <v>111.48538000000001</v>
      </c>
      <c r="BH388" s="54">
        <v>128.70044000000004</v>
      </c>
      <c r="BI388" s="54">
        <v>140.61115000000001</v>
      </c>
      <c r="BJ388" s="54">
        <v>152.16220000000001</v>
      </c>
      <c r="BK388" s="54">
        <v>164.26009999999999</v>
      </c>
      <c r="BL388" s="54">
        <v>176.35711000000001</v>
      </c>
      <c r="BM388" s="54">
        <v>185.63494</v>
      </c>
      <c r="BN388" s="54">
        <v>192.50328000000002</v>
      </c>
      <c r="BO388" s="54">
        <v>203.31262999999998</v>
      </c>
      <c r="BP388" s="54">
        <v>209.99740000000003</v>
      </c>
      <c r="BQ388" s="54">
        <v>219.51148000000001</v>
      </c>
      <c r="BR388" s="54">
        <v>218.93675000000002</v>
      </c>
      <c r="BS388" s="54">
        <v>219.90139999999997</v>
      </c>
      <c r="BT388" s="54">
        <v>225.02330000000003</v>
      </c>
      <c r="BU388" s="54">
        <v>232.60460000000006</v>
      </c>
      <c r="BV388" s="54">
        <v>247.78320000000002</v>
      </c>
      <c r="BW388" s="54">
        <v>256.01429999999999</v>
      </c>
      <c r="BX388" s="54">
        <v>263.72320000000002</v>
      </c>
      <c r="BY388" s="54">
        <v>281.43920000000003</v>
      </c>
      <c r="BZ388" s="54">
        <v>284.45329999999996</v>
      </c>
      <c r="CA388" s="54">
        <v>294.34679999999997</v>
      </c>
      <c r="CB388" s="54">
        <v>293.12079999999997</v>
      </c>
      <c r="CC388" s="54">
        <v>293.661</v>
      </c>
      <c r="CD388" s="54">
        <v>323.39850000000001</v>
      </c>
      <c r="CE388" s="54">
        <v>334.90619999999996</v>
      </c>
      <c r="CF388" s="54">
        <v>331.45699999999999</v>
      </c>
      <c r="CG388" s="54">
        <v>338.93012000000004</v>
      </c>
      <c r="CH388" s="54">
        <v>333.85599999999999</v>
      </c>
      <c r="CI388" s="847">
        <v>288.70700000000005</v>
      </c>
      <c r="CJ388" s="847">
        <v>332.37599999999992</v>
      </c>
      <c r="CK388" s="1056">
        <v>326.83599999999996</v>
      </c>
      <c r="CL388" s="1056">
        <v>341.16500000000002</v>
      </c>
      <c r="CM388" s="384"/>
      <c r="CN388" s="907"/>
    </row>
    <row r="389" spans="1:92" s="48" customFormat="1" ht="15">
      <c r="F389" s="384"/>
      <c r="N389" s="48" t="s">
        <v>982</v>
      </c>
      <c r="V389" s="1053" t="s">
        <v>528</v>
      </c>
      <c r="BD389" s="1054">
        <v>2.5917999999999997</v>
      </c>
      <c r="BE389" s="1054">
        <v>2.7223000000000002</v>
      </c>
      <c r="BF389" s="1054">
        <v>3.6307999999999998</v>
      </c>
      <c r="BG389" s="1054">
        <v>3.7153</v>
      </c>
      <c r="BH389" s="1054">
        <v>4.5182999999999991</v>
      </c>
      <c r="BI389" s="1054">
        <v>4.9996000000000009</v>
      </c>
      <c r="BJ389" s="1054">
        <v>5.6634000000000002</v>
      </c>
      <c r="BK389" s="1054">
        <v>5.9955000000000007</v>
      </c>
      <c r="BL389" s="1054">
        <v>6.6471</v>
      </c>
      <c r="BM389" s="1054">
        <v>7.0154000000000005</v>
      </c>
      <c r="BN389" s="1054">
        <v>7.5130999999999997</v>
      </c>
      <c r="BO389" s="1054">
        <v>7.5757000000000003</v>
      </c>
      <c r="BP389" s="1054">
        <v>7.7192999999999996</v>
      </c>
      <c r="BQ389" s="1054">
        <v>8.9884000000000004</v>
      </c>
      <c r="BR389" s="1054">
        <v>8.8940999999999999</v>
      </c>
      <c r="BS389" s="1054">
        <v>8.7310999999999979</v>
      </c>
      <c r="BT389" s="1054">
        <v>7.0170000000000003</v>
      </c>
      <c r="BU389" s="1054">
        <v>6.8464999999999989</v>
      </c>
      <c r="BV389" s="1054">
        <v>7.3821000000000003</v>
      </c>
      <c r="BW389" s="1054">
        <v>7.3629000000000007</v>
      </c>
      <c r="BX389" s="1054">
        <v>6.7079000000000004</v>
      </c>
      <c r="BY389" s="1054">
        <v>6.6215000000000002</v>
      </c>
      <c r="BZ389" s="1054">
        <v>6.0473999999999997</v>
      </c>
      <c r="CA389" s="1054">
        <v>7.4545000000000012</v>
      </c>
      <c r="CB389" s="1054">
        <v>7.1779999999999999</v>
      </c>
      <c r="CC389" s="1054">
        <v>5.4031000000000011</v>
      </c>
      <c r="CD389" s="1054">
        <v>5.5785</v>
      </c>
      <c r="CE389" s="1054">
        <v>5.9393000000000002</v>
      </c>
      <c r="CF389" s="1054">
        <v>5.6620000000000008</v>
      </c>
      <c r="CG389" s="1054">
        <v>5.99817</v>
      </c>
      <c r="CH389" s="1054">
        <v>6.1819999999999995</v>
      </c>
      <c r="CI389" s="1054">
        <v>6.3689999999999998</v>
      </c>
      <c r="CJ389" s="1054">
        <v>5.8829999999999991</v>
      </c>
      <c r="CK389" s="1056">
        <v>6.0529999999999999</v>
      </c>
      <c r="CL389" s="1056">
        <v>5.5289999999999999</v>
      </c>
      <c r="CM389" s="384"/>
      <c r="CN389" s="907"/>
    </row>
    <row r="390" spans="1:92" s="48" customFormat="1" ht="15">
      <c r="F390" s="384"/>
      <c r="N390" s="48" t="s">
        <v>982</v>
      </c>
      <c r="V390" s="1053" t="s">
        <v>529</v>
      </c>
      <c r="BD390" s="1054">
        <v>1.5907100000000001</v>
      </c>
      <c r="BE390" s="1054">
        <v>1.4342299999999999</v>
      </c>
      <c r="BF390" s="1054">
        <v>1.5688899999999997</v>
      </c>
      <c r="BG390" s="1054">
        <v>2.7491599999999998</v>
      </c>
      <c r="BH390" s="1054">
        <v>3.8039699999999996</v>
      </c>
      <c r="BI390" s="1054">
        <v>4.704060000000001</v>
      </c>
      <c r="BJ390" s="1054">
        <v>4.0813600000000001</v>
      </c>
      <c r="BK390" s="1054">
        <v>5.6085700000000003</v>
      </c>
      <c r="BL390" s="1054">
        <v>6.9130099999999981</v>
      </c>
      <c r="BM390" s="1054">
        <v>6.3192500000000003</v>
      </c>
      <c r="BN390" s="1054">
        <v>5.6956099999999976</v>
      </c>
      <c r="BO390" s="1054">
        <v>6.9640700000000031</v>
      </c>
      <c r="BP390" s="1054">
        <v>7.7791300000000003</v>
      </c>
      <c r="BQ390" s="1054">
        <v>9.7235999999999976</v>
      </c>
      <c r="BR390" s="1054">
        <v>9.6448300000000042</v>
      </c>
      <c r="BS390" s="1054">
        <v>9.3989999999999991</v>
      </c>
      <c r="BT390" s="1054">
        <v>9.053700000000001</v>
      </c>
      <c r="BU390" s="1054">
        <v>10.4642</v>
      </c>
      <c r="BV390" s="1054">
        <v>7.5830000000000002</v>
      </c>
      <c r="BW390" s="1054">
        <v>6.4912000000000001</v>
      </c>
      <c r="BX390" s="1054">
        <v>7.1254</v>
      </c>
      <c r="BY390" s="1054">
        <v>6.5057</v>
      </c>
      <c r="BZ390" s="1054">
        <v>6.2294999999999998</v>
      </c>
      <c r="CA390" s="1054">
        <v>8.3505000000000003</v>
      </c>
      <c r="CB390" s="1054">
        <v>8.2287999999999997</v>
      </c>
      <c r="CC390" s="1054">
        <v>5.7456999999999994</v>
      </c>
      <c r="CD390" s="1054">
        <v>5.6168999999999993</v>
      </c>
      <c r="CE390" s="1054">
        <v>5.4551999999999996</v>
      </c>
      <c r="CF390" s="1054">
        <v>6.7329999999999997</v>
      </c>
      <c r="CG390" s="1054">
        <v>9.325800000000001</v>
      </c>
      <c r="CH390" s="1054">
        <v>10.808999999999999</v>
      </c>
      <c r="CI390" s="1054">
        <v>8.5399999999999991</v>
      </c>
      <c r="CJ390" s="1054">
        <v>8.5359999999999996</v>
      </c>
      <c r="CK390" s="1056">
        <v>9.4</v>
      </c>
      <c r="CL390" s="1056">
        <v>6.7210000000000001</v>
      </c>
      <c r="CM390" s="384"/>
      <c r="CN390" s="907"/>
    </row>
    <row r="391" spans="1:92" s="48" customFormat="1" ht="15">
      <c r="F391" s="384"/>
      <c r="N391" s="48" t="s">
        <v>982</v>
      </c>
      <c r="V391" s="1053" t="s">
        <v>504</v>
      </c>
      <c r="BD391" s="1054">
        <v>65.916669999999982</v>
      </c>
      <c r="BE391" s="1054">
        <v>77.758129999999994</v>
      </c>
      <c r="BF391" s="1054">
        <v>89.904019999999974</v>
      </c>
      <c r="BG391" s="1054">
        <v>101.89497</v>
      </c>
      <c r="BH391" s="1054">
        <v>116.34629000000004</v>
      </c>
      <c r="BI391" s="1054">
        <v>128.06546</v>
      </c>
      <c r="BJ391" s="1054">
        <v>138.39691999999999</v>
      </c>
      <c r="BK391" s="1054">
        <v>149.43531999999999</v>
      </c>
      <c r="BL391" s="1054">
        <v>158.62544</v>
      </c>
      <c r="BM391" s="1054">
        <v>167.46578</v>
      </c>
      <c r="BN391" s="1054">
        <v>174.75495000000001</v>
      </c>
      <c r="BO391" s="1054">
        <v>183.67609999999999</v>
      </c>
      <c r="BP391" s="1054">
        <v>189.35118000000006</v>
      </c>
      <c r="BQ391" s="1054">
        <v>194.60443000000001</v>
      </c>
      <c r="BR391" s="1054">
        <v>193.67405000000002</v>
      </c>
      <c r="BS391" s="1054">
        <v>196.12009999999998</v>
      </c>
      <c r="BT391" s="1054">
        <v>203.1722</v>
      </c>
      <c r="BU391" s="1054">
        <v>209.89970000000005</v>
      </c>
      <c r="BV391" s="1054">
        <v>225.99120000000002</v>
      </c>
      <c r="BW391" s="1054">
        <v>235.38770000000002</v>
      </c>
      <c r="BX391" s="1054">
        <v>244.1825</v>
      </c>
      <c r="BY391" s="1054">
        <v>262.03190000000001</v>
      </c>
      <c r="BZ391" s="1054">
        <v>263.19129999999996</v>
      </c>
      <c r="CA391" s="1054">
        <v>267.35000000000002</v>
      </c>
      <c r="CB391" s="1054">
        <v>266.3886</v>
      </c>
      <c r="CC391" s="1054">
        <v>270.0027</v>
      </c>
      <c r="CD391" s="1054">
        <v>298.7364</v>
      </c>
      <c r="CE391" s="1054">
        <v>307.15679999999998</v>
      </c>
      <c r="CF391" s="1054">
        <v>303.47700000000003</v>
      </c>
      <c r="CG391" s="1054">
        <v>303.52729000000005</v>
      </c>
      <c r="CH391" s="1054">
        <v>299.81100000000004</v>
      </c>
      <c r="CI391" s="1054">
        <v>254.32300000000004</v>
      </c>
      <c r="CJ391" s="1054">
        <v>301.79500000000002</v>
      </c>
      <c r="CK391" s="1056">
        <v>296.565</v>
      </c>
      <c r="CL391" s="1056">
        <v>313.77299999999997</v>
      </c>
      <c r="CM391" s="384"/>
      <c r="CN391" s="907"/>
    </row>
    <row r="392" spans="1:92" s="48" customFormat="1" ht="15">
      <c r="F392" s="384"/>
      <c r="N392" s="48" t="s">
        <v>982</v>
      </c>
      <c r="V392" s="1053" t="s">
        <v>239</v>
      </c>
      <c r="X392" s="2" t="s">
        <v>486</v>
      </c>
      <c r="BD392" s="1054">
        <v>-2.4137600000000003</v>
      </c>
      <c r="BE392" s="1054">
        <v>-2.5893999999999999</v>
      </c>
      <c r="BF392" s="1054">
        <v>-2.88083</v>
      </c>
      <c r="BG392" s="1054">
        <v>-3.3986300000000003</v>
      </c>
      <c r="BH392" s="1054">
        <v>-4.1741899999999994</v>
      </c>
      <c r="BI392" s="1054">
        <v>-3.98142</v>
      </c>
      <c r="BJ392" s="1054">
        <v>-4.2818199999999997</v>
      </c>
      <c r="BK392" s="1054">
        <v>-5.6514600000000002</v>
      </c>
      <c r="BL392" s="1054">
        <v>-6.0387700000000004</v>
      </c>
      <c r="BM392" s="1054">
        <v>-7.98996</v>
      </c>
      <c r="BN392" s="1054">
        <v>-8.3603400000000008</v>
      </c>
      <c r="BO392" s="1054">
        <v>-8.5645400000000009</v>
      </c>
      <c r="BP392" s="1054">
        <v>-10.74352</v>
      </c>
      <c r="BQ392" s="1054">
        <v>-10.855700000000001</v>
      </c>
      <c r="BR392" s="1054">
        <v>-10.424389999999999</v>
      </c>
      <c r="BS392" s="1054">
        <v>-11.438000000000001</v>
      </c>
      <c r="BT392" s="1054">
        <v>-12.102</v>
      </c>
      <c r="BU392" s="1054">
        <v>-14.31</v>
      </c>
      <c r="BV392" s="1054">
        <v>-14.420999999999999</v>
      </c>
      <c r="BW392" s="1054">
        <v>-16.100000000000001</v>
      </c>
      <c r="BX392" s="1054">
        <v>-16.440000000000001</v>
      </c>
      <c r="BY392" s="1054">
        <v>-16.303999999999998</v>
      </c>
      <c r="BZ392" s="1054">
        <v>-17.231000000000002</v>
      </c>
      <c r="CA392" s="1054">
        <v>-16.721</v>
      </c>
      <c r="CB392" s="1054">
        <v>-17.010999999999999</v>
      </c>
      <c r="CC392" s="1054">
        <v>-17.632000000000001</v>
      </c>
      <c r="CD392" s="1054">
        <v>-17.343</v>
      </c>
      <c r="CE392" s="1054">
        <v>-12.641</v>
      </c>
      <c r="CF392" s="1054">
        <v>-14.324</v>
      </c>
      <c r="CG392" s="1054">
        <v>-13.89635</v>
      </c>
      <c r="CH392" s="1054">
        <v>-16.015000000000001</v>
      </c>
      <c r="CI392" s="1054">
        <v>-16.885000000000002</v>
      </c>
      <c r="CJ392" s="1054">
        <v>-5.6029999999999998</v>
      </c>
      <c r="CK392" s="1056">
        <v>-9.1229999999999993</v>
      </c>
      <c r="CL392" s="1056">
        <v>-8.3740000000000006</v>
      </c>
      <c r="CM392" s="384"/>
      <c r="CN392" s="907"/>
    </row>
    <row r="393" spans="1:92" s="48" customFormat="1" ht="15">
      <c r="F393" s="384"/>
      <c r="N393" s="48" t="s">
        <v>982</v>
      </c>
      <c r="V393" s="1053" t="s">
        <v>299</v>
      </c>
      <c r="X393" s="2" t="s">
        <v>486</v>
      </c>
      <c r="BD393" s="1054">
        <v>-0.36597000000000002</v>
      </c>
      <c r="BE393" s="1054">
        <v>-1.16517</v>
      </c>
      <c r="BF393" s="1054">
        <v>-0.52625</v>
      </c>
      <c r="BG393" s="1054">
        <v>-1.0317000000000001</v>
      </c>
      <c r="BH393" s="1054">
        <v>-3.06982</v>
      </c>
      <c r="BI393" s="1054">
        <v>-1.45082</v>
      </c>
      <c r="BJ393" s="1054">
        <v>-2.60616</v>
      </c>
      <c r="BK393" s="1054">
        <v>-2.07762</v>
      </c>
      <c r="BL393" s="1054">
        <v>-1.4741900000000001</v>
      </c>
      <c r="BM393" s="1054">
        <v>-0.40916000000000002</v>
      </c>
      <c r="BN393" s="1054">
        <v>-1.17181</v>
      </c>
      <c r="BO393" s="1054">
        <v>-1.83446</v>
      </c>
      <c r="BP393" s="1054">
        <v>-4.0673000000000004</v>
      </c>
      <c r="BQ393" s="1054">
        <v>-1.21837</v>
      </c>
      <c r="BR393" s="1054">
        <v>-3.4976600000000002</v>
      </c>
      <c r="BS393" s="1054">
        <v>-3.1419999999999999</v>
      </c>
      <c r="BT393" s="1054">
        <v>-2.698</v>
      </c>
      <c r="BU393" s="1054">
        <v>-2.5470000000000002</v>
      </c>
      <c r="BV393" s="1054">
        <v>-1.8680000000000001</v>
      </c>
      <c r="BW393" s="1054">
        <v>-0.98299999999999998</v>
      </c>
      <c r="BX393" s="1054">
        <v>-1.6919999999999999</v>
      </c>
      <c r="BY393" s="1054">
        <v>-1.0549999999999999</v>
      </c>
      <c r="BZ393" s="1054">
        <v>-1.6890000000000001</v>
      </c>
      <c r="CA393" s="1054">
        <v>-2.8490000000000002</v>
      </c>
      <c r="CB393" s="1054">
        <v>-1.135</v>
      </c>
      <c r="CC393" s="1054">
        <v>0.16800000000000001</v>
      </c>
      <c r="CD393" s="1054">
        <v>-0.74299999999999999</v>
      </c>
      <c r="CE393" s="1054">
        <v>0.622</v>
      </c>
      <c r="CF393" s="1054">
        <v>-0.14300000000000002</v>
      </c>
      <c r="CG393" s="1054">
        <v>-1.67415</v>
      </c>
      <c r="CH393" s="1054">
        <v>-1.1789999999999998</v>
      </c>
      <c r="CI393" s="1054">
        <v>-2.4209999999999998</v>
      </c>
      <c r="CJ393" s="1054">
        <v>-1.516</v>
      </c>
      <c r="CK393" s="1056">
        <v>-2.645</v>
      </c>
      <c r="CL393" s="1056">
        <v>-1.266</v>
      </c>
      <c r="CM393" s="384"/>
      <c r="CN393" s="907"/>
    </row>
    <row r="394" spans="1:92" s="48" customFormat="1" ht="15">
      <c r="F394" s="384"/>
      <c r="N394" s="48" t="s">
        <v>982</v>
      </c>
      <c r="V394" s="1053" t="s">
        <v>195</v>
      </c>
      <c r="X394" s="2" t="s">
        <v>486</v>
      </c>
      <c r="BD394" s="1054">
        <v>2.3891699999999982</v>
      </c>
      <c r="BE394" s="1054">
        <v>2.4392599999999951</v>
      </c>
      <c r="BF394" s="1054">
        <v>2.7096299999999984</v>
      </c>
      <c r="BG394" s="1054">
        <v>3.1259500000000022</v>
      </c>
      <c r="BH394" s="1054">
        <v>4.0318799999999992</v>
      </c>
      <c r="BI394" s="1054">
        <v>2.8420299999999998</v>
      </c>
      <c r="BJ394" s="1054">
        <v>4.0205199999999994</v>
      </c>
      <c r="BK394" s="1054">
        <v>3.2207100000000062</v>
      </c>
      <c r="BL394" s="1054">
        <v>4.1715600000000004</v>
      </c>
      <c r="BM394" s="1054">
        <v>4.8345099999999999</v>
      </c>
      <c r="BN394" s="1054">
        <v>4.5396200000000011</v>
      </c>
      <c r="BO394" s="1054">
        <v>5.0967600000000015</v>
      </c>
      <c r="BP394" s="1054">
        <v>5.1477900000000005</v>
      </c>
      <c r="BQ394" s="1054">
        <v>6.1950500000000002</v>
      </c>
      <c r="BR394" s="1054">
        <v>6.7237699999999982</v>
      </c>
      <c r="BS394" s="1054">
        <v>5.6512000000000011</v>
      </c>
      <c r="BT394" s="1054">
        <v>5.7804000000000011</v>
      </c>
      <c r="BU394" s="1054">
        <v>5.3942000000000014</v>
      </c>
      <c r="BV394" s="1054">
        <v>6.8268999999999984</v>
      </c>
      <c r="BW394" s="1054">
        <v>6.7725</v>
      </c>
      <c r="BX394" s="1054">
        <v>5.7074000000000016</v>
      </c>
      <c r="BY394" s="1054">
        <v>6.2800999999999982</v>
      </c>
      <c r="BZ394" s="1054">
        <v>8.985100000000001</v>
      </c>
      <c r="CA394" s="1054">
        <v>11.191800000000001</v>
      </c>
      <c r="CB394" s="1054">
        <v>11.325399999999998</v>
      </c>
      <c r="CC394" s="1054">
        <v>12.509500000000003</v>
      </c>
      <c r="CD394" s="1054">
        <v>13.466699999999999</v>
      </c>
      <c r="CE394" s="1054">
        <v>16.354899999999997</v>
      </c>
      <c r="CF394" s="1054">
        <v>15.585000000000001</v>
      </c>
      <c r="CG394" s="1054">
        <v>20.078860000000002</v>
      </c>
      <c r="CH394" s="1054">
        <v>17.054000000000002</v>
      </c>
      <c r="CI394" s="1054">
        <v>19.475000000000001</v>
      </c>
      <c r="CJ394" s="1054">
        <v>16.161999999999999</v>
      </c>
      <c r="CK394" s="1056">
        <v>14.817999999999998</v>
      </c>
      <c r="CL394" s="1056">
        <v>15.142000000000001</v>
      </c>
      <c r="CM394" s="384"/>
      <c r="CN394" s="907"/>
    </row>
    <row r="395" spans="1:92" s="48" customFormat="1" ht="15">
      <c r="F395" s="384"/>
      <c r="N395" s="48" t="s">
        <v>982</v>
      </c>
      <c r="V395" s="1053" t="s">
        <v>384</v>
      </c>
      <c r="X395" s="2" t="s">
        <v>486</v>
      </c>
      <c r="BD395" s="1054">
        <v>1.6806699999999979</v>
      </c>
      <c r="BE395" s="1054">
        <v>1.6718599999999952</v>
      </c>
      <c r="BF395" s="1054">
        <v>1.7907299999999986</v>
      </c>
      <c r="BG395" s="1054">
        <v>2.0896500000000024</v>
      </c>
      <c r="BH395" s="1054">
        <v>2.3926799999999995</v>
      </c>
      <c r="BI395" s="1054">
        <v>1.2758299999999998</v>
      </c>
      <c r="BJ395" s="1054">
        <v>1.9081199999999998</v>
      </c>
      <c r="BK395" s="1054">
        <v>1.1910100000000059</v>
      </c>
      <c r="BL395" s="1054">
        <v>1.9337600000000006</v>
      </c>
      <c r="BM395" s="1054">
        <v>1.87541</v>
      </c>
      <c r="BN395" s="1054">
        <v>1.9213200000000006</v>
      </c>
      <c r="BO395" s="1054">
        <v>2.0353600000000012</v>
      </c>
      <c r="BP395" s="1054">
        <v>2.0476900000000007</v>
      </c>
      <c r="BQ395" s="1054">
        <v>2.015950000000001</v>
      </c>
      <c r="BR395" s="1054">
        <v>2.920799999999999</v>
      </c>
      <c r="BS395" s="1054">
        <v>2.2328000000000001</v>
      </c>
      <c r="BT395" s="1054">
        <v>2.2359</v>
      </c>
      <c r="BU395" s="1054">
        <v>2.1004000000000005</v>
      </c>
      <c r="BV395" s="1054">
        <v>1.5759999999999987</v>
      </c>
      <c r="BW395" s="1054">
        <v>2.3454000000000006</v>
      </c>
      <c r="BX395" s="1054">
        <v>2.3299000000000012</v>
      </c>
      <c r="BY395" s="1054">
        <v>3.1886999999999994</v>
      </c>
      <c r="BZ395" s="1054">
        <v>4.1844000000000019</v>
      </c>
      <c r="CA395" s="1054">
        <v>4.8083999999999998</v>
      </c>
      <c r="CB395" s="1054">
        <v>4.8385999999999996</v>
      </c>
      <c r="CC395" s="1054">
        <v>5.47</v>
      </c>
      <c r="CD395" s="1054">
        <v>5.5756000000000006</v>
      </c>
      <c r="CE395" s="1054">
        <v>5.497399999999999</v>
      </c>
      <c r="CF395" s="1054">
        <v>6.7229999999999999</v>
      </c>
      <c r="CG395" s="1054">
        <v>6.97248</v>
      </c>
      <c r="CH395" s="1054">
        <v>7.9570000000000007</v>
      </c>
      <c r="CI395" s="1054">
        <v>8.9820000000000029</v>
      </c>
      <c r="CJ395" s="1054">
        <v>9.2159999999999993</v>
      </c>
      <c r="CK395" s="1056">
        <v>8.1</v>
      </c>
      <c r="CL395" s="1056">
        <v>8.1620000000000008</v>
      </c>
      <c r="CM395" s="384"/>
      <c r="CN395" s="907"/>
    </row>
    <row r="396" spans="1:92" s="48" customFormat="1" ht="15">
      <c r="F396" s="384"/>
      <c r="N396" s="48" t="s">
        <v>982</v>
      </c>
      <c r="V396" s="1053" t="s">
        <v>240</v>
      </c>
      <c r="X396" s="2" t="s">
        <v>486</v>
      </c>
      <c r="BD396" s="1054">
        <v>0.48849999999999999</v>
      </c>
      <c r="BE396" s="1054">
        <v>0.55149999999999999</v>
      </c>
      <c r="BF396" s="1054">
        <v>0.65479999999999994</v>
      </c>
      <c r="BG396" s="1054">
        <v>0.69140000000000001</v>
      </c>
      <c r="BH396" s="1054">
        <v>0.90989999999999993</v>
      </c>
      <c r="BI396" s="1054">
        <v>1.0114000000000001</v>
      </c>
      <c r="BJ396" s="1054">
        <v>1.27</v>
      </c>
      <c r="BK396" s="1054">
        <v>1.1907000000000001</v>
      </c>
      <c r="BL396" s="1054">
        <v>1.2619</v>
      </c>
      <c r="BM396" s="1054">
        <v>1.5421999999999998</v>
      </c>
      <c r="BN396" s="1054">
        <v>1.6912000000000003</v>
      </c>
      <c r="BO396" s="1054">
        <v>2.2496999999999998</v>
      </c>
      <c r="BP396" s="1054">
        <v>2.1884999999999999</v>
      </c>
      <c r="BQ396" s="1054">
        <v>2.9898999999999996</v>
      </c>
      <c r="BR396" s="1054">
        <v>2.6901999999999999</v>
      </c>
      <c r="BS396" s="1054">
        <v>2.1313</v>
      </c>
      <c r="BT396" s="1054">
        <v>2.4189000000000007</v>
      </c>
      <c r="BU396" s="1054">
        <v>2.1213000000000011</v>
      </c>
      <c r="BV396" s="1054">
        <v>3.8713000000000002</v>
      </c>
      <c r="BW396" s="1054">
        <v>3.2533999999999996</v>
      </c>
      <c r="BX396" s="1054">
        <v>2.466800000000001</v>
      </c>
      <c r="BY396" s="1054">
        <v>2.0256999999999987</v>
      </c>
      <c r="BZ396" s="1054">
        <v>3.3373999999999997</v>
      </c>
      <c r="CA396" s="1054">
        <v>4.2202000000000011</v>
      </c>
      <c r="CB396" s="1054">
        <v>4.8224999999999998</v>
      </c>
      <c r="CC396" s="1054">
        <v>4.0274999999999999</v>
      </c>
      <c r="CD396" s="1054">
        <v>5.3357000000000001</v>
      </c>
      <c r="CE396" s="1054">
        <v>5.1814000000000009</v>
      </c>
      <c r="CF396" s="1054">
        <v>6.0969999999999995</v>
      </c>
      <c r="CG396" s="1054">
        <v>5.4977599999999995</v>
      </c>
      <c r="CH396" s="1054">
        <v>6.2970000000000006</v>
      </c>
      <c r="CI396" s="1054">
        <v>5.5750000000000002</v>
      </c>
      <c r="CJ396" s="1054">
        <v>4.9710000000000001</v>
      </c>
      <c r="CK396" s="1056">
        <v>4.8259999999999996</v>
      </c>
      <c r="CL396" s="1056">
        <v>4.8229999999999995</v>
      </c>
      <c r="CM396" s="384"/>
      <c r="CN396" s="907"/>
    </row>
    <row r="397" spans="1:92" s="48" customFormat="1" ht="15">
      <c r="F397" s="384"/>
      <c r="N397" s="48" t="s">
        <v>982</v>
      </c>
      <c r="V397" s="1053" t="s">
        <v>225</v>
      </c>
      <c r="X397" s="2" t="s">
        <v>486</v>
      </c>
      <c r="BD397" s="1054">
        <v>0.22</v>
      </c>
      <c r="BE397" s="1054">
        <v>0.21589999999999987</v>
      </c>
      <c r="BF397" s="1054">
        <v>0.26410000000000011</v>
      </c>
      <c r="BG397" s="1054">
        <v>0.3449000000000001</v>
      </c>
      <c r="BH397" s="1054">
        <v>0.72929999999999973</v>
      </c>
      <c r="BI397" s="1054">
        <v>0.55479999999999974</v>
      </c>
      <c r="BJ397" s="1054">
        <v>0.84240000000000004</v>
      </c>
      <c r="BK397" s="1054">
        <v>0.83899999999999997</v>
      </c>
      <c r="BL397" s="1054">
        <v>0.9759000000000001</v>
      </c>
      <c r="BM397" s="1054">
        <v>1.4169</v>
      </c>
      <c r="BN397" s="1054">
        <v>0.92709999999999992</v>
      </c>
      <c r="BO397" s="1054">
        <v>0.81169999999999987</v>
      </c>
      <c r="BP397" s="1054">
        <v>0.91159999999999985</v>
      </c>
      <c r="BQ397" s="1054">
        <v>1.1891999999999998</v>
      </c>
      <c r="BR397" s="1054">
        <v>1.1127699999999998</v>
      </c>
      <c r="BS397" s="1054">
        <v>1.2871000000000004</v>
      </c>
      <c r="BT397" s="1054">
        <v>1.1256000000000004</v>
      </c>
      <c r="BU397" s="1054">
        <v>1.1725000000000001</v>
      </c>
      <c r="BV397" s="1054">
        <v>1.3796000000000004</v>
      </c>
      <c r="BW397" s="1054">
        <v>1.1737000000000006</v>
      </c>
      <c r="BX397" s="1054">
        <v>0.91069999999999984</v>
      </c>
      <c r="BY397" s="1054">
        <v>1.0657000000000005</v>
      </c>
      <c r="BZ397" s="1054">
        <v>1.4632999999999994</v>
      </c>
      <c r="CA397" s="1054">
        <v>2.1632000000000007</v>
      </c>
      <c r="CB397" s="1054">
        <v>1.6642999999999992</v>
      </c>
      <c r="CC397" s="1054">
        <v>3.012</v>
      </c>
      <c r="CD397" s="1054">
        <v>2.5553999999999997</v>
      </c>
      <c r="CE397" s="1054">
        <v>5.6760999999999981</v>
      </c>
      <c r="CF397" s="1054">
        <v>2.7650000000000001</v>
      </c>
      <c r="CG397" s="1054">
        <v>7.6086200000000019</v>
      </c>
      <c r="CH397" s="1054">
        <v>2.8</v>
      </c>
      <c r="CI397" s="1054">
        <v>4.9180000000000001</v>
      </c>
      <c r="CJ397" s="1054">
        <v>1.9750000000000001</v>
      </c>
      <c r="CK397" s="1056">
        <v>1.8920000000000001</v>
      </c>
      <c r="CL397" s="1056">
        <v>2.1570000000000014</v>
      </c>
      <c r="CM397" s="384"/>
      <c r="CN397" s="907"/>
    </row>
    <row r="398" spans="1:92" s="4" customFormat="1" ht="15">
      <c r="F398" s="395"/>
      <c r="V398" s="1047" t="s">
        <v>235</v>
      </c>
      <c r="X398" s="2"/>
      <c r="BD398" s="1048">
        <f t="shared" ref="BD398:CJ398" si="245">BD391+BD390+BD389+BD394</f>
        <v>72.488349999999983</v>
      </c>
      <c r="BE398" s="1048">
        <f t="shared" si="245"/>
        <v>84.353919999999988</v>
      </c>
      <c r="BF398" s="1048">
        <f t="shared" si="245"/>
        <v>97.813339999999968</v>
      </c>
      <c r="BG398" s="1048">
        <f t="shared" si="245"/>
        <v>111.48538000000001</v>
      </c>
      <c r="BH398" s="1048">
        <f t="shared" si="245"/>
        <v>128.70044000000001</v>
      </c>
      <c r="BI398" s="1048">
        <f t="shared" si="245"/>
        <v>140.61114999999998</v>
      </c>
      <c r="BJ398" s="1048">
        <f t="shared" si="245"/>
        <v>152.16219999999998</v>
      </c>
      <c r="BK398" s="1048">
        <f t="shared" si="245"/>
        <v>164.26009999999997</v>
      </c>
      <c r="BL398" s="1048">
        <f t="shared" si="245"/>
        <v>176.35710999999998</v>
      </c>
      <c r="BM398" s="1048">
        <f t="shared" si="245"/>
        <v>185.63494</v>
      </c>
      <c r="BN398" s="1048">
        <f t="shared" si="245"/>
        <v>192.50328000000002</v>
      </c>
      <c r="BO398" s="1048">
        <f t="shared" si="245"/>
        <v>203.31262999999998</v>
      </c>
      <c r="BP398" s="1048">
        <f t="shared" si="245"/>
        <v>209.99740000000008</v>
      </c>
      <c r="BQ398" s="1048">
        <f t="shared" si="245"/>
        <v>219.51148000000003</v>
      </c>
      <c r="BR398" s="1048">
        <f t="shared" si="245"/>
        <v>218.93675000000005</v>
      </c>
      <c r="BS398" s="1048">
        <f t="shared" si="245"/>
        <v>219.90139999999997</v>
      </c>
      <c r="BT398" s="1048">
        <f t="shared" si="245"/>
        <v>225.02330000000001</v>
      </c>
      <c r="BU398" s="1048">
        <f t="shared" si="245"/>
        <v>232.60460000000006</v>
      </c>
      <c r="BV398" s="1048">
        <f t="shared" si="245"/>
        <v>247.78320000000002</v>
      </c>
      <c r="BW398" s="1048">
        <f t="shared" si="245"/>
        <v>256.01429999999999</v>
      </c>
      <c r="BX398" s="1048">
        <f t="shared" si="245"/>
        <v>263.72320000000002</v>
      </c>
      <c r="BY398" s="1048">
        <f t="shared" si="245"/>
        <v>281.43920000000003</v>
      </c>
      <c r="BZ398" s="1048">
        <f t="shared" si="245"/>
        <v>284.4532999999999</v>
      </c>
      <c r="CA398" s="1048">
        <f t="shared" si="245"/>
        <v>294.34680000000003</v>
      </c>
      <c r="CB398" s="1048">
        <f t="shared" si="245"/>
        <v>293.12079999999997</v>
      </c>
      <c r="CC398" s="1048">
        <f t="shared" si="245"/>
        <v>293.661</v>
      </c>
      <c r="CD398" s="1048">
        <f t="shared" si="245"/>
        <v>323.39850000000001</v>
      </c>
      <c r="CE398" s="1048">
        <f t="shared" si="245"/>
        <v>334.90619999999996</v>
      </c>
      <c r="CF398" s="1048">
        <f t="shared" si="245"/>
        <v>331.45699999999999</v>
      </c>
      <c r="CG398" s="1048">
        <f t="shared" si="245"/>
        <v>338.9301200000001</v>
      </c>
      <c r="CH398" s="1048">
        <f t="shared" si="245"/>
        <v>333.85600000000011</v>
      </c>
      <c r="CI398" s="1048">
        <f t="shared" si="245"/>
        <v>288.70700000000011</v>
      </c>
      <c r="CJ398" s="1048">
        <f t="shared" si="245"/>
        <v>332.37599999999998</v>
      </c>
      <c r="CK398" s="1048">
        <f>CK391+CK390+CK389+CK394</f>
        <v>326.83599999999996</v>
      </c>
      <c r="CL398" s="1064">
        <f>CL391+CL390+CL389+CL394</f>
        <v>341.16499999999996</v>
      </c>
      <c r="CM398" s="395"/>
      <c r="CN398" s="888"/>
    </row>
    <row r="399" spans="1:92" s="4" customFormat="1" ht="15">
      <c r="F399" s="395"/>
      <c r="V399" s="1047" t="s">
        <v>255</v>
      </c>
      <c r="X399" s="2"/>
      <c r="BD399" s="1048"/>
      <c r="BE399" s="1048"/>
      <c r="BF399" s="1048"/>
      <c r="BG399" s="1048"/>
      <c r="BH399" s="1048"/>
      <c r="BI399" s="1048"/>
      <c r="BJ399" s="1048"/>
      <c r="BK399" s="1048"/>
      <c r="BL399" s="1048"/>
      <c r="BM399" s="1048"/>
      <c r="BN399" s="1048"/>
      <c r="BO399" s="1048"/>
      <c r="BP399" s="1048"/>
      <c r="BQ399" s="1048"/>
      <c r="BR399" s="1048"/>
      <c r="BS399" s="1048"/>
      <c r="BT399" s="1048"/>
      <c r="BU399" s="1048"/>
      <c r="BV399" s="1048"/>
      <c r="BW399" s="1048"/>
      <c r="BX399" s="1048"/>
      <c r="BY399" s="1048"/>
      <c r="BZ399" s="1048"/>
      <c r="CA399" s="1048"/>
      <c r="CB399" s="1048"/>
      <c r="CC399" s="1048"/>
      <c r="CD399" s="1048"/>
      <c r="CE399" s="1048"/>
      <c r="CF399" s="1048"/>
      <c r="CG399" s="1048"/>
      <c r="CH399" s="1048"/>
      <c r="CI399" s="1048"/>
      <c r="CJ399" s="1048"/>
      <c r="CK399" s="1057">
        <f>CK391+CK392+CK393-(CK370-CK396)</f>
        <v>259.77600000000001</v>
      </c>
      <c r="CL399" s="395">
        <v>259.2</v>
      </c>
      <c r="CM399" s="395"/>
      <c r="CN399" s="888"/>
    </row>
    <row r="400" spans="1:92" s="4" customFormat="1" ht="15">
      <c r="F400" s="395"/>
      <c r="V400" s="1047"/>
      <c r="X400" s="2"/>
      <c r="BD400" s="1048"/>
      <c r="BE400" s="1048"/>
      <c r="BF400" s="1048"/>
      <c r="BG400" s="1048"/>
      <c r="BH400" s="1048"/>
      <c r="BI400" s="1048"/>
      <c r="BJ400" s="1048"/>
      <c r="BK400" s="1048"/>
      <c r="BL400" s="1048"/>
      <c r="BM400" s="1048"/>
      <c r="BN400" s="1048"/>
      <c r="BO400" s="1048"/>
      <c r="BP400" s="1048"/>
      <c r="BQ400" s="1048"/>
      <c r="BR400" s="1048"/>
      <c r="BS400" s="1048"/>
      <c r="BT400" s="1048"/>
      <c r="BU400" s="1048"/>
      <c r="BV400" s="1048"/>
      <c r="BW400" s="1048"/>
      <c r="BX400" s="1048"/>
      <c r="BY400" s="1048"/>
      <c r="BZ400" s="1048"/>
      <c r="CA400" s="1048"/>
      <c r="CB400" s="1048"/>
      <c r="CC400" s="1048"/>
      <c r="CD400" s="1048"/>
      <c r="CE400" s="1048"/>
      <c r="CF400" s="1048"/>
      <c r="CG400" s="1048"/>
      <c r="CH400" s="1048"/>
      <c r="CI400" s="1048"/>
      <c r="CJ400" s="1048"/>
      <c r="CK400" s="1048">
        <f>CK399-CL399</f>
        <v>0.57600000000002183</v>
      </c>
      <c r="CL400" s="395"/>
      <c r="CM400" s="395"/>
      <c r="CN400" s="888"/>
    </row>
    <row r="401" spans="1:92" s="48" customFormat="1" ht="15">
      <c r="A401" s="228"/>
      <c r="B401" s="60"/>
      <c r="C401" s="685"/>
      <c r="D401" s="17"/>
      <c r="E401" s="579"/>
      <c r="F401" s="542"/>
      <c r="G401" s="524"/>
      <c r="H401" s="228"/>
      <c r="I401" s="82"/>
      <c r="J401" s="80"/>
      <c r="K401" s="66"/>
      <c r="L401" s="62"/>
      <c r="M401" s="60"/>
      <c r="O401" s="64"/>
      <c r="R401" s="5"/>
      <c r="S401" s="322"/>
      <c r="T401" s="12"/>
      <c r="U401" s="8"/>
      <c r="V401" s="52"/>
      <c r="W401" s="344"/>
      <c r="X401" s="2"/>
      <c r="Y401" s="2"/>
      <c r="Z401" s="789"/>
      <c r="BD401" s="847"/>
      <c r="BE401" s="847"/>
      <c r="BF401" s="847"/>
      <c r="BG401" s="847"/>
      <c r="BH401" s="847"/>
      <c r="BI401" s="847"/>
      <c r="BJ401" s="847"/>
      <c r="BK401" s="847"/>
      <c r="BL401" s="847"/>
      <c r="BM401" s="847"/>
      <c r="BN401" s="847"/>
      <c r="BO401" s="847"/>
      <c r="BP401" s="847"/>
      <c r="BQ401" s="847"/>
      <c r="BR401" s="847"/>
      <c r="BS401" s="847"/>
      <c r="BT401" s="847"/>
      <c r="BU401" s="847"/>
      <c r="BV401" s="847"/>
      <c r="BW401" s="847"/>
      <c r="BX401" s="847"/>
      <c r="BY401" s="847"/>
      <c r="BZ401" s="847"/>
      <c r="CA401" s="847"/>
      <c r="CB401" s="847"/>
      <c r="CC401" s="847"/>
      <c r="CD401" s="847"/>
      <c r="CE401" s="847"/>
      <c r="CF401" s="847"/>
      <c r="CG401" s="847"/>
      <c r="CH401" s="847"/>
      <c r="CI401" s="847"/>
      <c r="CJ401" s="847"/>
      <c r="CK401" s="847"/>
      <c r="CL401" s="384"/>
      <c r="CM401" s="384"/>
      <c r="CN401" s="907"/>
    </row>
    <row r="402" spans="1:92" s="48" customFormat="1" ht="15">
      <c r="A402" s="228"/>
      <c r="B402" s="60"/>
      <c r="C402" s="685"/>
      <c r="D402" s="60" t="s">
        <v>763</v>
      </c>
      <c r="E402" s="60"/>
      <c r="F402" s="383"/>
      <c r="G402" s="60"/>
      <c r="H402" s="60"/>
      <c r="I402" s="60"/>
      <c r="J402" s="60"/>
      <c r="K402" s="60"/>
      <c r="L402" s="60"/>
      <c r="M402" s="60"/>
      <c r="N402" s="60"/>
      <c r="O402" s="60"/>
      <c r="P402" s="60"/>
      <c r="Q402" s="60"/>
      <c r="R402" s="60"/>
      <c r="S402" s="60"/>
      <c r="T402" s="60"/>
      <c r="U402" s="60"/>
      <c r="V402" s="60" t="s">
        <v>564</v>
      </c>
      <c r="W402" s="344" t="s">
        <v>512</v>
      </c>
      <c r="X402" s="2"/>
      <c r="Y402" s="2"/>
      <c r="Z402" s="789">
        <v>2010</v>
      </c>
      <c r="BD402" s="847"/>
      <c r="BE402" s="847"/>
      <c r="BF402" s="847"/>
      <c r="BG402" s="847"/>
      <c r="BH402" s="847"/>
      <c r="BI402" s="847"/>
      <c r="BJ402" s="847"/>
      <c r="BK402" s="847"/>
      <c r="BL402" s="847"/>
      <c r="BM402" s="847"/>
      <c r="BN402" s="847"/>
      <c r="BO402" s="847"/>
      <c r="BP402" s="847"/>
      <c r="BQ402" s="847"/>
      <c r="BR402" s="847"/>
      <c r="BS402" s="847"/>
      <c r="BT402" s="847"/>
      <c r="BU402" s="847"/>
      <c r="BV402" s="847"/>
      <c r="BW402" s="847"/>
      <c r="BX402" s="847"/>
      <c r="BY402" s="847"/>
      <c r="BZ402" s="847"/>
      <c r="CA402" s="847"/>
      <c r="CB402" s="847"/>
      <c r="CC402" s="847"/>
      <c r="CD402" s="847"/>
      <c r="CE402" s="847"/>
      <c r="CF402" s="847"/>
      <c r="CG402" s="847"/>
      <c r="CH402" s="847"/>
      <c r="CI402" s="847"/>
      <c r="CJ402" s="60">
        <v>127.3</v>
      </c>
      <c r="CK402" s="60">
        <v>131.9</v>
      </c>
      <c r="CL402" s="60">
        <v>132.17699999999999</v>
      </c>
      <c r="CM402" s="384"/>
      <c r="CN402" s="907"/>
    </row>
    <row r="403" spans="1:92" s="48" customFormat="1" ht="15">
      <c r="A403" s="228"/>
      <c r="B403" s="60"/>
      <c r="C403" s="685"/>
      <c r="D403" s="60" t="s">
        <v>763</v>
      </c>
      <c r="E403" s="60"/>
      <c r="F403" s="383"/>
      <c r="G403" s="60"/>
      <c r="H403" s="60"/>
      <c r="I403" s="60"/>
      <c r="J403" s="60"/>
      <c r="K403" s="60"/>
      <c r="L403" s="60"/>
      <c r="M403" s="60"/>
      <c r="N403" s="60"/>
      <c r="O403" s="60"/>
      <c r="P403" s="60"/>
      <c r="Q403" s="60"/>
      <c r="R403" s="60"/>
      <c r="S403" s="60"/>
      <c r="T403" s="60"/>
      <c r="U403" s="60"/>
      <c r="V403" s="60" t="s">
        <v>192</v>
      </c>
      <c r="W403" s="344" t="s">
        <v>512</v>
      </c>
      <c r="X403" s="2"/>
      <c r="Y403" s="2"/>
      <c r="Z403" s="789">
        <v>2010</v>
      </c>
      <c r="BD403" s="847"/>
      <c r="BE403" s="847"/>
      <c r="BF403" s="847"/>
      <c r="BG403" s="847"/>
      <c r="BH403" s="847"/>
      <c r="BI403" s="847"/>
      <c r="BJ403" s="847"/>
      <c r="BK403" s="847"/>
      <c r="BL403" s="847"/>
      <c r="BM403" s="847"/>
      <c r="BN403" s="847"/>
      <c r="BO403" s="847"/>
      <c r="BP403" s="847"/>
      <c r="BQ403" s="847"/>
      <c r="BR403" s="847"/>
      <c r="BS403" s="847"/>
      <c r="BT403" s="847"/>
      <c r="BU403" s="847"/>
      <c r="BV403" s="847"/>
      <c r="BW403" s="847"/>
      <c r="BX403" s="847"/>
      <c r="BY403" s="847"/>
      <c r="BZ403" s="847"/>
      <c r="CA403" s="847"/>
      <c r="CB403" s="847"/>
      <c r="CC403" s="847"/>
      <c r="CD403" s="847"/>
      <c r="CE403" s="847"/>
      <c r="CF403" s="847"/>
      <c r="CG403" s="847"/>
      <c r="CH403" s="847"/>
      <c r="CI403" s="847"/>
      <c r="CJ403" s="60">
        <v>47.4</v>
      </c>
      <c r="CK403" s="60">
        <v>51.5</v>
      </c>
      <c r="CL403" s="60">
        <v>59.48</v>
      </c>
      <c r="CM403" s="384"/>
      <c r="CN403" s="907"/>
    </row>
    <row r="404" spans="1:92" s="48" customFormat="1" ht="15">
      <c r="A404" s="228"/>
      <c r="B404" s="60"/>
      <c r="C404" s="685"/>
      <c r="D404" s="60" t="s">
        <v>763</v>
      </c>
      <c r="E404" s="60"/>
      <c r="F404" s="383"/>
      <c r="G404" s="60"/>
      <c r="H404" s="60"/>
      <c r="I404" s="60"/>
      <c r="J404" s="60"/>
      <c r="K404" s="60"/>
      <c r="L404" s="60"/>
      <c r="M404" s="60"/>
      <c r="N404" s="60"/>
      <c r="O404" s="60"/>
      <c r="P404" s="60"/>
      <c r="Q404" s="60"/>
      <c r="R404" s="60"/>
      <c r="S404" s="60"/>
      <c r="T404" s="60"/>
      <c r="U404" s="60"/>
      <c r="V404" s="60" t="s">
        <v>187</v>
      </c>
      <c r="W404" s="344" t="s">
        <v>512</v>
      </c>
      <c r="X404" s="2"/>
      <c r="Y404" s="2"/>
      <c r="Z404" s="789">
        <v>2010</v>
      </c>
      <c r="BD404" s="847"/>
      <c r="BE404" s="847"/>
      <c r="BF404" s="847"/>
      <c r="BG404" s="847"/>
      <c r="BH404" s="847"/>
      <c r="BI404" s="847"/>
      <c r="BJ404" s="847"/>
      <c r="BK404" s="847"/>
      <c r="BL404" s="847"/>
      <c r="BM404" s="847"/>
      <c r="BN404" s="847"/>
      <c r="BO404" s="847"/>
      <c r="BP404" s="847"/>
      <c r="BQ404" s="847"/>
      <c r="BR404" s="847"/>
      <c r="BS404" s="847"/>
      <c r="BT404" s="847"/>
      <c r="BU404" s="847"/>
      <c r="BV404" s="847"/>
      <c r="BW404" s="847"/>
      <c r="BX404" s="847"/>
      <c r="BY404" s="847"/>
      <c r="BZ404" s="847"/>
      <c r="CA404" s="847"/>
      <c r="CB404" s="847"/>
      <c r="CC404" s="847"/>
      <c r="CD404" s="847"/>
      <c r="CE404" s="847"/>
      <c r="CF404" s="847"/>
      <c r="CG404" s="847"/>
      <c r="CH404" s="847"/>
      <c r="CI404" s="847"/>
      <c r="CJ404" s="60">
        <v>32.9</v>
      </c>
      <c r="CK404" s="60">
        <v>39.1</v>
      </c>
      <c r="CL404" s="60">
        <v>41.27</v>
      </c>
      <c r="CM404" s="384"/>
      <c r="CN404" s="907"/>
    </row>
    <row r="405" spans="1:92" s="48" customFormat="1" ht="15">
      <c r="A405" s="228"/>
      <c r="B405" s="60"/>
      <c r="C405" s="685"/>
      <c r="D405" s="60" t="s">
        <v>763</v>
      </c>
      <c r="E405" s="60"/>
      <c r="F405" s="383"/>
      <c r="G405" s="60"/>
      <c r="H405" s="60"/>
      <c r="I405" s="60"/>
      <c r="J405" s="60"/>
      <c r="K405" s="60"/>
      <c r="L405" s="60"/>
      <c r="M405" s="60"/>
      <c r="N405" s="60"/>
      <c r="O405" s="60"/>
      <c r="P405" s="60"/>
      <c r="Q405" s="60"/>
      <c r="R405" s="60"/>
      <c r="S405" s="60"/>
      <c r="T405" s="60"/>
      <c r="U405" s="60"/>
      <c r="V405" s="60" t="s">
        <v>1289</v>
      </c>
      <c r="W405" s="344" t="s">
        <v>512</v>
      </c>
      <c r="X405" s="2"/>
      <c r="Y405" s="2"/>
      <c r="Z405" s="789">
        <v>2010</v>
      </c>
      <c r="BD405" s="847"/>
      <c r="BE405" s="847"/>
      <c r="BF405" s="847"/>
      <c r="BG405" s="847"/>
      <c r="BH405" s="847"/>
      <c r="BI405" s="847"/>
      <c r="BJ405" s="847"/>
      <c r="BK405" s="847"/>
      <c r="BL405" s="847"/>
      <c r="BM405" s="847"/>
      <c r="BN405" s="847"/>
      <c r="BO405" s="847"/>
      <c r="BP405" s="847"/>
      <c r="BQ405" s="847"/>
      <c r="BR405" s="847"/>
      <c r="BS405" s="847"/>
      <c r="BT405" s="847"/>
      <c r="BU405" s="847"/>
      <c r="BV405" s="847"/>
      <c r="BW405" s="847"/>
      <c r="BX405" s="847"/>
      <c r="BY405" s="847"/>
      <c r="BZ405" s="847"/>
      <c r="CA405" s="847"/>
      <c r="CB405" s="847"/>
      <c r="CC405" s="847"/>
      <c r="CD405" s="847"/>
      <c r="CE405" s="847"/>
      <c r="CF405" s="847"/>
      <c r="CG405" s="847"/>
      <c r="CH405" s="847"/>
      <c r="CI405" s="847"/>
      <c r="CJ405" s="60">
        <v>14.2</v>
      </c>
      <c r="CK405" s="60">
        <v>14.3</v>
      </c>
      <c r="CL405" s="60">
        <v>13.497999999999999</v>
      </c>
      <c r="CM405" s="384"/>
      <c r="CN405" s="907"/>
    </row>
    <row r="406" spans="1:92" s="48" customFormat="1" ht="15">
      <c r="A406" s="228"/>
      <c r="B406" s="60"/>
      <c r="C406" s="685"/>
      <c r="D406" s="60" t="s">
        <v>763</v>
      </c>
      <c r="E406" s="60"/>
      <c r="F406" s="383"/>
      <c r="G406" s="60"/>
      <c r="H406" s="60"/>
      <c r="I406" s="60"/>
      <c r="J406" s="60"/>
      <c r="K406" s="60"/>
      <c r="L406" s="60"/>
      <c r="M406" s="60"/>
      <c r="N406" s="60"/>
      <c r="O406" s="60"/>
      <c r="P406" s="60"/>
      <c r="Q406" s="60"/>
      <c r="R406" s="60"/>
      <c r="S406" s="60"/>
      <c r="T406" s="60"/>
      <c r="U406" s="60"/>
      <c r="V406" s="60" t="s">
        <v>188</v>
      </c>
      <c r="W406" s="344" t="s">
        <v>512</v>
      </c>
      <c r="X406" s="2"/>
      <c r="Y406" s="2"/>
      <c r="Z406" s="789">
        <v>2010</v>
      </c>
      <c r="BD406" s="847"/>
      <c r="BE406" s="847"/>
      <c r="BF406" s="847"/>
      <c r="BG406" s="847"/>
      <c r="BH406" s="847"/>
      <c r="BI406" s="847"/>
      <c r="BJ406" s="847"/>
      <c r="BK406" s="847"/>
      <c r="BL406" s="847"/>
      <c r="BM406" s="847"/>
      <c r="BN406" s="847"/>
      <c r="BO406" s="847"/>
      <c r="BP406" s="847"/>
      <c r="BQ406" s="847"/>
      <c r="BR406" s="847"/>
      <c r="BS406" s="847"/>
      <c r="BT406" s="847"/>
      <c r="BU406" s="847"/>
      <c r="BV406" s="847"/>
      <c r="BW406" s="847"/>
      <c r="BX406" s="847"/>
      <c r="BY406" s="847"/>
      <c r="BZ406" s="847"/>
      <c r="CA406" s="847"/>
      <c r="CB406" s="847"/>
      <c r="CC406" s="847"/>
      <c r="CD406" s="847"/>
      <c r="CE406" s="847"/>
      <c r="CF406" s="847"/>
      <c r="CG406" s="847"/>
      <c r="CH406" s="847"/>
      <c r="CI406" s="847"/>
      <c r="CJ406" s="60">
        <v>31.8</v>
      </c>
      <c r="CK406" s="60">
        <v>18.3</v>
      </c>
      <c r="CL406" s="60">
        <v>22.012</v>
      </c>
      <c r="CM406" s="384"/>
      <c r="CN406" s="907"/>
    </row>
    <row r="407" spans="1:92" s="48" customFormat="1" ht="15">
      <c r="A407" s="228"/>
      <c r="B407" s="60"/>
      <c r="C407" s="685"/>
      <c r="D407" s="60" t="s">
        <v>763</v>
      </c>
      <c r="E407" s="60"/>
      <c r="F407" s="383"/>
      <c r="G407" s="60"/>
      <c r="H407" s="60"/>
      <c r="I407" s="60"/>
      <c r="J407" s="60"/>
      <c r="K407" s="60"/>
      <c r="L407" s="60"/>
      <c r="M407" s="60"/>
      <c r="N407" s="60"/>
      <c r="O407" s="60"/>
      <c r="P407" s="60"/>
      <c r="Q407" s="60"/>
      <c r="R407" s="60"/>
      <c r="S407" s="60"/>
      <c r="T407" s="60"/>
      <c r="U407" s="60"/>
      <c r="V407" s="60" t="s">
        <v>608</v>
      </c>
      <c r="W407" s="344" t="s">
        <v>512</v>
      </c>
      <c r="X407" s="2"/>
      <c r="Y407" s="2"/>
      <c r="Z407" s="789">
        <v>2008</v>
      </c>
      <c r="BD407" s="847"/>
      <c r="BE407" s="847"/>
      <c r="BF407" s="847"/>
      <c r="BG407" s="847"/>
      <c r="BH407" s="847"/>
      <c r="BI407" s="847"/>
      <c r="BJ407" s="847"/>
      <c r="BK407" s="847"/>
      <c r="BL407" s="847"/>
      <c r="BM407" s="847"/>
      <c r="BN407" s="847"/>
      <c r="BO407" s="847"/>
      <c r="BP407" s="847"/>
      <c r="BQ407" s="847"/>
      <c r="BR407" s="847"/>
      <c r="BS407" s="847"/>
      <c r="BT407" s="847"/>
      <c r="BU407" s="847"/>
      <c r="BV407" s="847"/>
      <c r="BW407" s="847"/>
      <c r="BX407" s="847"/>
      <c r="BY407" s="847"/>
      <c r="BZ407" s="847"/>
      <c r="CA407" s="847"/>
      <c r="CB407" s="847"/>
      <c r="CC407" s="847"/>
      <c r="CD407" s="847"/>
      <c r="CE407" s="847"/>
      <c r="CF407" s="847"/>
      <c r="CG407" s="847"/>
      <c r="CH407" s="848">
        <v>265.10000000000002</v>
      </c>
      <c r="CI407" s="848">
        <v>214.3</v>
      </c>
      <c r="CJ407" s="60">
        <v>253.59</v>
      </c>
      <c r="CK407" s="60">
        <v>255.018</v>
      </c>
      <c r="CL407" s="60">
        <v>268.43799999999999</v>
      </c>
      <c r="CM407" s="384"/>
      <c r="CN407" s="907"/>
    </row>
    <row r="408" spans="1:92" s="48" customFormat="1" ht="15">
      <c r="A408" s="228"/>
      <c r="B408" s="60"/>
      <c r="C408" s="685"/>
      <c r="D408" s="60" t="s">
        <v>763</v>
      </c>
      <c r="E408" s="60"/>
      <c r="F408" s="383"/>
      <c r="G408" s="60"/>
      <c r="H408" s="60"/>
      <c r="I408" s="60"/>
      <c r="J408" s="60"/>
      <c r="K408" s="60"/>
      <c r="L408" s="60"/>
      <c r="M408" s="60"/>
      <c r="N408" s="60"/>
      <c r="O408" s="60"/>
      <c r="P408" s="60"/>
      <c r="Q408" s="60"/>
      <c r="R408" s="60"/>
      <c r="S408" s="60"/>
      <c r="T408" s="60"/>
      <c r="U408" s="60"/>
      <c r="V408" s="60" t="s">
        <v>248</v>
      </c>
      <c r="W408" s="344" t="s">
        <v>512</v>
      </c>
      <c r="X408" s="2"/>
      <c r="Y408" s="2"/>
      <c r="Z408" s="789">
        <v>2009</v>
      </c>
      <c r="BD408" s="847"/>
      <c r="BE408" s="847"/>
      <c r="BF408" s="847"/>
      <c r="BG408" s="847"/>
      <c r="BH408" s="847"/>
      <c r="BI408" s="847"/>
      <c r="BJ408" s="847"/>
      <c r="BK408" s="847"/>
      <c r="BL408" s="847"/>
      <c r="BM408" s="847"/>
      <c r="BN408" s="847"/>
      <c r="BO408" s="847"/>
      <c r="BP408" s="847"/>
      <c r="BQ408" s="847"/>
      <c r="BR408" s="847"/>
      <c r="BS408" s="847"/>
      <c r="BT408" s="847"/>
      <c r="BU408" s="847"/>
      <c r="BV408" s="847"/>
      <c r="BW408" s="847"/>
      <c r="BX408" s="847"/>
      <c r="BY408" s="847"/>
      <c r="BZ408" s="847"/>
      <c r="CA408" s="847"/>
      <c r="CB408" s="847"/>
      <c r="CC408" s="847"/>
      <c r="CD408" s="847"/>
      <c r="CE408" s="847"/>
      <c r="CF408" s="847"/>
      <c r="CG408" s="847"/>
      <c r="CH408" s="847"/>
      <c r="CI408" s="848">
        <v>19.452000000000002</v>
      </c>
      <c r="CJ408" s="60">
        <v>18.155999999999999</v>
      </c>
      <c r="CK408" s="60">
        <v>16.378</v>
      </c>
      <c r="CL408" s="60">
        <v>14.11</v>
      </c>
      <c r="CM408" s="384"/>
      <c r="CN408" s="907"/>
    </row>
    <row r="409" spans="1:92" s="4" customFormat="1" ht="15">
      <c r="F409" s="395"/>
      <c r="V409" s="4" t="s">
        <v>414</v>
      </c>
      <c r="W409" s="344" t="s">
        <v>512</v>
      </c>
      <c r="X409" s="2"/>
      <c r="Y409" s="2"/>
      <c r="Z409" s="789">
        <v>2009</v>
      </c>
      <c r="BD409" s="809"/>
      <c r="BE409" s="809"/>
      <c r="BF409" s="809"/>
      <c r="BG409" s="809"/>
      <c r="BH409" s="809"/>
      <c r="BI409" s="809"/>
      <c r="BJ409" s="809"/>
      <c r="BK409" s="809"/>
      <c r="BL409" s="809"/>
      <c r="BM409" s="809"/>
      <c r="BN409" s="809"/>
      <c r="BO409" s="809"/>
      <c r="BP409" s="809"/>
      <c r="BQ409" s="809"/>
      <c r="BR409" s="809"/>
      <c r="BS409" s="809"/>
      <c r="BT409" s="809"/>
      <c r="BU409" s="809"/>
      <c r="BV409" s="809"/>
      <c r="BW409" s="809"/>
      <c r="BX409" s="809"/>
      <c r="BY409" s="809"/>
      <c r="BZ409" s="809"/>
      <c r="CA409" s="809"/>
      <c r="CB409" s="809"/>
      <c r="CC409" s="809"/>
      <c r="CD409" s="809"/>
      <c r="CE409" s="809"/>
      <c r="CF409" s="809"/>
      <c r="CG409" s="809"/>
      <c r="CH409" s="809"/>
      <c r="CI409" s="4">
        <f>CI407+CI408</f>
        <v>233.75200000000001</v>
      </c>
      <c r="CJ409" s="4">
        <f>CJ407+CJ408</f>
        <v>271.74599999999998</v>
      </c>
      <c r="CK409" s="4">
        <f>CK407+CK408</f>
        <v>271.39600000000002</v>
      </c>
      <c r="CL409" s="4">
        <f>CL407+CL408</f>
        <v>282.548</v>
      </c>
      <c r="CM409" s="395"/>
      <c r="CN409" s="888"/>
    </row>
    <row r="410" spans="1:92" s="4" customFormat="1" ht="15">
      <c r="F410" s="395"/>
      <c r="V410" s="4" t="s">
        <v>413</v>
      </c>
      <c r="W410" s="344" t="s">
        <v>512</v>
      </c>
      <c r="X410" s="2"/>
      <c r="Y410" s="2"/>
      <c r="Z410" s="789">
        <v>2009</v>
      </c>
      <c r="BD410" s="809"/>
      <c r="BE410" s="809"/>
      <c r="BF410" s="809"/>
      <c r="BG410" s="809"/>
      <c r="BH410" s="809"/>
      <c r="BI410" s="809"/>
      <c r="BJ410" s="809"/>
      <c r="BK410" s="809"/>
      <c r="BL410" s="809"/>
      <c r="BM410" s="809"/>
      <c r="BN410" s="809"/>
      <c r="BO410" s="809"/>
      <c r="BP410" s="809"/>
      <c r="BQ410" s="809"/>
      <c r="BR410" s="809"/>
      <c r="BS410" s="809"/>
      <c r="BT410" s="809"/>
      <c r="BU410" s="809"/>
      <c r="BV410" s="809"/>
      <c r="BW410" s="809"/>
      <c r="BX410" s="809"/>
      <c r="BY410" s="809"/>
      <c r="BZ410" s="809"/>
      <c r="CA410" s="809"/>
      <c r="CB410" s="809"/>
      <c r="CC410" s="809"/>
      <c r="CD410" s="809"/>
      <c r="CE410" s="809"/>
      <c r="CF410" s="809"/>
      <c r="CG410" s="809"/>
      <c r="CH410" s="809"/>
      <c r="CI410" s="938">
        <f>CI388-CI409</f>
        <v>54.955000000000041</v>
      </c>
      <c r="CJ410" s="938">
        <f>CJ388-CJ409</f>
        <v>60.629999999999939</v>
      </c>
      <c r="CK410" s="938">
        <f>CK388-CK409</f>
        <v>55.439999999999941</v>
      </c>
      <c r="CL410" s="1136">
        <f>CL388-CL409</f>
        <v>58.617000000000019</v>
      </c>
      <c r="CM410" s="395"/>
      <c r="CN410" s="888"/>
    </row>
    <row r="411" spans="1:92" s="48" customFormat="1" ht="15">
      <c r="A411" s="228"/>
      <c r="B411" s="60"/>
      <c r="C411" s="685"/>
      <c r="D411" s="17"/>
      <c r="E411" s="579"/>
      <c r="F411" s="542"/>
      <c r="G411" s="524"/>
      <c r="H411" s="228"/>
      <c r="I411" s="82"/>
      <c r="J411" s="80"/>
      <c r="K411" s="66"/>
      <c r="L411" s="62"/>
      <c r="M411" s="60"/>
      <c r="O411" s="64"/>
      <c r="R411" s="5"/>
      <c r="S411" s="322"/>
      <c r="T411" s="12"/>
      <c r="U411" s="8"/>
      <c r="V411" s="135" t="s">
        <v>692</v>
      </c>
      <c r="W411" s="344" t="s">
        <v>512</v>
      </c>
      <c r="X411" s="2" t="s">
        <v>774</v>
      </c>
      <c r="Y411" s="2"/>
      <c r="Z411" s="789">
        <v>1978</v>
      </c>
      <c r="AA411" s="56"/>
      <c r="AB411" s="56"/>
      <c r="AC411" s="56"/>
      <c r="AD411" s="56"/>
      <c r="AE411" s="56"/>
      <c r="AF411" s="56"/>
      <c r="AG411" s="56"/>
      <c r="AH411" s="56"/>
      <c r="AI411" s="56"/>
      <c r="AJ411" s="56"/>
      <c r="AK411" s="59"/>
      <c r="AL411" s="59"/>
      <c r="AM411" s="59"/>
      <c r="AN411" s="59"/>
      <c r="AO411" s="59"/>
      <c r="AP411" s="59"/>
      <c r="AQ411" s="59"/>
      <c r="AR411" s="59"/>
      <c r="AS411" s="59"/>
      <c r="AT411" s="59"/>
      <c r="AU411" s="59"/>
      <c r="AV411" s="59"/>
      <c r="AW411" s="59"/>
      <c r="AX411" s="59"/>
      <c r="AY411" s="59"/>
      <c r="AZ411" s="59"/>
      <c r="BA411" s="59"/>
      <c r="BB411" s="59"/>
      <c r="BC411" s="56"/>
      <c r="BD411" s="101">
        <f t="shared" ref="BD411:CI411" si="246">BD366-BD367</f>
        <v>71.729540000000014</v>
      </c>
      <c r="BE411" s="101">
        <f t="shared" si="246"/>
        <v>82.362389999999991</v>
      </c>
      <c r="BF411" s="101">
        <f t="shared" si="246"/>
        <v>94.955150000000003</v>
      </c>
      <c r="BG411" s="101">
        <f t="shared" si="246"/>
        <v>111.17722000000001</v>
      </c>
      <c r="BH411" s="101">
        <f t="shared" si="246"/>
        <v>131.33117000000001</v>
      </c>
      <c r="BI411" s="101">
        <f t="shared" si="246"/>
        <v>143.91629</v>
      </c>
      <c r="BJ411" s="101">
        <f t="shared" si="246"/>
        <v>156.95034000000001</v>
      </c>
      <c r="BK411" s="101">
        <f t="shared" si="246"/>
        <v>170.65863000000002</v>
      </c>
      <c r="BL411" s="101">
        <f t="shared" si="246"/>
        <v>177.50990000000002</v>
      </c>
      <c r="BM411" s="101">
        <f t="shared" si="246"/>
        <v>184.64579000000001</v>
      </c>
      <c r="BN411" s="101">
        <f t="shared" si="246"/>
        <v>196.62497000000002</v>
      </c>
      <c r="BO411" s="101">
        <f t="shared" si="246"/>
        <v>202.13576</v>
      </c>
      <c r="BP411" s="101">
        <f t="shared" si="246"/>
        <v>211.11976999999999</v>
      </c>
      <c r="BQ411" s="101">
        <f t="shared" si="246"/>
        <v>218.49558000000002</v>
      </c>
      <c r="BR411" s="101">
        <f t="shared" si="246"/>
        <v>230.93801999999999</v>
      </c>
      <c r="BS411" s="101">
        <f t="shared" si="246"/>
        <v>251.94660000000005</v>
      </c>
      <c r="BT411" s="101">
        <f t="shared" si="246"/>
        <v>250.16449999999998</v>
      </c>
      <c r="BU411" s="101">
        <f t="shared" si="246"/>
        <v>247.67909999999998</v>
      </c>
      <c r="BV411" s="101">
        <f t="shared" si="246"/>
        <v>258.14800000000002</v>
      </c>
      <c r="BW411" s="101">
        <f t="shared" si="246"/>
        <v>269.50620000000004</v>
      </c>
      <c r="BX411" s="101">
        <f t="shared" si="246"/>
        <v>267.0564</v>
      </c>
      <c r="BY411" s="101">
        <f t="shared" si="246"/>
        <v>282.19589999999999</v>
      </c>
      <c r="BZ411" s="101">
        <f t="shared" si="246"/>
        <v>283.09700000000004</v>
      </c>
      <c r="CA411" s="101">
        <f t="shared" si="246"/>
        <v>293.0168000000001</v>
      </c>
      <c r="CB411" s="101">
        <f t="shared" si="246"/>
        <v>311.47640000000001</v>
      </c>
      <c r="CC411" s="101">
        <f t="shared" si="246"/>
        <v>315.78860000000003</v>
      </c>
      <c r="CD411" s="101">
        <f t="shared" si="246"/>
        <v>336.40559999999999</v>
      </c>
      <c r="CE411" s="101">
        <f t="shared" si="246"/>
        <v>346.70120000000003</v>
      </c>
      <c r="CF411" s="101">
        <f t="shared" si="246"/>
        <v>341.16417000000001</v>
      </c>
      <c r="CG411" s="101">
        <f t="shared" si="246"/>
        <v>337.38889</v>
      </c>
      <c r="CH411" s="101">
        <f t="shared" si="246"/>
        <v>352.31899999999979</v>
      </c>
      <c r="CI411" s="101">
        <f t="shared" si="246"/>
        <v>367.113</v>
      </c>
      <c r="CJ411" s="101">
        <f>CJ366-CJ367</f>
        <v>412.86800000000011</v>
      </c>
      <c r="CK411" s="101">
        <f>CK366-CK367</f>
        <v>369.35599999999999</v>
      </c>
      <c r="CL411" s="1064">
        <f>CL366-CL367</f>
        <v>377.13600000000002</v>
      </c>
      <c r="CM411" s="384"/>
      <c r="CN411" s="907"/>
    </row>
    <row r="412" spans="1:92" s="48" customFormat="1" ht="15">
      <c r="A412" s="228"/>
      <c r="B412" s="60"/>
      <c r="C412" s="685"/>
      <c r="D412" s="17"/>
      <c r="E412" s="579"/>
      <c r="F412" s="542"/>
      <c r="G412" s="524"/>
      <c r="H412" s="228"/>
      <c r="I412" s="82"/>
      <c r="J412" s="80"/>
      <c r="K412" s="66"/>
      <c r="L412" s="62"/>
      <c r="M412" s="60"/>
      <c r="O412" s="64"/>
      <c r="R412" s="5"/>
      <c r="S412" s="322"/>
      <c r="T412" s="12"/>
      <c r="U412" s="8"/>
      <c r="V412" s="51"/>
      <c r="W412" s="344"/>
      <c r="X412" s="50"/>
      <c r="Y412" s="50"/>
      <c r="Z412" s="789"/>
      <c r="BD412" s="54"/>
      <c r="BE412" s="54"/>
      <c r="BF412" s="54"/>
      <c r="BG412" s="54"/>
      <c r="BH412" s="54"/>
      <c r="BI412" s="54"/>
      <c r="BJ412" s="54"/>
      <c r="BK412" s="54"/>
      <c r="BL412" s="54"/>
      <c r="BM412" s="54"/>
      <c r="BN412" s="54"/>
      <c r="BO412" s="54"/>
      <c r="BP412" s="54"/>
      <c r="BQ412" s="54"/>
      <c r="BR412" s="54"/>
      <c r="BS412" s="54"/>
      <c r="BT412" s="54"/>
      <c r="BU412" s="54"/>
      <c r="BV412" s="54"/>
      <c r="BW412" s="54"/>
      <c r="BX412" s="54"/>
      <c r="BY412" s="54"/>
      <c r="BZ412" s="54"/>
      <c r="CA412" s="54"/>
      <c r="CB412" s="54"/>
      <c r="CC412" s="54"/>
      <c r="CD412" s="54"/>
      <c r="CE412" s="54"/>
      <c r="CF412" s="54"/>
      <c r="CG412" s="54"/>
      <c r="CH412" s="54"/>
      <c r="CI412" s="54"/>
      <c r="CJ412" s="54"/>
      <c r="CK412" s="829"/>
      <c r="CL412" s="829"/>
      <c r="CM412" s="384"/>
      <c r="CN412" s="907"/>
    </row>
    <row r="413" spans="1:92" s="48" customFormat="1" ht="15">
      <c r="A413" s="228"/>
      <c r="B413" s="60"/>
      <c r="C413" s="685"/>
      <c r="D413" s="17"/>
      <c r="E413" s="579"/>
      <c r="F413" s="542"/>
      <c r="G413" s="524"/>
      <c r="H413" s="228"/>
      <c r="I413" s="82"/>
      <c r="J413" s="80"/>
      <c r="K413" s="66"/>
      <c r="L413" s="62"/>
      <c r="M413" s="60"/>
      <c r="O413" s="64"/>
      <c r="R413" s="5"/>
      <c r="S413" s="322"/>
      <c r="T413" s="12"/>
      <c r="U413" s="8"/>
      <c r="V413" s="45" t="str">
        <f>V361</f>
        <v>3.203 Dépenses et recettes de l'Etat (S13111) (*)</v>
      </c>
      <c r="W413" s="344"/>
      <c r="X413" s="2"/>
      <c r="Y413" s="2"/>
      <c r="Z413" s="789"/>
      <c r="AA413" s="4"/>
      <c r="AB413" s="4"/>
      <c r="AC413" s="4"/>
      <c r="AD413" s="4"/>
      <c r="AE413" s="4"/>
      <c r="AF413" s="4"/>
      <c r="AG413" s="4"/>
      <c r="AH413" s="4"/>
      <c r="AI413" s="4"/>
      <c r="AJ413" s="4"/>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829"/>
      <c r="CL413" s="829"/>
      <c r="CM413" s="384"/>
      <c r="CN413" s="907"/>
    </row>
    <row r="414" spans="1:92" s="48" customFormat="1" ht="15">
      <c r="A414" s="228"/>
      <c r="B414" s="60"/>
      <c r="C414" s="685"/>
      <c r="D414" s="17"/>
      <c r="E414" s="579"/>
      <c r="F414" s="542"/>
      <c r="G414" s="524"/>
      <c r="H414" s="228"/>
      <c r="I414" s="82"/>
      <c r="J414" s="80"/>
      <c r="K414" s="66"/>
      <c r="L414" s="62"/>
      <c r="M414" s="60"/>
      <c r="O414" s="64"/>
      <c r="R414" s="5"/>
      <c r="S414" s="322"/>
      <c r="T414" s="12"/>
      <c r="U414" s="8"/>
      <c r="V414" s="45" t="str">
        <f>V366</f>
        <v>Total des dépenses</v>
      </c>
      <c r="W414" s="344" t="str">
        <f>W$73</f>
        <v>Md euros 2012</v>
      </c>
      <c r="X414" s="2" t="s">
        <v>809</v>
      </c>
      <c r="Y414" s="2"/>
      <c r="Z414" s="789">
        <v>1978</v>
      </c>
      <c r="AA414" s="4"/>
      <c r="AB414" s="4"/>
      <c r="AC414" s="4"/>
      <c r="AD414" s="4"/>
      <c r="AE414" s="4"/>
      <c r="AF414" s="4"/>
      <c r="AG414" s="4"/>
      <c r="AH414" s="4"/>
      <c r="AI414" s="4"/>
      <c r="AJ414" s="4"/>
      <c r="AK414" s="46"/>
      <c r="AL414" s="46"/>
      <c r="AM414" s="46"/>
      <c r="AN414" s="46"/>
      <c r="AO414" s="46"/>
      <c r="AP414" s="46"/>
      <c r="AQ414" s="46"/>
      <c r="AR414" s="46"/>
      <c r="AS414" s="46"/>
      <c r="AT414" s="46"/>
      <c r="AU414" s="46"/>
      <c r="AV414" s="46"/>
      <c r="AW414" s="46"/>
      <c r="AX414" s="46"/>
      <c r="AY414" s="46"/>
      <c r="AZ414" s="46"/>
      <c r="BA414" s="46"/>
      <c r="BB414" s="46"/>
      <c r="BC414" s="46"/>
      <c r="BD414" s="46">
        <f t="shared" ref="BD414:BP414" si="247">BD366/BD$71*BD$73</f>
        <v>236.17072134643234</v>
      </c>
      <c r="BE414" s="46">
        <f t="shared" si="247"/>
        <v>246.69490994568551</v>
      </c>
      <c r="BF414" s="46">
        <f t="shared" si="247"/>
        <v>255.82219109688052</v>
      </c>
      <c r="BG414" s="46">
        <f t="shared" si="247"/>
        <v>273.02492240563362</v>
      </c>
      <c r="BH414" s="46">
        <f t="shared" si="247"/>
        <v>287.40896192838028</v>
      </c>
      <c r="BI414" s="46">
        <f t="shared" si="247"/>
        <v>291.59011836171743</v>
      </c>
      <c r="BJ414" s="46">
        <f t="shared" si="247"/>
        <v>297.86946598109495</v>
      </c>
      <c r="BK414" s="46">
        <f t="shared" si="247"/>
        <v>308.46073767599165</v>
      </c>
      <c r="BL414" s="46">
        <f t="shared" si="247"/>
        <v>305.97428742469566</v>
      </c>
      <c r="BM414" s="46">
        <f t="shared" si="247"/>
        <v>309.34256082023637</v>
      </c>
      <c r="BN414" s="46">
        <f t="shared" si="247"/>
        <v>318.9967072432492</v>
      </c>
      <c r="BO414" s="46">
        <f t="shared" si="247"/>
        <v>319.68896254122222</v>
      </c>
      <c r="BP414" s="46">
        <f t="shared" si="247"/>
        <v>328.43303283740102</v>
      </c>
      <c r="BQ414" s="46">
        <f>BQ366/BQ$71*BQ$73</f>
        <v>332.68501357421422</v>
      </c>
      <c r="BR414" s="46">
        <f t="shared" ref="BR414:CJ414" si="248">BR366/BR$71*BR$73</f>
        <v>347.21864030772753</v>
      </c>
      <c r="BS414" s="46">
        <f t="shared" si="248"/>
        <v>371.95345912049106</v>
      </c>
      <c r="BT414" s="46">
        <f t="shared" si="248"/>
        <v>368.73125931025135</v>
      </c>
      <c r="BU414" s="46">
        <f t="shared" si="248"/>
        <v>365.52187474360562</v>
      </c>
      <c r="BV414" s="46">
        <f t="shared" si="248"/>
        <v>374.79577157128023</v>
      </c>
      <c r="BW414" s="46">
        <f t="shared" si="248"/>
        <v>387.03338810516959</v>
      </c>
      <c r="BX414" s="46">
        <f t="shared" si="248"/>
        <v>379.61392188136983</v>
      </c>
      <c r="BY414" s="46">
        <f t="shared" si="248"/>
        <v>397.98743359897969</v>
      </c>
      <c r="BZ414" s="46">
        <f t="shared" si="248"/>
        <v>394.48161008707217</v>
      </c>
      <c r="CA414" s="46">
        <f t="shared" si="248"/>
        <v>400.38478212259565</v>
      </c>
      <c r="CB414" s="46">
        <f t="shared" si="248"/>
        <v>415.93724484767853</v>
      </c>
      <c r="CC414" s="46">
        <f t="shared" si="248"/>
        <v>412.78340928983442</v>
      </c>
      <c r="CD414" s="46">
        <f t="shared" si="248"/>
        <v>430.029566673239</v>
      </c>
      <c r="CE414" s="46">
        <f t="shared" si="248"/>
        <v>434.09853268964241</v>
      </c>
      <c r="CF414" s="46">
        <f t="shared" si="248"/>
        <v>417.81000831558185</v>
      </c>
      <c r="CG414" s="46">
        <f t="shared" si="248"/>
        <v>406.23108515510506</v>
      </c>
      <c r="CH414" s="46">
        <f t="shared" si="248"/>
        <v>415.58194302510412</v>
      </c>
      <c r="CI414" s="46">
        <f t="shared" si="248"/>
        <v>421.27899580303688</v>
      </c>
      <c r="CJ414" s="46">
        <f t="shared" si="248"/>
        <v>467.01250462241745</v>
      </c>
      <c r="CK414" s="101">
        <f>CK366/CK$71*CK$73</f>
        <v>420.89674308103992</v>
      </c>
      <c r="CL414" s="1064">
        <f>CL366/CL$71*CL$73</f>
        <v>421.18700000000001</v>
      </c>
      <c r="CM414" s="384"/>
      <c r="CN414" s="907"/>
    </row>
    <row r="415" spans="1:92" s="48" customFormat="1">
      <c r="A415" s="228"/>
      <c r="B415" s="60"/>
      <c r="C415" s="685"/>
      <c r="D415" s="17"/>
      <c r="E415" s="579"/>
      <c r="F415" s="542"/>
      <c r="G415" s="524"/>
      <c r="H415" s="228"/>
      <c r="I415" s="82"/>
      <c r="J415" s="80"/>
      <c r="K415" s="66"/>
      <c r="L415" s="62"/>
      <c r="M415" s="60"/>
      <c r="O415" s="64"/>
      <c r="R415" s="5"/>
      <c r="S415" s="322"/>
      <c r="T415" s="12"/>
      <c r="U415" s="8"/>
      <c r="V415" s="45" t="str">
        <f>V367</f>
        <v>(dont) Intérêts (D41)</v>
      </c>
      <c r="W415" s="344" t="str">
        <f>W$73</f>
        <v>Md euros 2012</v>
      </c>
      <c r="X415" s="2" t="s">
        <v>808</v>
      </c>
      <c r="Y415" s="2"/>
      <c r="Z415" s="789">
        <v>1978</v>
      </c>
      <c r="AA415" s="4"/>
      <c r="AB415" s="4"/>
      <c r="AC415" s="4"/>
      <c r="AD415" s="4"/>
      <c r="AE415" s="4"/>
      <c r="AF415" s="4"/>
      <c r="AG415" s="4"/>
      <c r="AH415" s="4"/>
      <c r="AI415" s="4"/>
      <c r="AJ415" s="4"/>
      <c r="AK415" s="46"/>
      <c r="AL415" s="46"/>
      <c r="AM415" s="46"/>
      <c r="AN415" s="46"/>
      <c r="AO415" s="46"/>
      <c r="AP415" s="46"/>
      <c r="AQ415" s="46"/>
      <c r="AR415" s="46"/>
      <c r="AS415" s="46"/>
      <c r="AT415" s="46"/>
      <c r="AU415" s="46"/>
      <c r="AV415" s="46"/>
      <c r="AW415" s="46"/>
      <c r="AX415" s="46"/>
      <c r="AY415" s="46"/>
      <c r="AZ415" s="46"/>
      <c r="BA415" s="46"/>
      <c r="BB415" s="46"/>
      <c r="BC415" s="46"/>
      <c r="BD415" s="46">
        <f t="shared" ref="BD415:CJ415" si="249">BD367/BD$71*BD$73</f>
        <v>6.2096304611273965</v>
      </c>
      <c r="BE415" s="46">
        <f t="shared" si="249"/>
        <v>7.209166564228501</v>
      </c>
      <c r="BF415" s="46">
        <f t="shared" si="249"/>
        <v>8.1966013927945482</v>
      </c>
      <c r="BG415" s="46">
        <f t="shared" si="249"/>
        <v>13.373303574988533</v>
      </c>
      <c r="BH415" s="46">
        <f t="shared" si="249"/>
        <v>13.795492002428492</v>
      </c>
      <c r="BI415" s="46">
        <f t="shared" si="249"/>
        <v>18.327699833994501</v>
      </c>
      <c r="BJ415" s="46">
        <f t="shared" si="249"/>
        <v>19.599191629536413</v>
      </c>
      <c r="BK415" s="46">
        <f t="shared" si="249"/>
        <v>21.42425169848325</v>
      </c>
      <c r="BL415" s="46">
        <f t="shared" si="249"/>
        <v>22.198516466564026</v>
      </c>
      <c r="BM415" s="46">
        <f t="shared" si="249"/>
        <v>21.535518513448828</v>
      </c>
      <c r="BN415" s="46">
        <f t="shared" si="249"/>
        <v>22.235138435197463</v>
      </c>
      <c r="BO415" s="46">
        <f t="shared" si="249"/>
        <v>24.637301301908064</v>
      </c>
      <c r="BP415" s="46">
        <f t="shared" si="249"/>
        <v>28.53304597271817</v>
      </c>
      <c r="BQ415" s="46">
        <f t="shared" si="249"/>
        <v>30.321891678977192</v>
      </c>
      <c r="BR415" s="46">
        <f t="shared" si="249"/>
        <v>33.688586700128198</v>
      </c>
      <c r="BS415" s="46">
        <f t="shared" si="249"/>
        <v>35.778830079183955</v>
      </c>
      <c r="BT415" s="46">
        <f t="shared" si="249"/>
        <v>38.648043396862107</v>
      </c>
      <c r="BU415" s="46">
        <f t="shared" si="249"/>
        <v>42.70519890051883</v>
      </c>
      <c r="BV415" s="46">
        <f t="shared" si="249"/>
        <v>43.177394101410016</v>
      </c>
      <c r="BW415" s="46">
        <f t="shared" si="249"/>
        <v>43.957962281967809</v>
      </c>
      <c r="BX415" s="46">
        <f t="shared" si="249"/>
        <v>43.1388390804495</v>
      </c>
      <c r="BY415" s="46">
        <f t="shared" si="249"/>
        <v>43.064521791021264</v>
      </c>
      <c r="BZ415" s="46">
        <f t="shared" si="249"/>
        <v>43.93868696619024</v>
      </c>
      <c r="CA415" s="46">
        <f t="shared" si="249"/>
        <v>44.721326325742517</v>
      </c>
      <c r="CB415" s="46">
        <f t="shared" si="249"/>
        <v>46.072068367711324</v>
      </c>
      <c r="CC415" s="46">
        <f t="shared" si="249"/>
        <v>45.140972781809729</v>
      </c>
      <c r="CD415" s="46">
        <f t="shared" si="249"/>
        <v>44.833899516236229</v>
      </c>
      <c r="CE415" s="46">
        <f t="shared" si="249"/>
        <v>44.56286138260419</v>
      </c>
      <c r="CF415" s="46">
        <f t="shared" si="249"/>
        <v>42.529312348838388</v>
      </c>
      <c r="CG415" s="46">
        <f t="shared" si="249"/>
        <v>44.463217528487306</v>
      </c>
      <c r="CH415" s="46">
        <f t="shared" si="249"/>
        <v>47.170441638286221</v>
      </c>
      <c r="CI415" s="46">
        <f t="shared" si="249"/>
        <v>40.127000332193681</v>
      </c>
      <c r="CJ415" s="46">
        <f t="shared" si="249"/>
        <v>42.435302000171873</v>
      </c>
      <c r="CK415" s="101">
        <f>CK367/CK$71*CK$73</f>
        <v>45.890441293724415</v>
      </c>
      <c r="CL415" s="1064">
        <f>CL367/CL$71*CL$73</f>
        <v>44.051000000000002</v>
      </c>
      <c r="CM415" s="384"/>
      <c r="CN415" s="919">
        <f>AVERAGE(BS415:CK415)</f>
        <v>43.281911584916294</v>
      </c>
    </row>
    <row r="416" spans="1:92" s="48" customFormat="1" ht="15">
      <c r="A416" s="228"/>
      <c r="B416" s="60"/>
      <c r="C416" s="685"/>
      <c r="D416" s="17"/>
      <c r="E416" s="579"/>
      <c r="F416" s="542"/>
      <c r="G416" s="524"/>
      <c r="H416" s="228"/>
      <c r="I416" s="82"/>
      <c r="J416" s="80"/>
      <c r="K416" s="66"/>
      <c r="L416" s="62"/>
      <c r="M416" s="60"/>
      <c r="O416" s="64"/>
      <c r="R416" s="5"/>
      <c r="S416" s="322"/>
      <c r="T416" s="12"/>
      <c r="U416" s="8"/>
      <c r="V416" s="45" t="str">
        <f>V388</f>
        <v>Total des recettes</v>
      </c>
      <c r="W416" s="344" t="str">
        <f>W$73</f>
        <v>Md euros 2012</v>
      </c>
      <c r="X416" s="2" t="s">
        <v>805</v>
      </c>
      <c r="Y416" s="2"/>
      <c r="Z416" s="789">
        <v>1978</v>
      </c>
      <c r="AA416" s="4"/>
      <c r="AB416" s="4"/>
      <c r="AC416" s="4"/>
      <c r="AD416" s="4"/>
      <c r="AE416" s="4"/>
      <c r="AF416" s="4"/>
      <c r="AG416" s="4"/>
      <c r="AH416" s="4"/>
      <c r="AI416" s="4"/>
      <c r="AJ416" s="4"/>
      <c r="AK416" s="46"/>
      <c r="AL416" s="46"/>
      <c r="AM416" s="46"/>
      <c r="AN416" s="46"/>
      <c r="AO416" s="46"/>
      <c r="AP416" s="46"/>
      <c r="AQ416" s="46"/>
      <c r="AR416" s="46"/>
      <c r="AS416" s="46"/>
      <c r="AT416" s="46"/>
      <c r="AU416" s="46"/>
      <c r="AV416" s="46"/>
      <c r="AW416" s="46"/>
      <c r="AX416" s="46"/>
      <c r="AY416" s="46"/>
      <c r="AZ416" s="46"/>
      <c r="BA416" s="46"/>
      <c r="BB416" s="46"/>
      <c r="BC416" s="46"/>
      <c r="BD416" s="46">
        <f t="shared" ref="BD416:CJ416" si="250">BD388/BD$71*BD$73</f>
        <v>232.39379539414008</v>
      </c>
      <c r="BE416" s="46">
        <f t="shared" si="250"/>
        <v>245.27653020195203</v>
      </c>
      <c r="BF416" s="46">
        <f t="shared" si="250"/>
        <v>255.07922422771438</v>
      </c>
      <c r="BG416" s="46">
        <f t="shared" si="250"/>
        <v>260.37131880928149</v>
      </c>
      <c r="BH416" s="46">
        <f t="shared" si="250"/>
        <v>268.13264489608042</v>
      </c>
      <c r="BI416" s="46">
        <f t="shared" si="250"/>
        <v>266.98675265297925</v>
      </c>
      <c r="BJ416" s="46">
        <f t="shared" si="250"/>
        <v>269.78098384455058</v>
      </c>
      <c r="BK416" s="46">
        <f t="shared" si="250"/>
        <v>276.27458330301914</v>
      </c>
      <c r="BL416" s="46">
        <f t="shared" si="250"/>
        <v>281.93286602154598</v>
      </c>
      <c r="BM416" s="46">
        <f t="shared" si="250"/>
        <v>289.34882853379958</v>
      </c>
      <c r="BN416" s="46">
        <f t="shared" si="250"/>
        <v>290.54079638763915</v>
      </c>
      <c r="BO416" s="46">
        <f t="shared" si="250"/>
        <v>296.76950398303603</v>
      </c>
      <c r="BP416" s="46">
        <f t="shared" si="250"/>
        <v>298.30563713487169</v>
      </c>
      <c r="BQ416" s="46">
        <f t="shared" si="250"/>
        <v>303.76896587401853</v>
      </c>
      <c r="BR416" s="46">
        <f t="shared" si="250"/>
        <v>297.23668265698984</v>
      </c>
      <c r="BS416" s="46">
        <f t="shared" si="250"/>
        <v>293.41642860298202</v>
      </c>
      <c r="BT416" s="46">
        <f t="shared" si="250"/>
        <v>296.9102911062256</v>
      </c>
      <c r="BU416" s="46">
        <f t="shared" si="250"/>
        <v>303.16907546018575</v>
      </c>
      <c r="BV416" s="46">
        <f t="shared" si="250"/>
        <v>318.30369690368445</v>
      </c>
      <c r="BW416" s="46">
        <f t="shared" si="250"/>
        <v>325.90053582933871</v>
      </c>
      <c r="BX416" s="46">
        <f t="shared" si="250"/>
        <v>332.27545026639945</v>
      </c>
      <c r="BY416" s="46">
        <f t="shared" si="250"/>
        <v>353.97119646636389</v>
      </c>
      <c r="BZ416" s="46">
        <f t="shared" si="250"/>
        <v>352.22235231521756</v>
      </c>
      <c r="CA416" s="46">
        <f t="shared" si="250"/>
        <v>357.27780827155681</v>
      </c>
      <c r="CB416" s="46">
        <f t="shared" si="250"/>
        <v>348.06867044164233</v>
      </c>
      <c r="CC416" s="46">
        <f t="shared" si="250"/>
        <v>341.88139010522559</v>
      </c>
      <c r="CD416" s="46">
        <f t="shared" si="250"/>
        <v>370.30210247711085</v>
      </c>
      <c r="CE416" s="46">
        <f t="shared" si="250"/>
        <v>376.28341477297789</v>
      </c>
      <c r="CF416" s="46">
        <f t="shared" si="250"/>
        <v>364.60280586630438</v>
      </c>
      <c r="CG416" s="46">
        <f t="shared" si="250"/>
        <v>363.42046350973118</v>
      </c>
      <c r="CH416" s="46">
        <f t="shared" si="250"/>
        <v>349.10518651278397</v>
      </c>
      <c r="CI416" s="46">
        <f t="shared" si="250"/>
        <v>299.74762309261928</v>
      </c>
      <c r="CJ416" s="46">
        <f t="shared" si="250"/>
        <v>341.80239761563359</v>
      </c>
      <c r="CK416" s="101">
        <f>CK388/CK$71*CK$73</f>
        <v>331.83584306457465</v>
      </c>
      <c r="CL416" s="1064">
        <f>CL388/CL$71*CL$73</f>
        <v>341.16500000000002</v>
      </c>
      <c r="CM416" s="384"/>
      <c r="CN416" s="907"/>
    </row>
    <row r="417" spans="1:101" s="48" customFormat="1" ht="15">
      <c r="A417" s="228"/>
      <c r="B417" s="60"/>
      <c r="C417" s="685"/>
      <c r="D417" s="17"/>
      <c r="E417" s="579"/>
      <c r="F417" s="542"/>
      <c r="G417" s="524"/>
      <c r="H417" s="228"/>
      <c r="I417" s="82"/>
      <c r="J417" s="80"/>
      <c r="K417" s="66"/>
      <c r="L417" s="62"/>
      <c r="M417" s="60"/>
      <c r="O417" s="64"/>
      <c r="R417" s="5"/>
      <c r="S417" s="322"/>
      <c r="T417" s="12"/>
      <c r="U417" s="8"/>
      <c r="V417" s="135" t="str">
        <f>V411</f>
        <v>Dépenses hors intérêts</v>
      </c>
      <c r="W417" s="344" t="str">
        <f>W$73</f>
        <v>Md euros 2012</v>
      </c>
      <c r="X417" s="2" t="s">
        <v>601</v>
      </c>
      <c r="Y417" s="2"/>
      <c r="Z417" s="789">
        <v>1978</v>
      </c>
      <c r="AA417" s="4"/>
      <c r="AB417" s="4"/>
      <c r="AC417" s="4"/>
      <c r="AD417" s="4"/>
      <c r="AE417" s="4"/>
      <c r="AF417" s="4"/>
      <c r="AG417" s="4"/>
      <c r="AH417" s="4"/>
      <c r="AI417" s="4"/>
      <c r="AJ417" s="4"/>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f t="shared" ref="BD417:CH417" si="251">BD411/BD$71*BD$73</f>
        <v>229.96109088530497</v>
      </c>
      <c r="BE417" s="101">
        <f t="shared" si="251"/>
        <v>239.48574338145698</v>
      </c>
      <c r="BF417" s="101">
        <f t="shared" si="251"/>
        <v>247.62558970408594</v>
      </c>
      <c r="BG417" s="101">
        <f t="shared" si="251"/>
        <v>259.65161883064508</v>
      </c>
      <c r="BH417" s="101">
        <f t="shared" si="251"/>
        <v>273.61346992595179</v>
      </c>
      <c r="BI417" s="101">
        <f t="shared" si="251"/>
        <v>273.26241852772296</v>
      </c>
      <c r="BJ417" s="101">
        <f t="shared" si="251"/>
        <v>278.27027435155856</v>
      </c>
      <c r="BK417" s="101">
        <f t="shared" si="251"/>
        <v>287.03648597750845</v>
      </c>
      <c r="BL417" s="101">
        <f t="shared" si="251"/>
        <v>283.77577095813166</v>
      </c>
      <c r="BM417" s="101">
        <f t="shared" si="251"/>
        <v>287.80704230678754</v>
      </c>
      <c r="BN417" s="101">
        <f t="shared" si="251"/>
        <v>296.76156880805178</v>
      </c>
      <c r="BO417" s="101">
        <f t="shared" si="251"/>
        <v>295.05166123931417</v>
      </c>
      <c r="BP417" s="101">
        <f t="shared" si="251"/>
        <v>299.89998686468283</v>
      </c>
      <c r="BQ417" s="101">
        <f t="shared" si="251"/>
        <v>302.36312189523704</v>
      </c>
      <c r="BR417" s="101">
        <f t="shared" si="251"/>
        <v>313.53005360759931</v>
      </c>
      <c r="BS417" s="101">
        <f t="shared" si="251"/>
        <v>336.17462904130713</v>
      </c>
      <c r="BT417" s="101">
        <f t="shared" si="251"/>
        <v>330.08321591338921</v>
      </c>
      <c r="BU417" s="101">
        <f t="shared" si="251"/>
        <v>322.81667584308684</v>
      </c>
      <c r="BV417" s="101">
        <f t="shared" si="251"/>
        <v>331.61837746987015</v>
      </c>
      <c r="BW417" s="101">
        <f t="shared" si="251"/>
        <v>343.07542582320178</v>
      </c>
      <c r="BX417" s="101">
        <f t="shared" si="251"/>
        <v>336.47508280092035</v>
      </c>
      <c r="BY417" s="101">
        <f t="shared" si="251"/>
        <v>354.92291180795837</v>
      </c>
      <c r="BZ417" s="101">
        <f t="shared" si="251"/>
        <v>350.54292312088199</v>
      </c>
      <c r="CA417" s="101">
        <f t="shared" si="251"/>
        <v>355.6634557968531</v>
      </c>
      <c r="CB417" s="101">
        <f t="shared" si="251"/>
        <v>369.8651764799672</v>
      </c>
      <c r="CC417" s="101">
        <f t="shared" si="251"/>
        <v>367.64243650802473</v>
      </c>
      <c r="CD417" s="101">
        <f t="shared" si="251"/>
        <v>385.19566715700279</v>
      </c>
      <c r="CE417" s="101">
        <f t="shared" si="251"/>
        <v>389.53567130703817</v>
      </c>
      <c r="CF417" s="101">
        <f t="shared" si="251"/>
        <v>375.28069596674339</v>
      </c>
      <c r="CG417" s="101">
        <f t="shared" si="251"/>
        <v>361.76786762661783</v>
      </c>
      <c r="CH417" s="101">
        <f t="shared" si="251"/>
        <v>368.41150138681786</v>
      </c>
      <c r="CI417" s="101">
        <f>CI411/CI$71*CI$73</f>
        <v>381.15199547084319</v>
      </c>
      <c r="CJ417" s="101">
        <f>CJ411/CJ$71*CJ$73</f>
        <v>424.57720262224558</v>
      </c>
      <c r="CK417" s="101">
        <f>CK411/CK$71*CK$73</f>
        <v>375.00630178731552</v>
      </c>
      <c r="CL417" s="1064">
        <f>CL411/CL$71*CL$73</f>
        <v>377.13600000000002</v>
      </c>
      <c r="CM417" s="384"/>
      <c r="CN417" s="907"/>
    </row>
    <row r="418" spans="1:101" s="48" customFormat="1" ht="15">
      <c r="A418" s="228"/>
      <c r="B418" s="60"/>
      <c r="C418" s="685"/>
      <c r="D418" s="17"/>
      <c r="E418" s="579"/>
      <c r="F418" s="542"/>
      <c r="G418" s="524"/>
      <c r="H418" s="228"/>
      <c r="I418" s="82"/>
      <c r="J418" s="80"/>
      <c r="K418" s="66"/>
      <c r="L418" s="62"/>
      <c r="M418" s="60"/>
      <c r="O418" s="64"/>
      <c r="R418" s="5"/>
      <c r="S418" s="322"/>
      <c r="T418" s="12"/>
      <c r="U418" s="8"/>
      <c r="V418" s="45"/>
      <c r="W418" s="344"/>
      <c r="X418" s="2"/>
      <c r="Y418" s="2"/>
      <c r="Z418" s="789"/>
      <c r="AA418" s="4"/>
      <c r="AB418" s="4"/>
      <c r="AC418" s="4"/>
      <c r="AD418" s="4"/>
      <c r="AE418" s="4"/>
      <c r="AF418" s="4"/>
      <c r="AG418" s="4"/>
      <c r="AH418" s="4"/>
      <c r="AI418" s="4"/>
      <c r="AJ418" s="4"/>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101"/>
      <c r="CL418" s="1064"/>
      <c r="CM418" s="384"/>
      <c r="CN418" s="907"/>
      <c r="CS418" s="1241" t="s">
        <v>1240</v>
      </c>
      <c r="CT418" s="801"/>
      <c r="CU418" s="801" t="s">
        <v>1314</v>
      </c>
      <c r="CV418" s="1254" t="s">
        <v>1308</v>
      </c>
      <c r="CW418" s="1255" t="str">
        <f>CV418</f>
        <v>évol. 95-12</v>
      </c>
    </row>
    <row r="419" spans="1:101" s="48" customFormat="1" ht="15">
      <c r="A419" s="228"/>
      <c r="B419" s="60"/>
      <c r="C419" s="685"/>
      <c r="D419" s="17"/>
      <c r="E419" s="579"/>
      <c r="F419" s="542"/>
      <c r="G419" s="524"/>
      <c r="H419" s="228"/>
      <c r="I419" s="82"/>
      <c r="J419" s="80"/>
      <c r="K419" s="66"/>
      <c r="L419" s="62"/>
      <c r="M419" s="60"/>
      <c r="O419" s="64"/>
      <c r="R419" s="5"/>
      <c r="S419" s="322"/>
      <c r="T419" s="12"/>
      <c r="U419" s="8"/>
      <c r="V419" s="45" t="str">
        <f>V361</f>
        <v>3.203 Dépenses et recettes de l'Etat (S13111) (*)</v>
      </c>
      <c r="W419" s="344"/>
      <c r="X419" s="2"/>
      <c r="Y419" s="2"/>
      <c r="Z419" s="789"/>
      <c r="AA419" s="4"/>
      <c r="AB419" s="4"/>
      <c r="AC419" s="4"/>
      <c r="AD419" s="4"/>
      <c r="AE419" s="4"/>
      <c r="AF419" s="4"/>
      <c r="AG419" s="4"/>
      <c r="AH419" s="4"/>
      <c r="AI419" s="4"/>
      <c r="AJ419" s="4"/>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101"/>
      <c r="CL419" s="1064"/>
      <c r="CM419" s="384"/>
      <c r="CN419" s="907"/>
      <c r="CS419" s="1245" t="s">
        <v>1241</v>
      </c>
      <c r="CT419" s="1246" t="s">
        <v>1242</v>
      </c>
      <c r="CU419" s="1246">
        <v>1995</v>
      </c>
      <c r="CV419" s="1256" t="s">
        <v>1238</v>
      </c>
      <c r="CW419" s="1257" t="s">
        <v>1239</v>
      </c>
    </row>
    <row r="420" spans="1:101" s="48" customFormat="1" ht="15">
      <c r="A420" s="228"/>
      <c r="B420" s="60"/>
      <c r="C420" s="685"/>
      <c r="D420" s="17"/>
      <c r="E420" s="579"/>
      <c r="F420" s="542"/>
      <c r="G420" s="524"/>
      <c r="H420" s="228"/>
      <c r="I420" s="82"/>
      <c r="J420" s="80"/>
      <c r="K420" s="66"/>
      <c r="L420" s="62"/>
      <c r="M420" s="60"/>
      <c r="O420" s="64"/>
      <c r="R420" s="5"/>
      <c r="S420" s="322"/>
      <c r="T420" s="12"/>
      <c r="U420" s="8"/>
      <c r="V420" s="45" t="str">
        <f>V366</f>
        <v>Total des dépenses</v>
      </c>
      <c r="W420" s="344" t="s">
        <v>710</v>
      </c>
      <c r="X420" s="2" t="s">
        <v>809</v>
      </c>
      <c r="Y420" s="2" t="s">
        <v>430</v>
      </c>
      <c r="Z420" s="789">
        <v>1978</v>
      </c>
      <c r="AA420" s="4"/>
      <c r="AB420" s="4"/>
      <c r="AC420" s="4"/>
      <c r="AD420" s="4"/>
      <c r="AE420" s="4"/>
      <c r="AF420" s="4"/>
      <c r="AG420" s="4"/>
      <c r="AH420" s="4"/>
      <c r="AI420" s="4"/>
      <c r="AJ420" s="4"/>
      <c r="AK420" s="46"/>
      <c r="AL420" s="46"/>
      <c r="AM420" s="46"/>
      <c r="AN420" s="46"/>
      <c r="AO420" s="46"/>
      <c r="AP420" s="46"/>
      <c r="AQ420" s="46"/>
      <c r="AR420" s="46"/>
      <c r="AS420" s="46"/>
      <c r="AT420" s="46"/>
      <c r="AU420" s="46"/>
      <c r="AV420" s="46"/>
      <c r="AW420" s="46"/>
      <c r="AX420" s="46"/>
      <c r="AY420" s="46"/>
      <c r="AZ420" s="46"/>
      <c r="BA420" s="46"/>
      <c r="BB420" s="46"/>
      <c r="BC420" s="46"/>
      <c r="BD420" s="46">
        <f t="shared" ref="BD420:BP420" si="252">100*BD366/BD$71</f>
        <v>21.411864726997926</v>
      </c>
      <c r="BE420" s="46">
        <f t="shared" si="252"/>
        <v>21.620263719058471</v>
      </c>
      <c r="BF420" s="46">
        <f t="shared" si="252"/>
        <v>22.059117246199232</v>
      </c>
      <c r="BG420" s="46">
        <f t="shared" si="252"/>
        <v>23.314216494460887</v>
      </c>
      <c r="BH420" s="46">
        <f t="shared" si="252"/>
        <v>23.963204947974255</v>
      </c>
      <c r="BI420" s="46">
        <f t="shared" si="252"/>
        <v>24.015962292270871</v>
      </c>
      <c r="BJ420" s="46">
        <f t="shared" si="252"/>
        <v>24.171863471926319</v>
      </c>
      <c r="BK420" s="46">
        <f t="shared" si="252"/>
        <v>24.634657299049767</v>
      </c>
      <c r="BL420" s="46">
        <f t="shared" si="252"/>
        <v>23.896970285686319</v>
      </c>
      <c r="BM420" s="46">
        <f t="shared" si="252"/>
        <v>23.596449656020596</v>
      </c>
      <c r="BN420" s="46">
        <f t="shared" si="252"/>
        <v>23.247735994890178</v>
      </c>
      <c r="BO420" s="46">
        <f t="shared" si="252"/>
        <v>22.361725578443899</v>
      </c>
      <c r="BP420" s="46">
        <f t="shared" si="252"/>
        <v>22.386780296589901</v>
      </c>
      <c r="BQ420" s="46">
        <f>100*BQ366/BQ$71</f>
        <v>22.443336189080924</v>
      </c>
      <c r="BR420" s="46">
        <f t="shared" ref="BR420:CJ420" si="253">100*BR366/BR$71</f>
        <v>23.082644830984112</v>
      </c>
      <c r="BS420" s="46">
        <f t="shared" si="253"/>
        <v>24.893102335732827</v>
      </c>
      <c r="BT420" s="46">
        <f t="shared" si="253"/>
        <v>24.135047348981285</v>
      </c>
      <c r="BU420" s="46">
        <f t="shared" si="253"/>
        <v>23.444990116458175</v>
      </c>
      <c r="BV420" s="46">
        <f t="shared" si="253"/>
        <v>23.785886794077193</v>
      </c>
      <c r="BW420" s="46">
        <f t="shared" si="253"/>
        <v>24.037588216468254</v>
      </c>
      <c r="BX420" s="46">
        <f t="shared" si="253"/>
        <v>22.806328194573709</v>
      </c>
      <c r="BY420" s="46">
        <f t="shared" si="253"/>
        <v>23.148135481904347</v>
      </c>
      <c r="BZ420" s="46">
        <f t="shared" si="253"/>
        <v>22.129824089051187</v>
      </c>
      <c r="CA420" s="46">
        <f t="shared" si="253"/>
        <v>22.056106848995586</v>
      </c>
      <c r="CB420" s="46">
        <f t="shared" si="253"/>
        <v>22.701981679900481</v>
      </c>
      <c r="CC420" s="46">
        <f t="shared" si="253"/>
        <v>22.328995493804218</v>
      </c>
      <c r="CD420" s="46">
        <f t="shared" si="253"/>
        <v>22.684654653413965</v>
      </c>
      <c r="CE420" s="46">
        <f t="shared" si="253"/>
        <v>22.488543970154023</v>
      </c>
      <c r="CF420" s="46">
        <f t="shared" si="253"/>
        <v>21.12362435354752</v>
      </c>
      <c r="CG420" s="46">
        <f t="shared" si="253"/>
        <v>20.079361367681805</v>
      </c>
      <c r="CH420" s="46">
        <f t="shared" si="253"/>
        <v>20.558143384397322</v>
      </c>
      <c r="CI420" s="46">
        <f t="shared" si="253"/>
        <v>21.517125959094543</v>
      </c>
      <c r="CJ420" s="46">
        <f t="shared" si="253"/>
        <v>23.448562518071796</v>
      </c>
      <c r="CK420" s="101">
        <f>100*CK366/CK$71</f>
        <v>20.713271423275128</v>
      </c>
      <c r="CL420" s="1064">
        <f>100*CL366/CL$71</f>
        <v>20.724679176295918</v>
      </c>
      <c r="CM420" s="384"/>
      <c r="CN420" s="907"/>
      <c r="CS420" s="1245">
        <v>-0.1618</v>
      </c>
      <c r="CT420" s="1246">
        <v>346.37</v>
      </c>
      <c r="CU420" s="1247">
        <f>CS420*(CU$419)+CT420</f>
        <v>23.579000000000008</v>
      </c>
      <c r="CV420" s="1258">
        <f>CS420*(2012-1995)</f>
        <v>-2.7505999999999999</v>
      </c>
      <c r="CW420" s="1259">
        <f>100*CV420/CU420</f>
        <v>-11.66546503244412</v>
      </c>
    </row>
    <row r="421" spans="1:101" s="48" customFormat="1">
      <c r="A421" s="228"/>
      <c r="B421" s="60"/>
      <c r="C421" s="685"/>
      <c r="D421" s="17"/>
      <c r="E421" s="579"/>
      <c r="F421" s="542"/>
      <c r="G421" s="524"/>
      <c r="H421" s="228"/>
      <c r="I421" s="82"/>
      <c r="J421" s="80"/>
      <c r="K421" s="66"/>
      <c r="L421" s="62"/>
      <c r="M421" s="60"/>
      <c r="O421" s="64"/>
      <c r="R421" s="5"/>
      <c r="S421" s="322"/>
      <c r="T421" s="12"/>
      <c r="U421" s="8"/>
      <c r="V421" s="45" t="str">
        <f>V367</f>
        <v>(dont) Intérêts (D41)</v>
      </c>
      <c r="W421" s="344" t="s">
        <v>710</v>
      </c>
      <c r="X421" s="2" t="s">
        <v>808</v>
      </c>
      <c r="Y421" s="2"/>
      <c r="Z421" s="789">
        <v>1978</v>
      </c>
      <c r="AA421" s="4"/>
      <c r="AB421" s="4"/>
      <c r="AC421" s="4"/>
      <c r="AD421" s="4"/>
      <c r="AE421" s="4"/>
      <c r="AF421" s="4"/>
      <c r="AG421" s="4"/>
      <c r="AH421" s="4"/>
      <c r="AI421" s="4"/>
      <c r="AJ421" s="4"/>
      <c r="AK421" s="46"/>
      <c r="AL421" s="46"/>
      <c r="AM421" s="46"/>
      <c r="AN421" s="46"/>
      <c r="AO421" s="46"/>
      <c r="AP421" s="46"/>
      <c r="AQ421" s="46"/>
      <c r="AR421" s="46"/>
      <c r="AS421" s="46"/>
      <c r="AT421" s="46"/>
      <c r="AU421" s="46"/>
      <c r="AV421" s="46"/>
      <c r="AW421" s="46"/>
      <c r="AX421" s="46"/>
      <c r="AY421" s="46"/>
      <c r="AZ421" s="46"/>
      <c r="BA421" s="46"/>
      <c r="BB421" s="46"/>
      <c r="BC421" s="46"/>
      <c r="BD421" s="46">
        <f t="shared" ref="BD421:CJ421" si="254">100*BD367/BD$71</f>
        <v>0.5629815867110407</v>
      </c>
      <c r="BE421" s="46">
        <f t="shared" si="254"/>
        <v>0.6318090727836877</v>
      </c>
      <c r="BF421" s="46">
        <f t="shared" si="254"/>
        <v>0.706779151444066</v>
      </c>
      <c r="BG421" s="46">
        <f t="shared" si="254"/>
        <v>1.1419766812723648</v>
      </c>
      <c r="BH421" s="46">
        <f t="shared" si="254"/>
        <v>1.150222317335784</v>
      </c>
      <c r="BI421" s="46">
        <f t="shared" si="254"/>
        <v>1.5095070799733208</v>
      </c>
      <c r="BJ421" s="46">
        <f t="shared" si="254"/>
        <v>1.5904583662809633</v>
      </c>
      <c r="BK421" s="46">
        <f t="shared" si="254"/>
        <v>1.7110090005526113</v>
      </c>
      <c r="BL421" s="46">
        <f t="shared" si="254"/>
        <v>1.7337315918036298</v>
      </c>
      <c r="BM421" s="46">
        <f t="shared" si="254"/>
        <v>1.6427153672985699</v>
      </c>
      <c r="BN421" s="46">
        <f t="shared" si="254"/>
        <v>1.620445027845175</v>
      </c>
      <c r="BO421" s="46">
        <f t="shared" si="254"/>
        <v>1.7233393556265393</v>
      </c>
      <c r="BP421" s="46">
        <f t="shared" si="254"/>
        <v>1.944880592141828</v>
      </c>
      <c r="BQ421" s="46">
        <f t="shared" si="254"/>
        <v>2.0455517413572091</v>
      </c>
      <c r="BR421" s="46">
        <f t="shared" si="254"/>
        <v>2.2395735464193276</v>
      </c>
      <c r="BS421" s="46">
        <f t="shared" si="254"/>
        <v>2.394509465565704</v>
      </c>
      <c r="BT421" s="46">
        <f t="shared" si="254"/>
        <v>2.5296807194312585</v>
      </c>
      <c r="BU421" s="46">
        <f t="shared" si="254"/>
        <v>2.7391601852730418</v>
      </c>
      <c r="BV421" s="46">
        <f t="shared" si="254"/>
        <v>2.7401926223814761</v>
      </c>
      <c r="BW421" s="46">
        <f t="shared" si="254"/>
        <v>2.7301091550320229</v>
      </c>
      <c r="BX421" s="46">
        <f t="shared" si="254"/>
        <v>2.5916818780663293</v>
      </c>
      <c r="BY421" s="46">
        <f t="shared" si="254"/>
        <v>2.504760956564378</v>
      </c>
      <c r="BZ421" s="46">
        <f t="shared" si="254"/>
        <v>2.4648941507084512</v>
      </c>
      <c r="CA421" s="46">
        <f t="shared" si="254"/>
        <v>2.4635760296387903</v>
      </c>
      <c r="CB421" s="46">
        <f t="shared" si="254"/>
        <v>2.5146275429648934</v>
      </c>
      <c r="CC421" s="46">
        <f t="shared" si="254"/>
        <v>2.4418437251755867</v>
      </c>
      <c r="CD421" s="46">
        <f t="shared" si="254"/>
        <v>2.365050234009813</v>
      </c>
      <c r="CE421" s="46">
        <f t="shared" si="254"/>
        <v>2.3085861668992562</v>
      </c>
      <c r="CF421" s="46">
        <f t="shared" si="254"/>
        <v>2.1501955438869937</v>
      </c>
      <c r="CG421" s="46">
        <f t="shared" si="254"/>
        <v>2.197746664274741</v>
      </c>
      <c r="CH421" s="46">
        <f t="shared" si="254"/>
        <v>2.3334428239261946</v>
      </c>
      <c r="CI421" s="46">
        <f t="shared" si="254"/>
        <v>2.0495152360079185</v>
      </c>
      <c r="CJ421" s="46">
        <f t="shared" si="254"/>
        <v>2.1306642157875171</v>
      </c>
      <c r="CK421" s="101">
        <f>100*CK367/CK$71</f>
        <v>2.2583713983925233</v>
      </c>
      <c r="CL421" s="1064">
        <f>100*CL367/CL$71</f>
        <v>2.1675475320819766</v>
      </c>
      <c r="CM421" s="384"/>
      <c r="CN421" s="919">
        <f>AVERAGE(BS421:CK421)</f>
        <v>2.416242563894047</v>
      </c>
      <c r="CO421" s="1040">
        <f>100*CN421/CQ284</f>
        <v>93.134099261577248</v>
      </c>
      <c r="CP421" s="48" t="s">
        <v>943</v>
      </c>
      <c r="CS421" s="1248"/>
      <c r="CT421" s="1249"/>
      <c r="CU421" s="1249"/>
      <c r="CV421" s="1260"/>
      <c r="CW421" s="1261"/>
    </row>
    <row r="422" spans="1:101" s="48" customFormat="1">
      <c r="A422" s="228"/>
      <c r="B422" s="60"/>
      <c r="C422" s="685"/>
      <c r="D422" s="17"/>
      <c r="E422" s="579"/>
      <c r="F422" s="542"/>
      <c r="G422" s="524"/>
      <c r="H422" s="228"/>
      <c r="I422" s="82"/>
      <c r="J422" s="80"/>
      <c r="K422" s="66"/>
      <c r="L422" s="62"/>
      <c r="M422" s="60"/>
      <c r="O422" s="64"/>
      <c r="R422" s="5"/>
      <c r="S422" s="322"/>
      <c r="T422" s="12"/>
      <c r="U422" s="8"/>
      <c r="V422" s="45" t="str">
        <f>V388</f>
        <v>Total des recettes</v>
      </c>
      <c r="W422" s="344" t="s">
        <v>710</v>
      </c>
      <c r="X422" s="2" t="s">
        <v>805</v>
      </c>
      <c r="Y422" s="2"/>
      <c r="Z422" s="789">
        <v>1978</v>
      </c>
      <c r="AA422" s="4"/>
      <c r="AB422" s="4"/>
      <c r="AC422" s="4"/>
      <c r="AD422" s="4"/>
      <c r="AE422" s="4"/>
      <c r="AF422" s="4"/>
      <c r="AG422" s="4"/>
      <c r="AH422" s="4"/>
      <c r="AI422" s="4"/>
      <c r="AJ422" s="4"/>
      <c r="AK422" s="46"/>
      <c r="AL422" s="46"/>
      <c r="AM422" s="46"/>
      <c r="AN422" s="46"/>
      <c r="AO422" s="46"/>
      <c r="AP422" s="46"/>
      <c r="AQ422" s="46"/>
      <c r="AR422" s="46"/>
      <c r="AS422" s="46"/>
      <c r="AT422" s="46"/>
      <c r="AU422" s="46"/>
      <c r="AV422" s="46"/>
      <c r="AW422" s="46"/>
      <c r="AX422" s="46"/>
      <c r="AY422" s="46"/>
      <c r="AZ422" s="46"/>
      <c r="BA422" s="46"/>
      <c r="BB422" s="46"/>
      <c r="BC422" s="46"/>
      <c r="BD422" s="46">
        <f t="shared" ref="BD422:CJ422" si="255">100*BD388/BD$71</f>
        <v>21.069438590881997</v>
      </c>
      <c r="BE422" s="46">
        <f t="shared" si="255"/>
        <v>21.495957367865252</v>
      </c>
      <c r="BF422" s="46">
        <f t="shared" si="255"/>
        <v>21.995052462738872</v>
      </c>
      <c r="BG422" s="46">
        <f t="shared" si="255"/>
        <v>22.233696624402477</v>
      </c>
      <c r="BH422" s="46">
        <f t="shared" si="255"/>
        <v>22.356009637891212</v>
      </c>
      <c r="BI422" s="46">
        <f t="shared" si="255"/>
        <v>21.989578454424116</v>
      </c>
      <c r="BJ422" s="46">
        <f t="shared" si="255"/>
        <v>21.89250612624496</v>
      </c>
      <c r="BK422" s="46">
        <f t="shared" si="255"/>
        <v>22.064168462362389</v>
      </c>
      <c r="BL422" s="46">
        <f t="shared" si="255"/>
        <v>22.019305538977406</v>
      </c>
      <c r="BM422" s="46">
        <f t="shared" si="255"/>
        <v>22.071340740901029</v>
      </c>
      <c r="BN422" s="46">
        <f t="shared" si="255"/>
        <v>21.173935582395945</v>
      </c>
      <c r="BO422" s="46">
        <f t="shared" si="255"/>
        <v>20.758546542762961</v>
      </c>
      <c r="BP422" s="46">
        <f t="shared" si="255"/>
        <v>20.333225017225359</v>
      </c>
      <c r="BQ422" s="46">
        <f t="shared" si="255"/>
        <v>20.492624394694005</v>
      </c>
      <c r="BR422" s="46">
        <f t="shared" si="255"/>
        <v>19.759909117870414</v>
      </c>
      <c r="BS422" s="46">
        <f t="shared" si="255"/>
        <v>19.636986846338736</v>
      </c>
      <c r="BT422" s="46">
        <f t="shared" si="255"/>
        <v>19.434055977931422</v>
      </c>
      <c r="BU422" s="46">
        <f t="shared" si="255"/>
        <v>19.4456104241793</v>
      </c>
      <c r="BV422" s="46">
        <f t="shared" si="255"/>
        <v>20.200696685948039</v>
      </c>
      <c r="BW422" s="46">
        <f t="shared" si="255"/>
        <v>20.240793483334535</v>
      </c>
      <c r="BX422" s="46">
        <f t="shared" si="255"/>
        <v>19.962342087504879</v>
      </c>
      <c r="BY422" s="46">
        <f t="shared" si="255"/>
        <v>20.588019924145108</v>
      </c>
      <c r="BZ422" s="46">
        <f t="shared" si="255"/>
        <v>19.759143386296522</v>
      </c>
      <c r="CA422" s="46">
        <f t="shared" si="255"/>
        <v>19.681461099087315</v>
      </c>
      <c r="CB422" s="46">
        <f t="shared" si="255"/>
        <v>18.997694189678153</v>
      </c>
      <c r="CC422" s="46">
        <f t="shared" si="255"/>
        <v>18.493640604908638</v>
      </c>
      <c r="CD422" s="46">
        <f t="shared" si="255"/>
        <v>19.533948275024773</v>
      </c>
      <c r="CE422" s="46">
        <f t="shared" si="255"/>
        <v>19.49342253227967</v>
      </c>
      <c r="CF422" s="46">
        <f t="shared" si="255"/>
        <v>18.433576400955726</v>
      </c>
      <c r="CG422" s="46">
        <f t="shared" si="255"/>
        <v>17.963299909548063</v>
      </c>
      <c r="CH422" s="46">
        <f t="shared" si="255"/>
        <v>17.26964946629802</v>
      </c>
      <c r="CI422" s="46">
        <f t="shared" si="255"/>
        <v>15.309824193178043</v>
      </c>
      <c r="CJ422" s="46">
        <f t="shared" si="255"/>
        <v>17.161799330827375</v>
      </c>
      <c r="CK422" s="101">
        <f>100*CK388/CK$71</f>
        <v>16.330385060842467</v>
      </c>
      <c r="CL422" s="1064">
        <f>100*CL388/CL$71</f>
        <v>16.787163827898286</v>
      </c>
      <c r="CM422" s="384"/>
      <c r="CN422" s="919">
        <f>AVERAGE(BS422:CK422)</f>
        <v>18.838755256752989</v>
      </c>
      <c r="CO422" s="1040">
        <f>100*CN421/CN422</f>
        <v>12.825914084891116</v>
      </c>
      <c r="CP422" s="48" t="s">
        <v>955</v>
      </c>
      <c r="CS422" s="1253">
        <v>-0.24829999999999999</v>
      </c>
      <c r="CT422" s="1253">
        <v>516.11</v>
      </c>
      <c r="CU422" s="1247">
        <f t="shared" ref="CU422:CU423" si="256">CS422*(CU$419)+CT422</f>
        <v>20.751500000000021</v>
      </c>
      <c r="CV422" s="1258">
        <f t="shared" ref="CV422:CV423" si="257">CS422*(2012-1995)</f>
        <v>-4.2210999999999999</v>
      </c>
      <c r="CW422" s="1259">
        <f t="shared" ref="CW422:CW423" si="258">100*CV422/CU422</f>
        <v>-20.341180155651379</v>
      </c>
    </row>
    <row r="423" spans="1:101" s="48" customFormat="1" ht="15">
      <c r="A423" s="228"/>
      <c r="B423" s="60"/>
      <c r="C423" s="685"/>
      <c r="D423" s="17"/>
      <c r="E423" s="579"/>
      <c r="F423" s="542"/>
      <c r="G423" s="524"/>
      <c r="H423" s="228"/>
      <c r="I423" s="82"/>
      <c r="J423" s="80"/>
      <c r="K423" s="66"/>
      <c r="L423" s="62"/>
      <c r="M423" s="60"/>
      <c r="O423" s="64"/>
      <c r="R423" s="5"/>
      <c r="S423" s="322"/>
      <c r="T423" s="12"/>
      <c r="U423" s="8"/>
      <c r="V423" s="135" t="str">
        <f>V417</f>
        <v>Dépenses hors intérêts</v>
      </c>
      <c r="W423" s="344" t="s">
        <v>705</v>
      </c>
      <c r="X423" s="2" t="s">
        <v>774</v>
      </c>
      <c r="Y423" s="2"/>
      <c r="Z423" s="789">
        <v>1978</v>
      </c>
      <c r="AA423" s="4"/>
      <c r="AB423" s="4"/>
      <c r="AC423" s="4"/>
      <c r="AD423" s="4"/>
      <c r="AE423" s="4"/>
      <c r="AF423" s="4"/>
      <c r="AG423" s="4"/>
      <c r="AH423" s="4"/>
      <c r="AI423" s="4"/>
      <c r="AJ423" s="4"/>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f t="shared" ref="BD423:CJ423" si="259">100*BD411/BD$71</f>
        <v>20.848883140286883</v>
      </c>
      <c r="BE423" s="101">
        <f t="shared" si="259"/>
        <v>20.988454646274786</v>
      </c>
      <c r="BF423" s="101">
        <f t="shared" si="259"/>
        <v>21.352338094755165</v>
      </c>
      <c r="BG423" s="101">
        <f t="shared" si="259"/>
        <v>22.172239813188522</v>
      </c>
      <c r="BH423" s="101">
        <f t="shared" si="259"/>
        <v>22.812982630638469</v>
      </c>
      <c r="BI423" s="101">
        <f t="shared" si="259"/>
        <v>22.506455212297553</v>
      </c>
      <c r="BJ423" s="101">
        <f t="shared" si="259"/>
        <v>22.581405105645356</v>
      </c>
      <c r="BK423" s="101">
        <f t="shared" si="259"/>
        <v>22.923648298497152</v>
      </c>
      <c r="BL423" s="101">
        <f t="shared" si="259"/>
        <v>22.16323869388269</v>
      </c>
      <c r="BM423" s="101">
        <f t="shared" si="259"/>
        <v>21.953734288722028</v>
      </c>
      <c r="BN423" s="101">
        <f t="shared" si="259"/>
        <v>21.627290967045006</v>
      </c>
      <c r="BO423" s="101">
        <f t="shared" si="259"/>
        <v>20.63838622281736</v>
      </c>
      <c r="BP423" s="101">
        <f t="shared" si="259"/>
        <v>20.441899704448073</v>
      </c>
      <c r="BQ423" s="101">
        <f t="shared" si="259"/>
        <v>20.397784447723716</v>
      </c>
      <c r="BR423" s="101">
        <f t="shared" si="259"/>
        <v>20.843071284564786</v>
      </c>
      <c r="BS423" s="101">
        <f t="shared" si="259"/>
        <v>22.498592870167123</v>
      </c>
      <c r="BT423" s="101">
        <f t="shared" si="259"/>
        <v>21.605366629550026</v>
      </c>
      <c r="BU423" s="101">
        <f t="shared" si="259"/>
        <v>20.705829931185132</v>
      </c>
      <c r="BV423" s="101">
        <f t="shared" si="259"/>
        <v>21.045694171695718</v>
      </c>
      <c r="BW423" s="101">
        <f t="shared" si="259"/>
        <v>21.307479061436233</v>
      </c>
      <c r="BX423" s="101">
        <f t="shared" si="259"/>
        <v>20.214646316507373</v>
      </c>
      <c r="BY423" s="101">
        <f t="shared" si="259"/>
        <v>20.643374525339969</v>
      </c>
      <c r="BZ423" s="101">
        <f t="shared" si="259"/>
        <v>19.664929938342738</v>
      </c>
      <c r="CA423" s="101">
        <f t="shared" si="259"/>
        <v>19.592530819356796</v>
      </c>
      <c r="CB423" s="101">
        <f t="shared" si="259"/>
        <v>20.187354136935589</v>
      </c>
      <c r="CC423" s="101">
        <f t="shared" si="259"/>
        <v>19.88715176862863</v>
      </c>
      <c r="CD423" s="101">
        <f t="shared" si="259"/>
        <v>20.319604419404151</v>
      </c>
      <c r="CE423" s="101">
        <f t="shared" si="259"/>
        <v>20.179957803254766</v>
      </c>
      <c r="CF423" s="101">
        <f t="shared" si="259"/>
        <v>18.973428809660525</v>
      </c>
      <c r="CG423" s="101">
        <f t="shared" si="259"/>
        <v>17.881614703407067</v>
      </c>
      <c r="CH423" s="101">
        <f t="shared" si="259"/>
        <v>18.224700560471128</v>
      </c>
      <c r="CI423" s="101">
        <f t="shared" si="259"/>
        <v>19.467610723086626</v>
      </c>
      <c r="CJ423" s="101">
        <f t="shared" si="259"/>
        <v>21.317898302284281</v>
      </c>
      <c r="CK423" s="101">
        <f>100*CK411/CK$71</f>
        <v>18.454900024882605</v>
      </c>
      <c r="CL423" s="1064">
        <f>100*CL411/CL$71</f>
        <v>18.557131644213943</v>
      </c>
      <c r="CM423" s="384"/>
      <c r="CN423" s="907"/>
      <c r="CS423" s="1250">
        <v>-0.12429999999999999</v>
      </c>
      <c r="CT423" s="1251">
        <v>268.77</v>
      </c>
      <c r="CU423" s="1252">
        <f t="shared" si="256"/>
        <v>20.791499999999985</v>
      </c>
      <c r="CV423" s="1262">
        <f t="shared" si="257"/>
        <v>-2.1130999999999998</v>
      </c>
      <c r="CW423" s="1263">
        <f t="shared" si="258"/>
        <v>-10.163287882067197</v>
      </c>
    </row>
    <row r="424" spans="1:101" s="48" customFormat="1" ht="15">
      <c r="A424" s="228"/>
      <c r="B424" s="60"/>
      <c r="C424" s="685"/>
      <c r="D424" s="17"/>
      <c r="E424" s="579"/>
      <c r="F424" s="542"/>
      <c r="G424" s="524"/>
      <c r="H424" s="228"/>
      <c r="I424" s="82"/>
      <c r="J424" s="80"/>
      <c r="K424" s="66"/>
      <c r="L424" s="62"/>
      <c r="M424" s="60"/>
      <c r="O424" s="64"/>
      <c r="R424" s="5"/>
      <c r="S424" s="322"/>
      <c r="T424" s="12"/>
      <c r="U424" s="8"/>
      <c r="V424" s="1058"/>
      <c r="W424" s="344"/>
      <c r="X424" s="2"/>
      <c r="Y424" s="2"/>
      <c r="Z424" s="789"/>
      <c r="AA424" s="4"/>
      <c r="AB424" s="4"/>
      <c r="AC424" s="4"/>
      <c r="AD424" s="4"/>
      <c r="AE424" s="4"/>
      <c r="AF424" s="4"/>
      <c r="AG424" s="4"/>
      <c r="AH424" s="4"/>
      <c r="AI424" s="4"/>
      <c r="AJ424" s="4"/>
      <c r="AK424" s="1064"/>
      <c r="AL424" s="1064"/>
      <c r="AM424" s="1064"/>
      <c r="AN424" s="1064"/>
      <c r="AO424" s="1064"/>
      <c r="AP424" s="1064"/>
      <c r="AQ424" s="1064"/>
      <c r="AR424" s="1064"/>
      <c r="AS424" s="1064"/>
      <c r="AT424" s="1064"/>
      <c r="AU424" s="1064"/>
      <c r="AV424" s="1064"/>
      <c r="AW424" s="1064"/>
      <c r="AX424" s="1064"/>
      <c r="AY424" s="1064"/>
      <c r="AZ424" s="1064"/>
      <c r="BA424" s="1064"/>
      <c r="BB424" s="1064"/>
      <c r="BC424" s="1064"/>
      <c r="BD424" s="1064"/>
      <c r="BE424" s="1064"/>
      <c r="BF424" s="1064"/>
      <c r="BG424" s="1064"/>
      <c r="BH424" s="1064"/>
      <c r="BI424" s="1064"/>
      <c r="BJ424" s="1064"/>
      <c r="BK424" s="1064"/>
      <c r="BL424" s="1064"/>
      <c r="BM424" s="1064"/>
      <c r="BN424" s="1064"/>
      <c r="BO424" s="1064"/>
      <c r="BP424" s="1064"/>
      <c r="BQ424" s="1064"/>
      <c r="BR424" s="1064"/>
      <c r="BS424" s="1064"/>
      <c r="BT424" s="1064"/>
      <c r="BU424" s="1064"/>
      <c r="BV424" s="1064"/>
      <c r="BW424" s="1064"/>
      <c r="BX424" s="1064"/>
      <c r="BY424" s="1064"/>
      <c r="BZ424" s="1064"/>
      <c r="CA424" s="1064"/>
      <c r="CB424" s="1064"/>
      <c r="CC424" s="1064"/>
      <c r="CD424" s="1064"/>
      <c r="CE424" s="1064"/>
      <c r="CF424" s="1064"/>
      <c r="CG424" s="1064"/>
      <c r="CH424" s="1064"/>
      <c r="CI424" s="1064"/>
      <c r="CJ424" s="1064"/>
      <c r="CK424" s="1064"/>
      <c r="CL424" s="384"/>
      <c r="CM424" s="384"/>
      <c r="CN424" s="907"/>
    </row>
    <row r="425" spans="1:101" s="48" customFormat="1" ht="15">
      <c r="A425" s="228"/>
      <c r="B425" s="60"/>
      <c r="C425" s="685"/>
      <c r="D425" s="17"/>
      <c r="E425" s="579"/>
      <c r="F425" s="542"/>
      <c r="G425" s="524"/>
      <c r="H425" s="228"/>
      <c r="I425" s="82"/>
      <c r="J425" s="80"/>
      <c r="K425" s="66"/>
      <c r="L425" s="62"/>
      <c r="M425" s="228" t="s">
        <v>252</v>
      </c>
      <c r="O425" s="64"/>
      <c r="R425" s="5"/>
      <c r="S425" s="322"/>
      <c r="T425" s="12"/>
      <c r="U425" s="8"/>
      <c r="V425" s="1095" t="s">
        <v>231</v>
      </c>
      <c r="W425" s="344"/>
      <c r="X425" s="2"/>
      <c r="Y425" s="2"/>
      <c r="Z425" s="789"/>
      <c r="AA425" s="4"/>
      <c r="AB425" s="4"/>
      <c r="AC425" s="4"/>
      <c r="AD425" s="4"/>
      <c r="AE425" s="4"/>
      <c r="AF425" s="4"/>
      <c r="AG425" s="4"/>
      <c r="AH425" s="4"/>
      <c r="AI425" s="4"/>
      <c r="AJ425" s="4"/>
      <c r="AK425" s="1064"/>
      <c r="AL425" s="1064"/>
      <c r="AM425" s="1064"/>
      <c r="AN425" s="1064"/>
      <c r="AO425" s="1064"/>
      <c r="AP425" s="1064"/>
      <c r="AQ425" s="1064"/>
      <c r="AR425" s="1064"/>
      <c r="AS425" s="1064"/>
      <c r="AT425" s="1064"/>
      <c r="AU425" s="1064"/>
      <c r="AV425" s="1064"/>
      <c r="AW425" s="1064"/>
      <c r="AX425" s="1064"/>
      <c r="AY425" s="1064"/>
      <c r="AZ425" s="1064"/>
      <c r="BA425" s="1064"/>
      <c r="BB425" s="1064"/>
      <c r="BC425" s="1064"/>
      <c r="BD425" s="1064"/>
      <c r="BE425" s="1064"/>
      <c r="BF425" s="1064"/>
      <c r="BG425" s="1064"/>
      <c r="BH425" s="1064"/>
      <c r="BI425" s="1064"/>
      <c r="BJ425" s="1064"/>
      <c r="BK425" s="1064"/>
      <c r="BL425" s="1064"/>
      <c r="BM425" s="1064"/>
      <c r="BN425" s="1064"/>
      <c r="BO425" s="1064"/>
      <c r="BP425" s="1064"/>
      <c r="BQ425" s="1064"/>
      <c r="BR425" s="1064"/>
      <c r="BS425" s="1064"/>
      <c r="BT425" s="1064"/>
      <c r="BU425" s="1064"/>
      <c r="BV425" s="1064"/>
      <c r="BW425" s="1064"/>
      <c r="BX425" s="1064"/>
      <c r="BY425" s="1132"/>
      <c r="BZ425" s="1132"/>
      <c r="CA425" s="1132"/>
      <c r="CB425" s="1132"/>
      <c r="CC425" s="1132"/>
      <c r="CD425" s="1132"/>
      <c r="CE425" s="1132"/>
      <c r="CF425" s="1132"/>
      <c r="CG425" s="1132"/>
      <c r="CH425" s="1132"/>
      <c r="CI425" s="1132"/>
      <c r="CJ425" s="1064"/>
      <c r="CK425" s="1064"/>
      <c r="CL425" s="384"/>
      <c r="CM425" s="384"/>
      <c r="CN425" s="907"/>
    </row>
    <row r="426" spans="1:101" s="48" customFormat="1" ht="15">
      <c r="A426" s="228"/>
      <c r="B426" s="60"/>
      <c r="C426" s="685"/>
      <c r="D426" s="17"/>
      <c r="E426" s="579"/>
      <c r="F426" s="542"/>
      <c r="G426" s="524"/>
      <c r="H426" s="228"/>
      <c r="I426" s="82"/>
      <c r="J426" s="80"/>
      <c r="K426" s="66"/>
      <c r="L426" s="62"/>
      <c r="M426" s="228" t="s">
        <v>252</v>
      </c>
      <c r="O426" s="64"/>
      <c r="R426" s="5"/>
      <c r="S426" s="322"/>
      <c r="T426" s="12"/>
      <c r="U426" s="8"/>
      <c r="V426" s="1133" t="s">
        <v>279</v>
      </c>
      <c r="W426" s="363" t="s">
        <v>230</v>
      </c>
      <c r="X426" s="2"/>
      <c r="Y426" s="2"/>
      <c r="Z426" s="789">
        <v>2000</v>
      </c>
      <c r="AA426" s="4"/>
      <c r="AB426" s="4"/>
      <c r="AC426" s="4"/>
      <c r="AD426" s="4"/>
      <c r="AE426" s="4"/>
      <c r="AF426" s="4"/>
      <c r="AG426" s="4"/>
      <c r="AH426" s="4"/>
      <c r="AI426" s="4"/>
      <c r="AJ426" s="4"/>
      <c r="AK426" s="1064"/>
      <c r="AL426" s="1064"/>
      <c r="AM426" s="1064"/>
      <c r="AN426" s="1064"/>
      <c r="AO426" s="1064"/>
      <c r="AP426" s="1064"/>
      <c r="AQ426" s="1064"/>
      <c r="AR426" s="1064"/>
      <c r="AS426" s="1064"/>
      <c r="AT426" s="1064"/>
      <c r="AU426" s="1064"/>
      <c r="AV426" s="1064"/>
      <c r="AW426" s="1064"/>
      <c r="AX426" s="1064"/>
      <c r="AY426" s="1064"/>
      <c r="AZ426" s="1064"/>
      <c r="BA426" s="1064"/>
      <c r="BB426" s="1064"/>
      <c r="BC426" s="1064"/>
      <c r="BD426" s="1064"/>
      <c r="BE426" s="1064"/>
      <c r="BF426" s="1064"/>
      <c r="BG426" s="1064"/>
      <c r="BH426" s="1064"/>
      <c r="BI426" s="1064"/>
      <c r="BJ426" s="1064"/>
      <c r="BK426" s="1064"/>
      <c r="BL426" s="1064"/>
      <c r="BM426" s="1064"/>
      <c r="BN426" s="1064"/>
      <c r="BO426" s="1064"/>
      <c r="BP426" s="1064"/>
      <c r="BQ426" s="1064"/>
      <c r="BR426" s="1064"/>
      <c r="BS426" s="1064"/>
      <c r="BT426" s="1064"/>
      <c r="BU426" s="1064"/>
      <c r="BV426" s="1064"/>
      <c r="BW426" s="1064"/>
      <c r="BX426" s="1064"/>
      <c r="BZ426" s="1133">
        <v>243.5</v>
      </c>
      <c r="CA426" s="1133">
        <v>248.3</v>
      </c>
      <c r="CB426" s="1133">
        <v>243.8</v>
      </c>
      <c r="CC426" s="1133">
        <v>243.6</v>
      </c>
      <c r="CD426" s="1133">
        <v>269.89999999999998</v>
      </c>
      <c r="CE426" s="1133">
        <v>276.89999999999998</v>
      </c>
      <c r="CF426" s="1133">
        <v>272.89999999999998</v>
      </c>
      <c r="CG426" s="1133">
        <v>272.3</v>
      </c>
      <c r="CH426" s="1133">
        <v>265.10000000000002</v>
      </c>
      <c r="CI426" s="1133">
        <v>230.7</v>
      </c>
      <c r="CJ426" s="1064"/>
      <c r="CK426" s="1064"/>
      <c r="CL426" s="384"/>
      <c r="CM426" s="384"/>
      <c r="CN426" s="907"/>
    </row>
    <row r="427" spans="1:101" s="4" customFormat="1" ht="15">
      <c r="F427" s="395"/>
      <c r="V427" s="1135" t="s">
        <v>307</v>
      </c>
      <c r="W427" s="344"/>
      <c r="X427" s="2"/>
      <c r="Y427" s="2"/>
      <c r="Z427" s="789"/>
      <c r="AK427" s="1064"/>
      <c r="AL427" s="1064"/>
      <c r="AM427" s="1064"/>
      <c r="AN427" s="1064"/>
      <c r="AO427" s="1064"/>
      <c r="AP427" s="1064"/>
      <c r="AQ427" s="1064"/>
      <c r="AR427" s="1064"/>
      <c r="AS427" s="1064"/>
      <c r="AT427" s="1064"/>
      <c r="AU427" s="1064"/>
      <c r="AV427" s="1064"/>
      <c r="AW427" s="1064"/>
      <c r="AX427" s="1064"/>
      <c r="AY427" s="1064"/>
      <c r="AZ427" s="1064"/>
      <c r="BA427" s="1064"/>
      <c r="BB427" s="1064"/>
      <c r="BC427" s="1064"/>
      <c r="BD427" s="1064"/>
      <c r="BE427" s="1064"/>
      <c r="BF427" s="1064"/>
      <c r="BG427" s="1064"/>
      <c r="BH427" s="1064"/>
      <c r="BI427" s="1064"/>
      <c r="BJ427" s="1064"/>
      <c r="BK427" s="1064"/>
      <c r="BL427" s="1064"/>
      <c r="BM427" s="1064"/>
      <c r="BN427" s="1064"/>
      <c r="BO427" s="1064"/>
      <c r="BP427" s="1064"/>
      <c r="BQ427" s="1064"/>
      <c r="BR427" s="1064"/>
      <c r="BS427" s="1064"/>
      <c r="BT427" s="1064"/>
      <c r="BU427" s="1064"/>
      <c r="BV427" s="1064"/>
      <c r="BW427" s="1064"/>
      <c r="BX427" s="1064"/>
      <c r="BZ427" s="1132"/>
      <c r="CA427" s="1132"/>
      <c r="CB427" s="1132"/>
      <c r="CC427" s="1132"/>
      <c r="CD427" s="1132"/>
      <c r="CE427" s="1132"/>
      <c r="CF427" s="1132"/>
      <c r="CG427" s="1132"/>
      <c r="CH427" s="1132"/>
      <c r="CI427" s="1132"/>
      <c r="CJ427" s="1064"/>
      <c r="CK427" s="1064"/>
      <c r="CL427" s="395"/>
      <c r="CM427" s="395"/>
      <c r="CN427" s="888"/>
    </row>
    <row r="428" spans="1:101" s="48" customFormat="1" ht="15">
      <c r="A428" s="228"/>
      <c r="B428" s="60"/>
      <c r="C428" s="685"/>
      <c r="D428" s="17"/>
      <c r="E428" s="579"/>
      <c r="F428" s="542"/>
      <c r="G428" s="524"/>
      <c r="H428" s="228"/>
      <c r="I428" s="82"/>
      <c r="J428" s="80"/>
      <c r="K428" s="66"/>
      <c r="L428" s="62"/>
      <c r="M428" s="228" t="s">
        <v>252</v>
      </c>
      <c r="O428" s="64"/>
      <c r="R428" s="5"/>
      <c r="S428" s="322"/>
      <c r="T428" s="12"/>
      <c r="U428" s="8"/>
      <c r="V428" s="1133" t="s">
        <v>232</v>
      </c>
      <c r="W428" s="363" t="s">
        <v>312</v>
      </c>
      <c r="X428" s="2"/>
      <c r="Y428" s="2"/>
      <c r="Z428" s="789">
        <v>2000</v>
      </c>
      <c r="AA428" s="4"/>
      <c r="AB428" s="4"/>
      <c r="AC428" s="4"/>
      <c r="AD428" s="4"/>
      <c r="AE428" s="4"/>
      <c r="AF428" s="4"/>
      <c r="AG428" s="4"/>
      <c r="AH428" s="4"/>
      <c r="AI428" s="4"/>
      <c r="AJ428" s="4"/>
      <c r="AK428" s="1064"/>
      <c r="AL428" s="1064"/>
      <c r="AM428" s="1064"/>
      <c r="AN428" s="1064"/>
      <c r="AO428" s="1064"/>
      <c r="AP428" s="1064"/>
      <c r="AQ428" s="1064"/>
      <c r="AR428" s="1064"/>
      <c r="AS428" s="1064"/>
      <c r="AT428" s="1064"/>
      <c r="AU428" s="1064"/>
      <c r="AV428" s="1064"/>
      <c r="AW428" s="1064"/>
      <c r="AX428" s="1064"/>
      <c r="AY428" s="1064"/>
      <c r="AZ428" s="1064"/>
      <c r="BA428" s="1064"/>
      <c r="BB428" s="1064"/>
      <c r="BC428" s="1064"/>
      <c r="BD428" s="1064"/>
      <c r="BE428" s="1064"/>
      <c r="BF428" s="1064"/>
      <c r="BG428" s="1064"/>
      <c r="BH428" s="1064"/>
      <c r="BI428" s="1064"/>
      <c r="BJ428" s="1064"/>
      <c r="BK428" s="1064"/>
      <c r="BL428" s="1064"/>
      <c r="BM428" s="1064"/>
      <c r="BN428" s="1064"/>
      <c r="BO428" s="1064"/>
      <c r="BP428" s="1064"/>
      <c r="BQ428" s="1064"/>
      <c r="BR428" s="1064"/>
      <c r="BS428" s="1064"/>
      <c r="BT428" s="1064"/>
      <c r="BU428" s="1064"/>
      <c r="BV428" s="1064"/>
      <c r="BW428" s="1064"/>
      <c r="BX428" s="1064"/>
      <c r="BZ428" s="1133"/>
      <c r="CA428" s="1134">
        <v>2</v>
      </c>
      <c r="CB428" s="1134">
        <v>-1.8</v>
      </c>
      <c r="CC428" s="1134">
        <v>-0.1</v>
      </c>
      <c r="CD428" s="1134">
        <v>10.8</v>
      </c>
      <c r="CE428" s="1134">
        <v>2.6</v>
      </c>
      <c r="CF428" s="1134">
        <v>-1.5</v>
      </c>
      <c r="CG428" s="1134">
        <v>-0.2</v>
      </c>
      <c r="CH428" s="1134">
        <v>-2.6</v>
      </c>
      <c r="CI428" s="1134">
        <v>-13</v>
      </c>
      <c r="CJ428" s="1064"/>
      <c r="CK428" s="1064"/>
      <c r="CL428" s="384"/>
      <c r="CM428" s="384"/>
      <c r="CN428" s="907"/>
    </row>
    <row r="429" spans="1:101" s="48" customFormat="1" ht="15">
      <c r="A429" s="228"/>
      <c r="B429" s="60"/>
      <c r="C429" s="685"/>
      <c r="D429" s="17"/>
      <c r="E429" s="579"/>
      <c r="F429" s="542"/>
      <c r="G429" s="524"/>
      <c r="H429" s="228"/>
      <c r="I429" s="82"/>
      <c r="J429" s="80"/>
      <c r="K429" s="66"/>
      <c r="L429" s="62"/>
      <c r="M429" s="228" t="s">
        <v>252</v>
      </c>
      <c r="O429" s="64"/>
      <c r="R429" s="5"/>
      <c r="S429" s="322"/>
      <c r="T429" s="12"/>
      <c r="U429" s="8"/>
      <c r="V429" s="1133" t="s">
        <v>251</v>
      </c>
      <c r="W429" s="363" t="s">
        <v>312</v>
      </c>
      <c r="X429" s="2"/>
      <c r="Y429" s="2"/>
      <c r="Z429" s="789">
        <v>2000</v>
      </c>
      <c r="AA429" s="4"/>
      <c r="AB429" s="4"/>
      <c r="AC429" s="4"/>
      <c r="AD429" s="4"/>
      <c r="AE429" s="4"/>
      <c r="AF429" s="4"/>
      <c r="AG429" s="4"/>
      <c r="AH429" s="4"/>
      <c r="AI429" s="4"/>
      <c r="AJ429" s="4"/>
      <c r="AK429" s="1064"/>
      <c r="AL429" s="1064"/>
      <c r="AM429" s="1064"/>
      <c r="AN429" s="1064"/>
      <c r="AO429" s="1064"/>
      <c r="AP429" s="1064"/>
      <c r="AQ429" s="1064"/>
      <c r="AR429" s="1064"/>
      <c r="AS429" s="1064"/>
      <c r="AT429" s="1064"/>
      <c r="AU429" s="1064"/>
      <c r="AV429" s="1064"/>
      <c r="AW429" s="1064"/>
      <c r="AX429" s="1064"/>
      <c r="AY429" s="1064"/>
      <c r="AZ429" s="1064"/>
      <c r="BA429" s="1064"/>
      <c r="BB429" s="1064"/>
      <c r="BC429" s="1064"/>
      <c r="BD429" s="1064"/>
      <c r="BE429" s="1064"/>
      <c r="BF429" s="1064"/>
      <c r="BG429" s="1064"/>
      <c r="BH429" s="1064"/>
      <c r="BI429" s="1064"/>
      <c r="BJ429" s="1064"/>
      <c r="BK429" s="1064"/>
      <c r="BL429" s="1064"/>
      <c r="BM429" s="1064"/>
      <c r="BN429" s="1064"/>
      <c r="BO429" s="1064"/>
      <c r="BP429" s="1064"/>
      <c r="BQ429" s="1064"/>
      <c r="BR429" s="1064"/>
      <c r="BS429" s="1064"/>
      <c r="BT429" s="1064"/>
      <c r="BU429" s="1064"/>
      <c r="BV429" s="1064"/>
      <c r="BW429" s="1064"/>
      <c r="BX429" s="1064"/>
      <c r="BZ429" s="1133"/>
      <c r="CA429" s="1134">
        <v>7.5</v>
      </c>
      <c r="CB429" s="1134">
        <v>-0.2</v>
      </c>
      <c r="CC429" s="1134">
        <v>0.1</v>
      </c>
      <c r="CD429" s="1134">
        <v>6.7</v>
      </c>
      <c r="CE429" s="1134">
        <v>4.4000000000000004</v>
      </c>
      <c r="CF429" s="1134">
        <v>8.8000000000000007</v>
      </c>
      <c r="CG429" s="1134">
        <v>6</v>
      </c>
      <c r="CH429" s="1134">
        <v>2.8</v>
      </c>
      <c r="CI429" s="1134">
        <v>-9.6</v>
      </c>
      <c r="CJ429" s="1064"/>
      <c r="CK429" s="1064"/>
      <c r="CL429" s="384"/>
      <c r="CM429" s="384"/>
      <c r="CN429" s="907"/>
    </row>
    <row r="430" spans="1:101" s="48" customFormat="1" ht="15">
      <c r="A430" s="228"/>
      <c r="B430" s="60"/>
      <c r="C430" s="685"/>
      <c r="D430" s="17"/>
      <c r="E430" s="579"/>
      <c r="F430" s="542"/>
      <c r="G430" s="524"/>
      <c r="H430" s="228"/>
      <c r="I430" s="82"/>
      <c r="J430" s="80"/>
      <c r="K430" s="66"/>
      <c r="L430" s="62"/>
      <c r="M430" s="228" t="s">
        <v>252</v>
      </c>
      <c r="O430" s="64"/>
      <c r="R430" s="5"/>
      <c r="S430" s="322"/>
      <c r="T430" s="12"/>
      <c r="U430" s="8"/>
      <c r="V430" s="1133" t="s">
        <v>313</v>
      </c>
      <c r="W430" s="363"/>
      <c r="X430" s="2"/>
      <c r="Y430" s="2"/>
      <c r="Z430" s="789"/>
      <c r="AA430" s="4"/>
      <c r="AB430" s="4"/>
      <c r="AC430" s="4"/>
      <c r="AD430" s="4"/>
      <c r="AE430" s="4"/>
      <c r="AF430" s="4"/>
      <c r="AG430" s="4"/>
      <c r="AH430" s="4"/>
      <c r="AI430" s="4"/>
      <c r="AJ430" s="4"/>
      <c r="AK430" s="1064"/>
      <c r="AL430" s="1064"/>
      <c r="AM430" s="1064"/>
      <c r="AN430" s="1064"/>
      <c r="AO430" s="1064"/>
      <c r="AP430" s="1064"/>
      <c r="AQ430" s="1064"/>
      <c r="AR430" s="1064"/>
      <c r="AS430" s="1064"/>
      <c r="AT430" s="1064"/>
      <c r="AU430" s="1064"/>
      <c r="AV430" s="1064"/>
      <c r="AW430" s="1064"/>
      <c r="AX430" s="1064"/>
      <c r="AY430" s="1064"/>
      <c r="AZ430" s="1064"/>
      <c r="BA430" s="1064"/>
      <c r="BB430" s="1064"/>
      <c r="BC430" s="1064"/>
      <c r="BD430" s="1064"/>
      <c r="BE430" s="1064"/>
      <c r="BF430" s="1064"/>
      <c r="BG430" s="1064"/>
      <c r="BH430" s="1064"/>
      <c r="BI430" s="1064"/>
      <c r="BJ430" s="1064"/>
      <c r="BK430" s="1064"/>
      <c r="BL430" s="1064"/>
      <c r="BM430" s="1064"/>
      <c r="BN430" s="1064"/>
      <c r="BO430" s="1064"/>
      <c r="BP430" s="1064"/>
      <c r="BQ430" s="1064"/>
      <c r="BR430" s="1064"/>
      <c r="BS430" s="1064"/>
      <c r="BT430" s="1064"/>
      <c r="BU430" s="1064"/>
      <c r="BV430" s="1064"/>
      <c r="BW430" s="1064"/>
      <c r="BX430" s="1064"/>
      <c r="BZ430" s="1133"/>
      <c r="CA430" s="1133"/>
      <c r="CB430" s="1133"/>
      <c r="CC430" s="1133"/>
      <c r="CD430" s="1133"/>
      <c r="CE430" s="1133"/>
      <c r="CF430" s="1133"/>
      <c r="CG430" s="1133"/>
      <c r="CH430" s="1133"/>
      <c r="CI430" s="1133"/>
      <c r="CK430" s="1064"/>
      <c r="CL430" s="384"/>
      <c r="CM430" s="384"/>
      <c r="CN430" s="907"/>
    </row>
    <row r="431" spans="1:101" s="4" customFormat="1" ht="15">
      <c r="F431" s="395"/>
      <c r="V431" s="1132" t="s">
        <v>572</v>
      </c>
      <c r="W431" s="344"/>
      <c r="X431" s="2"/>
      <c r="Y431" s="2"/>
      <c r="Z431" s="789"/>
      <c r="AK431" s="1064"/>
      <c r="AL431" s="1064"/>
      <c r="AM431" s="1064"/>
      <c r="AN431" s="1064"/>
      <c r="AO431" s="1064"/>
      <c r="AP431" s="1064"/>
      <c r="AQ431" s="1064"/>
      <c r="AR431" s="1064"/>
      <c r="AS431" s="1064"/>
      <c r="AT431" s="1064"/>
      <c r="AU431" s="1064"/>
      <c r="AV431" s="1064"/>
      <c r="AW431" s="1064"/>
      <c r="AX431" s="1064"/>
      <c r="AY431" s="1064"/>
      <c r="AZ431" s="1064"/>
      <c r="BA431" s="1064"/>
      <c r="BB431" s="1064"/>
      <c r="BC431" s="1064"/>
      <c r="BD431" s="1064"/>
      <c r="BE431" s="1064"/>
      <c r="BF431" s="1064"/>
      <c r="BG431" s="1064"/>
      <c r="BH431" s="1064"/>
      <c r="BI431" s="1064"/>
      <c r="BJ431" s="1064"/>
      <c r="BK431" s="1064"/>
      <c r="BL431" s="1064"/>
      <c r="BM431" s="1064"/>
      <c r="BN431" s="1064"/>
      <c r="BO431" s="1064"/>
      <c r="BP431" s="1064"/>
      <c r="BQ431" s="1064"/>
      <c r="BR431" s="1064"/>
      <c r="BS431" s="1064"/>
      <c r="BT431" s="1064"/>
      <c r="BU431" s="1064"/>
      <c r="BV431" s="1064"/>
      <c r="BW431" s="1064"/>
      <c r="BX431" s="1064"/>
      <c r="BZ431" s="1132"/>
      <c r="CA431" s="1132"/>
      <c r="CB431" s="1132"/>
      <c r="CC431" s="1132"/>
      <c r="CD431" s="1132"/>
      <c r="CE431" s="1132"/>
      <c r="CF431" s="1132"/>
      <c r="CG431" s="1132"/>
      <c r="CH431" s="1132"/>
      <c r="CI431" s="1132"/>
      <c r="CJ431" s="1279" t="s">
        <v>319</v>
      </c>
      <c r="CK431" s="1280"/>
      <c r="CL431" s="1281"/>
      <c r="CM431" s="395"/>
      <c r="CN431" s="888"/>
    </row>
    <row r="432" spans="1:101" s="48" customFormat="1" ht="15">
      <c r="A432" s="228"/>
      <c r="B432" s="60"/>
      <c r="C432" s="685"/>
      <c r="D432" s="17"/>
      <c r="E432" s="579"/>
      <c r="F432" s="542"/>
      <c r="G432" s="524"/>
      <c r="H432" s="228"/>
      <c r="I432" s="82"/>
      <c r="J432" s="80"/>
      <c r="K432" s="66"/>
      <c r="L432" s="62"/>
      <c r="M432" s="228" t="s">
        <v>252</v>
      </c>
      <c r="O432" s="64"/>
      <c r="R432" s="5"/>
      <c r="S432" s="322"/>
      <c r="T432" s="12"/>
      <c r="U432" s="8"/>
      <c r="V432" s="1133" t="s">
        <v>246</v>
      </c>
      <c r="W432" s="363" t="s">
        <v>230</v>
      </c>
      <c r="X432" s="2"/>
      <c r="Y432" s="2"/>
      <c r="Z432" s="789">
        <v>2000</v>
      </c>
      <c r="AA432" s="4"/>
      <c r="AB432" s="4"/>
      <c r="AC432" s="4"/>
      <c r="AD432" s="4"/>
      <c r="AE432" s="4"/>
      <c r="AF432" s="4"/>
      <c r="AG432" s="4"/>
      <c r="AH432" s="4"/>
      <c r="AI432" s="4"/>
      <c r="AJ432" s="4"/>
      <c r="AK432" s="1064"/>
      <c r="AL432" s="1064"/>
      <c r="AM432" s="1064"/>
      <c r="AN432" s="1064"/>
      <c r="AO432" s="1064"/>
      <c r="AP432" s="1064"/>
      <c r="AQ432" s="1064"/>
      <c r="AR432" s="1064"/>
      <c r="AS432" s="1064"/>
      <c r="AT432" s="1064"/>
      <c r="AU432" s="1064"/>
      <c r="AV432" s="1064"/>
      <c r="AW432" s="1064"/>
      <c r="AX432" s="1064"/>
      <c r="AY432" s="1064"/>
      <c r="AZ432" s="1064"/>
      <c r="BA432" s="1064"/>
      <c r="BB432" s="1064"/>
      <c r="BC432" s="1064"/>
      <c r="BD432" s="1064"/>
      <c r="BE432" s="1064"/>
      <c r="BF432" s="1064"/>
      <c r="BG432" s="1064"/>
      <c r="BH432" s="1064"/>
      <c r="BI432" s="1064"/>
      <c r="BJ432" s="1064"/>
      <c r="BK432" s="1064"/>
      <c r="BL432" s="1064"/>
      <c r="BM432" s="1064"/>
      <c r="BN432" s="1064"/>
      <c r="BO432" s="1064"/>
      <c r="BP432" s="1064"/>
      <c r="BQ432" s="1064"/>
      <c r="BR432" s="1064"/>
      <c r="BS432" s="1064"/>
      <c r="BT432" s="1064"/>
      <c r="BU432" s="1064"/>
      <c r="BV432" s="1064"/>
      <c r="BW432" s="1064"/>
      <c r="BX432" s="1064"/>
      <c r="BZ432" s="1133">
        <v>-7.9</v>
      </c>
      <c r="CA432" s="1133">
        <v>-20.399999999999999</v>
      </c>
      <c r="CB432" s="1133">
        <v>-25.9</v>
      </c>
      <c r="CC432" s="1133">
        <v>-31.8</v>
      </c>
      <c r="CD432" s="1133">
        <v>-36.200000000000003</v>
      </c>
      <c r="CE432" s="1133">
        <v>-40</v>
      </c>
      <c r="CF432" s="1133">
        <v>-50.5</v>
      </c>
      <c r="CG432" s="1133">
        <v>-65.599999999999994</v>
      </c>
      <c r="CH432" s="1133">
        <v>-77.8</v>
      </c>
      <c r="CI432" s="1133">
        <v>-77.7</v>
      </c>
      <c r="CJ432" s="1282">
        <f>-7.8085*(CJ$40-1999)-0.4333</f>
        <v>-86.326800000000006</v>
      </c>
      <c r="CK432" s="1283">
        <f>-7.8085*(CK$40-1999)-0.4333</f>
        <v>-94.135300000000001</v>
      </c>
      <c r="CL432" s="1284">
        <f>-7.8085*(CL$40-1999)-0.4333</f>
        <v>-101.94380000000001</v>
      </c>
      <c r="CM432" s="384"/>
      <c r="CN432" s="907"/>
    </row>
    <row r="433" spans="1:92" s="48" customFormat="1" ht="15">
      <c r="A433" s="228"/>
      <c r="B433" s="60"/>
      <c r="C433" s="685"/>
      <c r="D433" s="17"/>
      <c r="E433" s="579"/>
      <c r="F433" s="542"/>
      <c r="G433" s="524"/>
      <c r="H433" s="228"/>
      <c r="I433" s="82"/>
      <c r="J433" s="80"/>
      <c r="K433" s="66"/>
      <c r="L433" s="62"/>
      <c r="M433" s="228" t="s">
        <v>252</v>
      </c>
      <c r="O433" s="64"/>
      <c r="R433" s="5"/>
      <c r="S433" s="322"/>
      <c r="T433" s="12"/>
      <c r="U433" s="8"/>
      <c r="V433" s="1133" t="s">
        <v>247</v>
      </c>
      <c r="W433" s="363" t="s">
        <v>230</v>
      </c>
      <c r="X433" s="2"/>
      <c r="Y433" s="2"/>
      <c r="Z433" s="789">
        <v>2000</v>
      </c>
      <c r="AA433" s="4"/>
      <c r="AB433" s="4"/>
      <c r="AC433" s="4"/>
      <c r="AD433" s="4"/>
      <c r="AE433" s="4"/>
      <c r="AF433" s="4"/>
      <c r="AG433" s="4"/>
      <c r="AH433" s="4"/>
      <c r="AI433" s="4"/>
      <c r="AJ433" s="4"/>
      <c r="AK433" s="1064"/>
      <c r="AL433" s="1064"/>
      <c r="AM433" s="1064"/>
      <c r="AN433" s="1064"/>
      <c r="AO433" s="1064"/>
      <c r="AP433" s="1064"/>
      <c r="AQ433" s="1064"/>
      <c r="AR433" s="1064"/>
      <c r="AS433" s="1064"/>
      <c r="AT433" s="1064"/>
      <c r="AU433" s="1064"/>
      <c r="AV433" s="1064"/>
      <c r="AW433" s="1064"/>
      <c r="AX433" s="1064"/>
      <c r="AY433" s="1064"/>
      <c r="AZ433" s="1064"/>
      <c r="BA433" s="1064"/>
      <c r="BB433" s="1064"/>
      <c r="BC433" s="1064"/>
      <c r="BD433" s="1064"/>
      <c r="BE433" s="1064"/>
      <c r="BF433" s="1064"/>
      <c r="BG433" s="1064"/>
      <c r="BH433" s="1064"/>
      <c r="BI433" s="1064"/>
      <c r="BJ433" s="1064"/>
      <c r="BK433" s="1064"/>
      <c r="BL433" s="1064"/>
      <c r="BM433" s="1064"/>
      <c r="BN433" s="1064"/>
      <c r="BO433" s="1064"/>
      <c r="BP433" s="1064"/>
      <c r="BQ433" s="1064"/>
      <c r="BR433" s="1064"/>
      <c r="BS433" s="1064"/>
      <c r="BT433" s="1064"/>
      <c r="BU433" s="1064"/>
      <c r="BV433" s="1064"/>
      <c r="BW433" s="1064"/>
      <c r="BX433" s="1064"/>
      <c r="BZ433" s="1133">
        <v>-7.9</v>
      </c>
      <c r="CA433" s="1133">
        <v>-19.8</v>
      </c>
      <c r="CB433" s="1133">
        <v>-25.2</v>
      </c>
      <c r="CC433" s="1133">
        <v>-30.2</v>
      </c>
      <c r="CD433" s="1133">
        <v>-32.5</v>
      </c>
      <c r="CE433" s="1133">
        <v>-33.9</v>
      </c>
      <c r="CF433" s="1133">
        <v>-41.6</v>
      </c>
      <c r="CG433" s="1133">
        <v>-53.5</v>
      </c>
      <c r="CH433" s="1133">
        <v>-61.7</v>
      </c>
      <c r="CI433" s="1133">
        <v>-68.3</v>
      </c>
      <c r="CJ433" s="1282">
        <f>-6.1455*(CJ$40-1999)-3.66</f>
        <v>-71.260499999999993</v>
      </c>
      <c r="CK433" s="1283">
        <f>-6.1455*(CK$40-1999)-3.66</f>
        <v>-77.406000000000006</v>
      </c>
      <c r="CL433" s="1284">
        <f>-6.1455*(CL$40-1999)-3.66</f>
        <v>-83.551500000000004</v>
      </c>
      <c r="CM433" s="384"/>
      <c r="CN433" s="907"/>
    </row>
    <row r="434" spans="1:92" s="4" customFormat="1" ht="15">
      <c r="F434" s="395"/>
      <c r="V434" s="1132" t="s">
        <v>320</v>
      </c>
      <c r="W434" s="344" t="s">
        <v>230</v>
      </c>
      <c r="X434" s="2"/>
      <c r="Y434" s="2"/>
      <c r="Z434" s="789"/>
      <c r="AK434" s="1064"/>
      <c r="AL434" s="1064"/>
      <c r="AM434" s="1064"/>
      <c r="AN434" s="1064"/>
      <c r="AO434" s="1064"/>
      <c r="AP434" s="1064"/>
      <c r="AQ434" s="1064"/>
      <c r="AR434" s="1064"/>
      <c r="AS434" s="1064"/>
      <c r="AT434" s="1064"/>
      <c r="AU434" s="1064"/>
      <c r="AV434" s="1064"/>
      <c r="AW434" s="1064"/>
      <c r="AX434" s="1064"/>
      <c r="AY434" s="1064"/>
      <c r="AZ434" s="1064"/>
      <c r="BA434" s="1064"/>
      <c r="BB434" s="1064"/>
      <c r="BC434" s="1064"/>
      <c r="BD434" s="1064"/>
      <c r="BE434" s="1064"/>
      <c r="BF434" s="1064"/>
      <c r="BG434" s="1064"/>
      <c r="BH434" s="1064"/>
      <c r="BI434" s="1064"/>
      <c r="BJ434" s="1064"/>
      <c r="BK434" s="1064"/>
      <c r="BL434" s="1064"/>
      <c r="BM434" s="1064"/>
      <c r="BN434" s="1064"/>
      <c r="BO434" s="1064"/>
      <c r="BP434" s="1064"/>
      <c r="BQ434" s="1064"/>
      <c r="BR434" s="1064"/>
      <c r="BS434" s="1064"/>
      <c r="BT434" s="1064"/>
      <c r="BU434" s="1064"/>
      <c r="BV434" s="1064"/>
      <c r="BW434" s="1064"/>
      <c r="BX434" s="1064"/>
      <c r="BZ434" s="1064">
        <f t="shared" ref="BZ434:CJ434" si="260">AVERAGE(BZ432:BZ433)</f>
        <v>-7.9</v>
      </c>
      <c r="CA434" s="1064">
        <f t="shared" si="260"/>
        <v>-20.100000000000001</v>
      </c>
      <c r="CB434" s="1064">
        <f t="shared" si="260"/>
        <v>-25.549999999999997</v>
      </c>
      <c r="CC434" s="1064">
        <f t="shared" si="260"/>
        <v>-31</v>
      </c>
      <c r="CD434" s="1064">
        <f t="shared" si="260"/>
        <v>-34.35</v>
      </c>
      <c r="CE434" s="1064">
        <f t="shared" si="260"/>
        <v>-36.950000000000003</v>
      </c>
      <c r="CF434" s="1064">
        <f t="shared" si="260"/>
        <v>-46.05</v>
      </c>
      <c r="CG434" s="1064">
        <f t="shared" si="260"/>
        <v>-59.55</v>
      </c>
      <c r="CH434" s="1064">
        <f t="shared" si="260"/>
        <v>-69.75</v>
      </c>
      <c r="CI434" s="1064">
        <f>AVERAGE(CI432:CI433)</f>
        <v>-73</v>
      </c>
      <c r="CJ434" s="1285">
        <f t="shared" si="260"/>
        <v>-78.79365</v>
      </c>
      <c r="CK434" s="1286">
        <f>AVERAGE(CK432:CK433)</f>
        <v>-85.770650000000003</v>
      </c>
      <c r="CL434" s="1287">
        <f>AVERAGE(CL432:CL433)</f>
        <v>-92.747650000000007</v>
      </c>
      <c r="CM434" s="395"/>
      <c r="CN434" s="888"/>
    </row>
    <row r="435" spans="1:92" s="4" customFormat="1" ht="15">
      <c r="F435" s="395"/>
      <c r="V435" s="1132" t="str">
        <f>V432</f>
        <v>Fourchette haute</v>
      </c>
      <c r="W435" s="1303" t="str">
        <f t="shared" ref="W435:W437" si="261">W$73</f>
        <v>Md euros 2012</v>
      </c>
      <c r="X435" s="2"/>
      <c r="Y435" s="2"/>
      <c r="Z435" s="1305"/>
      <c r="AK435" s="1306"/>
      <c r="AL435" s="1306"/>
      <c r="AM435" s="1306"/>
      <c r="AN435" s="1306"/>
      <c r="AO435" s="1306"/>
      <c r="AP435" s="1306"/>
      <c r="AQ435" s="1306"/>
      <c r="AR435" s="1306"/>
      <c r="AS435" s="1306"/>
      <c r="AT435" s="1306"/>
      <c r="AU435" s="1306"/>
      <c r="AV435" s="1306"/>
      <c r="AW435" s="1306"/>
      <c r="AX435" s="1306"/>
      <c r="AY435" s="1306"/>
      <c r="AZ435" s="1306"/>
      <c r="BA435" s="1306"/>
      <c r="BB435" s="1306"/>
      <c r="BC435" s="1306"/>
      <c r="BD435" s="1306"/>
      <c r="BE435" s="1306"/>
      <c r="BF435" s="1306"/>
      <c r="BG435" s="1306"/>
      <c r="BH435" s="1306"/>
      <c r="BI435" s="1306"/>
      <c r="BJ435" s="1306"/>
      <c r="BK435" s="1306"/>
      <c r="BL435" s="1306"/>
      <c r="BM435" s="1306"/>
      <c r="BN435" s="1306"/>
      <c r="BO435" s="1306"/>
      <c r="BP435" s="1306"/>
      <c r="BQ435" s="1306"/>
      <c r="BR435" s="1306"/>
      <c r="BS435" s="1306"/>
      <c r="BT435" s="1306"/>
      <c r="BU435" s="1306"/>
      <c r="BV435" s="1306"/>
      <c r="BW435" s="1306"/>
      <c r="BX435" s="1306"/>
      <c r="BZ435" s="1306">
        <f>BZ432/BZ$71*BZ$73</f>
        <v>-9.7821209431925009</v>
      </c>
      <c r="CA435" s="1306">
        <f t="shared" ref="CA435:CI435" si="262">CA432/CA$71*CA$73</f>
        <v>-24.761496604480701</v>
      </c>
      <c r="CB435" s="1306">
        <f t="shared" si="262"/>
        <v>-30.755164984670266</v>
      </c>
      <c r="CC435" s="1306">
        <f t="shared" si="262"/>
        <v>-37.021695783049751</v>
      </c>
      <c r="CD435" s="1306">
        <f t="shared" si="262"/>
        <v>-41.45021114714946</v>
      </c>
      <c r="CE435" s="1306">
        <f t="shared" si="262"/>
        <v>-44.941946703044373</v>
      </c>
      <c r="CF435" s="1306">
        <f t="shared" si="262"/>
        <v>-55.550016129538285</v>
      </c>
      <c r="CG435" s="1306">
        <f t="shared" si="262"/>
        <v>-70.340111425441791</v>
      </c>
      <c r="CH435" s="1306">
        <f t="shared" si="262"/>
        <v>-81.353588105933667</v>
      </c>
      <c r="CI435" s="1306">
        <f t="shared" si="262"/>
        <v>-80.671373795219779</v>
      </c>
      <c r="CJ435" s="1283"/>
      <c r="CK435" s="1283"/>
      <c r="CL435" s="1283"/>
      <c r="CM435" s="395"/>
      <c r="CN435" s="888"/>
    </row>
    <row r="436" spans="1:92" s="4" customFormat="1" ht="15">
      <c r="F436" s="395"/>
      <c r="V436" s="1132" t="str">
        <f t="shared" ref="V436:V437" si="263">V433</f>
        <v>Fourchette basse</v>
      </c>
      <c r="W436" s="1303" t="str">
        <f t="shared" si="261"/>
        <v>Md euros 2012</v>
      </c>
      <c r="X436" s="2"/>
      <c r="Y436" s="2"/>
      <c r="Z436" s="1305"/>
      <c r="AK436" s="1306"/>
      <c r="AL436" s="1306"/>
      <c r="AM436" s="1306"/>
      <c r="AN436" s="1306"/>
      <c r="AO436" s="1306"/>
      <c r="AP436" s="1306"/>
      <c r="AQ436" s="1306"/>
      <c r="AR436" s="1306"/>
      <c r="AS436" s="1306"/>
      <c r="AT436" s="1306"/>
      <c r="AU436" s="1306"/>
      <c r="AV436" s="1306"/>
      <c r="AW436" s="1306"/>
      <c r="AX436" s="1306"/>
      <c r="AY436" s="1306"/>
      <c r="AZ436" s="1306"/>
      <c r="BA436" s="1306"/>
      <c r="BB436" s="1306"/>
      <c r="BC436" s="1306"/>
      <c r="BD436" s="1306"/>
      <c r="BE436" s="1306"/>
      <c r="BF436" s="1306"/>
      <c r="BG436" s="1306"/>
      <c r="BH436" s="1306"/>
      <c r="BI436" s="1306"/>
      <c r="BJ436" s="1306"/>
      <c r="BK436" s="1306"/>
      <c r="BL436" s="1306"/>
      <c r="BM436" s="1306"/>
      <c r="BN436" s="1306"/>
      <c r="BO436" s="1306"/>
      <c r="BP436" s="1306"/>
      <c r="BQ436" s="1306"/>
      <c r="BR436" s="1306"/>
      <c r="BS436" s="1306"/>
      <c r="BT436" s="1306"/>
      <c r="BU436" s="1306"/>
      <c r="BV436" s="1306"/>
      <c r="BW436" s="1306"/>
      <c r="BX436" s="1306"/>
      <c r="BZ436" s="1306">
        <f t="shared" ref="BZ436:CI437" si="264">BZ433/BZ$71*BZ$73</f>
        <v>-9.7821209431925009</v>
      </c>
      <c r="CA436" s="1306">
        <f t="shared" si="264"/>
        <v>-24.033217292584212</v>
      </c>
      <c r="CB436" s="1306">
        <f t="shared" si="264"/>
        <v>-29.923944309408906</v>
      </c>
      <c r="CC436" s="1306">
        <f t="shared" si="264"/>
        <v>-35.15896895119819</v>
      </c>
      <c r="CD436" s="1306">
        <f t="shared" si="264"/>
        <v>-37.213587355866224</v>
      </c>
      <c r="CE436" s="1306">
        <f t="shared" si="264"/>
        <v>-38.088299830830103</v>
      </c>
      <c r="CF436" s="1306">
        <f t="shared" si="264"/>
        <v>-45.760013286906783</v>
      </c>
      <c r="CG436" s="1306">
        <f t="shared" si="264"/>
        <v>-57.365792092395367</v>
      </c>
      <c r="CH436" s="1306">
        <f t="shared" si="264"/>
        <v>-64.518205477327868</v>
      </c>
      <c r="CI436" s="1306">
        <f t="shared" si="264"/>
        <v>-70.911902576750464</v>
      </c>
      <c r="CJ436" s="1283"/>
      <c r="CK436" s="1283"/>
      <c r="CL436" s="1283"/>
      <c r="CM436" s="395"/>
      <c r="CN436" s="1335" t="s">
        <v>29</v>
      </c>
    </row>
    <row r="437" spans="1:92" s="4" customFormat="1" ht="15">
      <c r="F437" s="395"/>
      <c r="V437" s="1132" t="str">
        <f t="shared" si="263"/>
        <v>moyenne</v>
      </c>
      <c r="W437" s="1303" t="str">
        <f t="shared" si="261"/>
        <v>Md euros 2012</v>
      </c>
      <c r="X437" s="2"/>
      <c r="Y437" s="2"/>
      <c r="Z437" s="1305"/>
      <c r="AK437" s="1306"/>
      <c r="AL437" s="1306"/>
      <c r="AM437" s="1306"/>
      <c r="AN437" s="1306"/>
      <c r="AO437" s="1306"/>
      <c r="AP437" s="1306"/>
      <c r="AQ437" s="1306"/>
      <c r="AR437" s="1306"/>
      <c r="AS437" s="1306"/>
      <c r="AT437" s="1306"/>
      <c r="AU437" s="1306"/>
      <c r="AV437" s="1306"/>
      <c r="AW437" s="1306"/>
      <c r="AX437" s="1306"/>
      <c r="AY437" s="1306"/>
      <c r="AZ437" s="1306"/>
      <c r="BA437" s="1306"/>
      <c r="BB437" s="1306"/>
      <c r="BC437" s="1306"/>
      <c r="BD437" s="4">
        <v>0</v>
      </c>
      <c r="BE437" s="4">
        <v>0</v>
      </c>
      <c r="BF437" s="4">
        <v>0</v>
      </c>
      <c r="BG437" s="4">
        <v>0</v>
      </c>
      <c r="BH437" s="4">
        <v>0</v>
      </c>
      <c r="BI437" s="4">
        <v>0</v>
      </c>
      <c r="BJ437" s="4">
        <v>0</v>
      </c>
      <c r="BK437" s="4">
        <v>0</v>
      </c>
      <c r="BL437" s="4">
        <v>0</v>
      </c>
      <c r="BM437" s="4">
        <v>0</v>
      </c>
      <c r="BN437" s="4">
        <v>0</v>
      </c>
      <c r="BO437" s="4">
        <v>0</v>
      </c>
      <c r="BP437" s="4">
        <v>0</v>
      </c>
      <c r="BQ437" s="4">
        <v>0</v>
      </c>
      <c r="BR437" s="4">
        <v>0</v>
      </c>
      <c r="BS437" s="4">
        <v>0</v>
      </c>
      <c r="BT437" s="4">
        <v>0</v>
      </c>
      <c r="BU437" s="4">
        <v>0</v>
      </c>
      <c r="BV437" s="4">
        <v>0</v>
      </c>
      <c r="BW437" s="4">
        <v>0</v>
      </c>
      <c r="BX437" s="4">
        <v>0</v>
      </c>
      <c r="BY437" s="4">
        <v>0</v>
      </c>
      <c r="BZ437" s="1306">
        <f t="shared" si="264"/>
        <v>-9.7821209431925009</v>
      </c>
      <c r="CA437" s="1306">
        <f t="shared" si="264"/>
        <v>-24.397356948532458</v>
      </c>
      <c r="CB437" s="1306">
        <f t="shared" si="264"/>
        <v>-30.339554647039581</v>
      </c>
      <c r="CC437" s="1306">
        <f t="shared" si="264"/>
        <v>-36.09033236712397</v>
      </c>
      <c r="CD437" s="1306">
        <f t="shared" si="264"/>
        <v>-39.331899251507842</v>
      </c>
      <c r="CE437" s="1306">
        <f t="shared" si="264"/>
        <v>-41.515123266937238</v>
      </c>
      <c r="CF437" s="1306">
        <f t="shared" si="264"/>
        <v>-50.655014708222531</v>
      </c>
      <c r="CG437" s="1306">
        <f t="shared" si="264"/>
        <v>-63.852951758918586</v>
      </c>
      <c r="CH437" s="1306">
        <f t="shared" si="264"/>
        <v>-72.935896791630768</v>
      </c>
      <c r="CI437" s="1306">
        <f t="shared" si="264"/>
        <v>-75.791638185985121</v>
      </c>
      <c r="CJ437" s="1283">
        <f>CJ434/CJ71*CJ73</f>
        <v>-81.028288705824352</v>
      </c>
      <c r="CK437" s="1283">
        <f t="shared" ref="CK437:CL437" si="265">CK434/CK71*CK73</f>
        <v>-87.082744718900514</v>
      </c>
      <c r="CL437" s="1283">
        <f t="shared" si="265"/>
        <v>-92.747650000000007</v>
      </c>
      <c r="CM437" s="395"/>
      <c r="CN437" s="1338">
        <f>AVERAGE(BD437:CL437)</f>
        <v>-20.158587779823296</v>
      </c>
    </row>
    <row r="438" spans="1:92" s="48" customFormat="1" ht="15">
      <c r="A438" s="228"/>
      <c r="B438" s="60"/>
      <c r="C438" s="685"/>
      <c r="D438" s="17"/>
      <c r="E438" s="579"/>
      <c r="F438" s="542"/>
      <c r="G438" s="524"/>
      <c r="H438" s="228"/>
      <c r="I438" s="82"/>
      <c r="J438" s="80"/>
      <c r="K438" s="66"/>
      <c r="L438" s="62"/>
      <c r="M438" s="228" t="s">
        <v>252</v>
      </c>
      <c r="O438" s="64"/>
      <c r="R438" s="5"/>
      <c r="S438" s="322"/>
      <c r="T438" s="12"/>
      <c r="U438" s="8"/>
      <c r="V438" s="1133" t="s">
        <v>250</v>
      </c>
      <c r="W438" s="363"/>
      <c r="X438" s="233" t="s">
        <v>176</v>
      </c>
      <c r="Y438" s="2"/>
      <c r="Z438" s="789"/>
      <c r="AA438" s="4"/>
      <c r="AB438" s="4"/>
      <c r="AC438" s="4"/>
      <c r="AD438" s="4"/>
      <c r="AE438" s="4"/>
      <c r="AF438" s="4"/>
      <c r="AG438" s="4"/>
      <c r="AH438" s="4"/>
      <c r="AI438" s="4"/>
      <c r="AJ438" s="4"/>
      <c r="AK438" s="1064"/>
      <c r="AL438" s="1064"/>
      <c r="AM438" s="1064"/>
      <c r="AN438" s="1064"/>
      <c r="AO438" s="1064"/>
      <c r="AP438" s="1064"/>
      <c r="AQ438" s="1064"/>
      <c r="AR438" s="1064"/>
      <c r="AS438" s="1064"/>
      <c r="AT438" s="1064"/>
      <c r="AU438" s="1064"/>
      <c r="AV438" s="1064"/>
      <c r="AW438" s="1064"/>
      <c r="AX438" s="1064"/>
      <c r="AY438" s="1064"/>
      <c r="AZ438" s="1064"/>
      <c r="BA438" s="1064"/>
      <c r="BB438" s="1064"/>
      <c r="BC438" s="1064"/>
      <c r="BD438" s="1064"/>
      <c r="BE438" s="1064"/>
      <c r="BF438" s="1064"/>
      <c r="BG438" s="1064"/>
      <c r="BH438" s="1064"/>
      <c r="BI438" s="1064"/>
      <c r="BJ438" s="1064"/>
      <c r="BK438" s="1064"/>
      <c r="BL438" s="1064"/>
      <c r="BM438" s="1064"/>
      <c r="BN438" s="1064"/>
      <c r="BO438" s="1064"/>
      <c r="BP438" s="1064"/>
      <c r="BQ438" s="1064"/>
      <c r="BR438" s="1064"/>
      <c r="BS438" s="1064"/>
      <c r="BT438" s="1064"/>
      <c r="BU438" s="1064"/>
      <c r="BV438" s="1064"/>
      <c r="BW438" s="1064"/>
      <c r="BX438" s="1064"/>
      <c r="BZ438" s="1133"/>
      <c r="CA438" s="1133"/>
      <c r="CB438" s="1133"/>
      <c r="CC438" s="1133"/>
      <c r="CD438" s="1133"/>
      <c r="CE438" s="1133"/>
      <c r="CF438" s="1133"/>
      <c r="CG438" s="1133"/>
      <c r="CH438" s="1133"/>
      <c r="CI438" s="1133"/>
      <c r="CJ438" s="1064"/>
      <c r="CK438" s="1064"/>
      <c r="CL438" s="384"/>
      <c r="CM438" s="384"/>
      <c r="CN438" s="907"/>
    </row>
    <row r="439" spans="1:92" s="48" customFormat="1" ht="15">
      <c r="A439" s="228"/>
      <c r="B439" s="60"/>
      <c r="C439" s="685"/>
      <c r="D439" s="17"/>
      <c r="E439" s="579"/>
      <c r="F439" s="542"/>
      <c r="G439" s="524"/>
      <c r="H439" s="228"/>
      <c r="I439" s="82"/>
      <c r="J439" s="80"/>
      <c r="K439" s="66"/>
      <c r="L439" s="62"/>
      <c r="M439" s="228" t="s">
        <v>252</v>
      </c>
      <c r="O439" s="64"/>
      <c r="R439" s="5"/>
      <c r="S439" s="322"/>
      <c r="T439" s="12"/>
      <c r="U439" s="8"/>
      <c r="V439" s="1133" t="s">
        <v>246</v>
      </c>
      <c r="W439" s="363" t="s">
        <v>230</v>
      </c>
      <c r="X439" s="2"/>
      <c r="Y439" s="2"/>
      <c r="Z439" s="789">
        <v>2000</v>
      </c>
      <c r="AA439" s="4"/>
      <c r="AB439" s="4"/>
      <c r="AC439" s="4"/>
      <c r="AD439" s="4"/>
      <c r="AE439" s="4"/>
      <c r="AF439" s="4"/>
      <c r="AG439" s="4"/>
      <c r="AH439" s="4"/>
      <c r="AI439" s="4"/>
      <c r="AJ439" s="4"/>
      <c r="AK439" s="1064"/>
      <c r="AL439" s="1064"/>
      <c r="AM439" s="1064"/>
      <c r="AN439" s="1064"/>
      <c r="AO439" s="1064"/>
      <c r="AP439" s="1064"/>
      <c r="AQ439" s="1064"/>
      <c r="AR439" s="1064"/>
      <c r="AS439" s="1064"/>
      <c r="AT439" s="1064"/>
      <c r="AU439" s="1064"/>
      <c r="AV439" s="1064"/>
      <c r="AW439" s="1064"/>
      <c r="AX439" s="1064"/>
      <c r="AY439" s="1064"/>
      <c r="AZ439" s="1064"/>
      <c r="BA439" s="1064"/>
      <c r="BB439" s="1064"/>
      <c r="BC439" s="1064"/>
      <c r="BD439" s="1064"/>
      <c r="BE439" s="1064"/>
      <c r="BF439" s="1064"/>
      <c r="BG439" s="1064"/>
      <c r="BH439" s="1064"/>
      <c r="BI439" s="1064"/>
      <c r="BJ439" s="1064"/>
      <c r="BK439" s="1064"/>
      <c r="BL439" s="1064"/>
      <c r="BM439" s="1064"/>
      <c r="BN439" s="1064"/>
      <c r="BO439" s="1064"/>
      <c r="BP439" s="1064"/>
      <c r="BQ439" s="1064"/>
      <c r="BR439" s="1064"/>
      <c r="BS439" s="1064"/>
      <c r="BT439" s="1064"/>
      <c r="BU439" s="1064"/>
      <c r="BV439" s="1064"/>
      <c r="BW439" s="1064"/>
      <c r="BX439" s="1064"/>
      <c r="BZ439" s="1133">
        <v>-1.7</v>
      </c>
      <c r="CA439" s="1133">
        <v>-7.8</v>
      </c>
      <c r="CB439" s="1133">
        <v>-12.7</v>
      </c>
      <c r="CC439" s="1133">
        <v>-15.8</v>
      </c>
      <c r="CD439" s="1133">
        <v>-17.899999999999999</v>
      </c>
      <c r="CE439" s="1133">
        <v>-22</v>
      </c>
      <c r="CF439" s="1133">
        <v>-25.6</v>
      </c>
      <c r="CG439" s="1133">
        <v>-34.6</v>
      </c>
      <c r="CH439" s="1133">
        <v>-38.200000000000003</v>
      </c>
      <c r="CI439" s="1133">
        <v>-41.6</v>
      </c>
      <c r="CJ439" s="1064"/>
      <c r="CK439" s="1064"/>
      <c r="CL439" s="384"/>
      <c r="CM439" s="384"/>
      <c r="CN439" s="907"/>
    </row>
    <row r="440" spans="1:92" s="48" customFormat="1" ht="15">
      <c r="A440" s="228"/>
      <c r="B440" s="60"/>
      <c r="C440" s="685"/>
      <c r="D440" s="17"/>
      <c r="E440" s="579"/>
      <c r="F440" s="542"/>
      <c r="G440" s="524"/>
      <c r="H440" s="228"/>
      <c r="I440" s="82"/>
      <c r="J440" s="80"/>
      <c r="K440" s="66"/>
      <c r="L440" s="62"/>
      <c r="M440" s="228" t="s">
        <v>252</v>
      </c>
      <c r="O440" s="64"/>
      <c r="R440" s="5"/>
      <c r="S440" s="322"/>
      <c r="T440" s="12"/>
      <c r="U440" s="8"/>
      <c r="V440" s="1133" t="s">
        <v>247</v>
      </c>
      <c r="W440" s="363" t="s">
        <v>230</v>
      </c>
      <c r="X440" s="2"/>
      <c r="Y440" s="2"/>
      <c r="Z440" s="789">
        <v>2000</v>
      </c>
      <c r="AA440" s="4"/>
      <c r="AB440" s="4"/>
      <c r="AC440" s="4"/>
      <c r="AD440" s="4"/>
      <c r="AE440" s="4"/>
      <c r="AF440" s="4"/>
      <c r="AG440" s="4"/>
      <c r="AH440" s="4"/>
      <c r="AI440" s="4"/>
      <c r="AJ440" s="4"/>
      <c r="AK440" s="1064"/>
      <c r="AL440" s="1064"/>
      <c r="AM440" s="1064"/>
      <c r="AN440" s="1064"/>
      <c r="AO440" s="1064"/>
      <c r="AP440" s="1064"/>
      <c r="AQ440" s="1064"/>
      <c r="AR440" s="1064"/>
      <c r="AS440" s="1064"/>
      <c r="AT440" s="1064"/>
      <c r="AU440" s="1064"/>
      <c r="AV440" s="1064"/>
      <c r="AW440" s="1064"/>
      <c r="AX440" s="1064"/>
      <c r="AY440" s="1064"/>
      <c r="AZ440" s="1064"/>
      <c r="BA440" s="1064"/>
      <c r="BB440" s="1064"/>
      <c r="BC440" s="1064"/>
      <c r="BD440" s="1064"/>
      <c r="BE440" s="1064"/>
      <c r="BF440" s="1064"/>
      <c r="BG440" s="1064"/>
      <c r="BH440" s="1064"/>
      <c r="BI440" s="1064"/>
      <c r="BJ440" s="1064"/>
      <c r="BK440" s="1064"/>
      <c r="BL440" s="1064"/>
      <c r="BM440" s="1064"/>
      <c r="BN440" s="1064"/>
      <c r="BO440" s="1064"/>
      <c r="BP440" s="1064"/>
      <c r="BQ440" s="1064"/>
      <c r="BR440" s="1064"/>
      <c r="BS440" s="1064"/>
      <c r="BT440" s="1064"/>
      <c r="BU440" s="1064"/>
      <c r="BV440" s="1064"/>
      <c r="BW440" s="1064"/>
      <c r="BX440" s="1064"/>
      <c r="BZ440" s="1133">
        <v>-1.7</v>
      </c>
      <c r="CA440" s="1133">
        <v>-7.6</v>
      </c>
      <c r="CB440" s="1133">
        <v>-12.4</v>
      </c>
      <c r="CC440" s="1133">
        <v>-14.1</v>
      </c>
      <c r="CD440" s="1133">
        <v>-15.9</v>
      </c>
      <c r="CE440" s="1133">
        <v>-18.2</v>
      </c>
      <c r="CF440" s="1133">
        <v>-20.399999999999999</v>
      </c>
      <c r="CG440" s="1133">
        <v>-27.8</v>
      </c>
      <c r="CH440" s="1133">
        <v>-29.3</v>
      </c>
      <c r="CI440" s="1133">
        <v>-32.9</v>
      </c>
      <c r="CJ440" s="1064"/>
      <c r="CK440" s="1064"/>
      <c r="CL440" s="384"/>
      <c r="CM440" s="384"/>
      <c r="CN440" s="907"/>
    </row>
    <row r="441" spans="1:92" s="48" customFormat="1" ht="15">
      <c r="A441" s="228"/>
      <c r="B441" s="60"/>
      <c r="C441" s="685"/>
      <c r="D441" s="17"/>
      <c r="E441" s="579"/>
      <c r="F441" s="542"/>
      <c r="G441" s="524"/>
      <c r="H441" s="228"/>
      <c r="I441" s="82"/>
      <c r="J441" s="80"/>
      <c r="K441" s="66"/>
      <c r="L441" s="62"/>
      <c r="M441" s="60"/>
      <c r="O441" s="64"/>
      <c r="R441" s="5"/>
      <c r="S441" s="322"/>
      <c r="T441" s="12"/>
      <c r="U441" s="8"/>
      <c r="V441" s="1058"/>
      <c r="W441" s="344"/>
      <c r="X441" s="2"/>
      <c r="Y441" s="2"/>
      <c r="Z441" s="789"/>
      <c r="AA441" s="4"/>
      <c r="AB441" s="4"/>
      <c r="AC441" s="4"/>
      <c r="AD441" s="4"/>
      <c r="AE441" s="4"/>
      <c r="AF441" s="4"/>
      <c r="AG441" s="4"/>
      <c r="AH441" s="4"/>
      <c r="AI441" s="4"/>
      <c r="AJ441" s="4"/>
      <c r="AK441" s="1064"/>
      <c r="AL441" s="1064"/>
      <c r="AM441" s="1064"/>
      <c r="AN441" s="1064"/>
      <c r="AO441" s="1064"/>
      <c r="AP441" s="1064"/>
      <c r="AQ441" s="1064"/>
      <c r="AR441" s="1064"/>
      <c r="AS441" s="1064"/>
      <c r="AT441" s="1064"/>
      <c r="AU441" s="1064"/>
      <c r="AV441" s="1064"/>
      <c r="AW441" s="1064"/>
      <c r="AX441" s="1064"/>
      <c r="AY441" s="1064"/>
      <c r="AZ441" s="1064"/>
      <c r="BA441" s="1064"/>
      <c r="BB441" s="1064"/>
      <c r="BC441" s="1064"/>
      <c r="BD441" s="1064"/>
      <c r="BE441" s="1064"/>
      <c r="BF441" s="1064"/>
      <c r="BG441" s="1064"/>
      <c r="BH441" s="1064"/>
      <c r="BI441" s="1064"/>
      <c r="BJ441" s="1064"/>
      <c r="BK441" s="1064"/>
      <c r="BL441" s="1064"/>
      <c r="BM441" s="1064"/>
      <c r="BN441" s="1064"/>
      <c r="BO441" s="1064"/>
      <c r="BP441" s="1064"/>
      <c r="BQ441" s="1064"/>
      <c r="BR441" s="1064"/>
      <c r="BS441" s="1064"/>
      <c r="BT441" s="1064"/>
      <c r="BU441" s="1064"/>
      <c r="BV441" s="1064"/>
      <c r="BW441" s="1064"/>
      <c r="BX441" s="1064"/>
      <c r="BY441" s="1064"/>
      <c r="BZ441" s="1064"/>
      <c r="CA441" s="1064"/>
      <c r="CB441" s="1064"/>
      <c r="CC441" s="1064"/>
      <c r="CD441" s="1064"/>
      <c r="CE441" s="1064"/>
      <c r="CF441" s="1064"/>
      <c r="CG441" s="1064"/>
      <c r="CH441" s="1064"/>
      <c r="CI441" s="1064"/>
      <c r="CJ441" s="1064"/>
      <c r="CK441" s="1064"/>
      <c r="CL441" s="384"/>
      <c r="CM441" s="384"/>
      <c r="CN441" s="907"/>
    </row>
    <row r="442" spans="1:92" s="48" customFormat="1" ht="15">
      <c r="A442" s="228"/>
      <c r="B442" s="60"/>
      <c r="C442" s="685"/>
      <c r="D442" s="17"/>
      <c r="E442" s="579"/>
      <c r="F442" s="542"/>
      <c r="G442" s="524"/>
      <c r="H442" s="228"/>
      <c r="I442" s="82"/>
      <c r="J442" s="80"/>
      <c r="K442" s="66"/>
      <c r="L442" s="62"/>
      <c r="M442" s="60"/>
      <c r="O442" s="64"/>
      <c r="R442" s="5"/>
      <c r="S442" s="322"/>
      <c r="T442" s="12"/>
      <c r="U442" s="8"/>
      <c r="V442" s="1132" t="s">
        <v>313</v>
      </c>
      <c r="W442" s="344"/>
      <c r="X442" s="2"/>
      <c r="Y442" s="2"/>
      <c r="Z442" s="789"/>
      <c r="AA442" s="4"/>
      <c r="AB442" s="4"/>
      <c r="AC442" s="4"/>
      <c r="AD442" s="4"/>
      <c r="AE442" s="4"/>
      <c r="AF442" s="4"/>
      <c r="AG442" s="4"/>
      <c r="AH442" s="4"/>
      <c r="AI442" s="4"/>
      <c r="AJ442" s="4"/>
      <c r="AK442" s="1064"/>
      <c r="AL442" s="1064"/>
      <c r="AM442" s="1064"/>
      <c r="AN442" s="1064"/>
      <c r="AO442" s="1064"/>
      <c r="AP442" s="1064"/>
      <c r="AQ442" s="1064"/>
      <c r="AR442" s="1064"/>
      <c r="AS442" s="1064"/>
      <c r="AT442" s="1064"/>
      <c r="AU442" s="1064"/>
      <c r="AV442" s="1064"/>
      <c r="AW442" s="1064"/>
      <c r="AX442" s="1064"/>
      <c r="AY442" s="1064"/>
      <c r="AZ442" s="1064"/>
      <c r="BA442" s="1064"/>
      <c r="BB442" s="1064"/>
      <c r="BC442" s="1064"/>
      <c r="BD442" s="1064"/>
      <c r="BE442" s="1064"/>
      <c r="BF442" s="1064"/>
      <c r="BG442" s="1064"/>
      <c r="BH442" s="1064"/>
      <c r="BI442" s="1064"/>
      <c r="BJ442" s="1064"/>
      <c r="BK442" s="1064"/>
      <c r="BL442" s="1064"/>
      <c r="BM442" s="1064"/>
      <c r="BN442" s="1064"/>
      <c r="BO442" s="1064"/>
      <c r="BP442" s="1064"/>
      <c r="BQ442" s="1064"/>
      <c r="BR442" s="1064"/>
      <c r="BS442" s="1064"/>
      <c r="BT442" s="1064"/>
      <c r="BU442" s="1064"/>
      <c r="BV442" s="1064"/>
      <c r="BW442" s="1064"/>
      <c r="BX442" s="1064"/>
      <c r="BY442" s="1064"/>
      <c r="BZ442" s="1064"/>
      <c r="CA442" s="1064"/>
      <c r="CB442" s="1064"/>
      <c r="CC442" s="1064"/>
      <c r="CD442" s="1064"/>
      <c r="CE442" s="1064"/>
      <c r="CF442" s="1064"/>
      <c r="CG442" s="1064"/>
      <c r="CH442" s="1064"/>
      <c r="CI442" s="1064"/>
      <c r="CJ442" s="1064"/>
      <c r="CK442" s="1064"/>
      <c r="CL442" s="384"/>
      <c r="CM442" s="384"/>
      <c r="CN442" s="907"/>
    </row>
    <row r="443" spans="1:92" s="48" customFormat="1" ht="15">
      <c r="A443" s="228"/>
      <c r="B443" s="60"/>
      <c r="C443" s="685"/>
      <c r="D443" s="17"/>
      <c r="E443" s="579"/>
      <c r="F443" s="542"/>
      <c r="G443" s="524"/>
      <c r="H443" s="228"/>
      <c r="I443" s="82"/>
      <c r="J443" s="80"/>
      <c r="K443" s="66"/>
      <c r="L443" s="62"/>
      <c r="M443" s="60"/>
      <c r="O443" s="64"/>
      <c r="R443" s="5"/>
      <c r="S443" s="322"/>
      <c r="T443" s="12"/>
      <c r="U443" s="8"/>
      <c r="V443" s="1132" t="s">
        <v>246</v>
      </c>
      <c r="W443" s="344" t="s">
        <v>317</v>
      </c>
      <c r="X443" s="2"/>
      <c r="Y443" s="2"/>
      <c r="Z443" s="789">
        <v>2000</v>
      </c>
      <c r="AA443" s="4"/>
      <c r="AB443" s="4"/>
      <c r="AC443" s="4"/>
      <c r="AD443" s="4"/>
      <c r="AE443" s="4"/>
      <c r="AF443" s="4"/>
      <c r="AG443" s="4"/>
      <c r="AH443" s="4"/>
      <c r="AI443" s="4"/>
      <c r="AJ443" s="4"/>
      <c r="AK443" s="1064"/>
      <c r="AL443" s="1064"/>
      <c r="AM443" s="1064"/>
      <c r="AN443" s="1064"/>
      <c r="AO443" s="1064"/>
      <c r="AP443" s="1064"/>
      <c r="AQ443" s="1064"/>
      <c r="AR443" s="1064"/>
      <c r="AS443" s="1064"/>
      <c r="AT443" s="1064"/>
      <c r="AU443" s="1064"/>
      <c r="AV443" s="1064"/>
      <c r="AW443" s="1064"/>
      <c r="AX443" s="1064"/>
      <c r="AY443" s="1064"/>
      <c r="AZ443" s="1064"/>
      <c r="BA443" s="1064"/>
      <c r="BB443" s="1064"/>
      <c r="BC443" s="1064"/>
      <c r="BD443" s="1064"/>
      <c r="BE443" s="1064"/>
      <c r="BF443" s="1064"/>
      <c r="BG443" s="1064"/>
      <c r="BH443" s="1064"/>
      <c r="BI443" s="1064"/>
      <c r="BJ443" s="1064"/>
      <c r="BK443" s="1064"/>
      <c r="BL443" s="1064"/>
      <c r="BM443" s="1064"/>
      <c r="BN443" s="1064"/>
      <c r="BO443" s="1064"/>
      <c r="BP443" s="1064"/>
      <c r="BQ443" s="1064"/>
      <c r="BR443" s="1064"/>
      <c r="BS443" s="1064"/>
      <c r="BT443" s="1064"/>
      <c r="BU443" s="1064"/>
      <c r="BV443" s="1064"/>
      <c r="BW443" s="1064"/>
      <c r="BX443" s="1064"/>
      <c r="BY443" s="1064"/>
      <c r="BZ443" s="1064">
        <f>100*BZ432/BZ$51</f>
        <v>-0.5487622493806279</v>
      </c>
      <c r="CA443" s="1064">
        <f t="shared" ref="CA443:CK443" si="266">100*CA432/CA$51</f>
        <v>-1.3640438443810519</v>
      </c>
      <c r="CB443" s="1064">
        <f t="shared" si="266"/>
        <v>-1.6786270464019182</v>
      </c>
      <c r="CC443" s="1064">
        <f>100*CC432/CC$51</f>
        <v>-2.0026419759803877</v>
      </c>
      <c r="CD443" s="1064">
        <f t="shared" si="266"/>
        <v>-2.1865569152006721</v>
      </c>
      <c r="CE443" s="1064">
        <f t="shared" si="266"/>
        <v>-2.3282251491504682</v>
      </c>
      <c r="CF443" s="1064">
        <f t="shared" si="266"/>
        <v>-2.8084961758737474</v>
      </c>
      <c r="CG443" s="1064">
        <f t="shared" si="266"/>
        <v>-3.4768007054428622</v>
      </c>
      <c r="CH443" s="1064">
        <f t="shared" si="266"/>
        <v>-4.0244258648277809</v>
      </c>
      <c r="CI443" s="1064">
        <f t="shared" si="266"/>
        <v>-4.120349239316714</v>
      </c>
      <c r="CJ443" s="1277">
        <f t="shared" si="266"/>
        <v>-4.4573712255772646</v>
      </c>
      <c r="CK443" s="1277">
        <f t="shared" si="266"/>
        <v>-4.7034772693886975</v>
      </c>
      <c r="CL443" s="1277">
        <f t="shared" ref="CL443" si="267">100*CL432/CL$51</f>
        <v>-5.0161865133835466</v>
      </c>
      <c r="CM443" s="384"/>
      <c r="CN443" s="907"/>
    </row>
    <row r="444" spans="1:92" s="48" customFormat="1" ht="15">
      <c r="A444" s="228"/>
      <c r="B444" s="60"/>
      <c r="C444" s="685"/>
      <c r="D444" s="17"/>
      <c r="E444" s="579"/>
      <c r="F444" s="542"/>
      <c r="G444" s="524"/>
      <c r="H444" s="228"/>
      <c r="I444" s="82"/>
      <c r="J444" s="80"/>
      <c r="K444" s="66"/>
      <c r="L444" s="62"/>
      <c r="M444" s="60"/>
      <c r="O444" s="64"/>
      <c r="R444" s="5"/>
      <c r="S444" s="322"/>
      <c r="T444" s="12"/>
      <c r="U444" s="8"/>
      <c r="V444" s="1132" t="s">
        <v>247</v>
      </c>
      <c r="W444" s="344" t="s">
        <v>317</v>
      </c>
      <c r="X444" s="2"/>
      <c r="Y444" s="2"/>
      <c r="Z444" s="789">
        <v>2000</v>
      </c>
      <c r="AA444" s="4"/>
      <c r="AB444" s="4"/>
      <c r="AC444" s="4"/>
      <c r="AD444" s="4"/>
      <c r="AE444" s="4"/>
      <c r="AF444" s="4"/>
      <c r="AG444" s="4"/>
      <c r="AH444" s="4"/>
      <c r="AI444" s="4"/>
      <c r="AJ444" s="4"/>
      <c r="AK444" s="1064"/>
      <c r="AL444" s="1064"/>
      <c r="AM444" s="1064"/>
      <c r="AN444" s="1064"/>
      <c r="AO444" s="1064"/>
      <c r="AP444" s="1064"/>
      <c r="AQ444" s="1064"/>
      <c r="AR444" s="1064"/>
      <c r="AS444" s="1064"/>
      <c r="AT444" s="1064"/>
      <c r="AU444" s="1064"/>
      <c r="AV444" s="1064"/>
      <c r="AW444" s="1064"/>
      <c r="AX444" s="1064"/>
      <c r="AY444" s="1064"/>
      <c r="AZ444" s="1064"/>
      <c r="BA444" s="1064"/>
      <c r="BB444" s="1064"/>
      <c r="BC444" s="1064"/>
      <c r="BD444" s="1064"/>
      <c r="BE444" s="1064"/>
      <c r="BF444" s="1064"/>
      <c r="BG444" s="1064"/>
      <c r="BH444" s="1064"/>
      <c r="BI444" s="1064"/>
      <c r="BJ444" s="1064"/>
      <c r="BK444" s="1064"/>
      <c r="BL444" s="1064"/>
      <c r="BM444" s="1064"/>
      <c r="BN444" s="1064"/>
      <c r="BO444" s="1064"/>
      <c r="BP444" s="1064"/>
      <c r="BQ444" s="1064"/>
      <c r="BR444" s="1064"/>
      <c r="BS444" s="1064"/>
      <c r="BT444" s="1064"/>
      <c r="BU444" s="1064"/>
      <c r="BV444" s="1064"/>
      <c r="BW444" s="1064"/>
      <c r="BX444" s="1064"/>
      <c r="BY444" s="1064"/>
      <c r="BZ444" s="1064">
        <f t="shared" ref="BZ444:CK445" si="268">100*BZ433/BZ$51</f>
        <v>-0.5487622493806279</v>
      </c>
      <c r="CA444" s="1064">
        <f t="shared" si="268"/>
        <v>-1.3239249077816093</v>
      </c>
      <c r="CB444" s="1064">
        <f t="shared" si="268"/>
        <v>-1.6332587478505152</v>
      </c>
      <c r="CC444" s="1064">
        <f t="shared" si="268"/>
        <v>-1.9018801155537015</v>
      </c>
      <c r="CD444" s="1064">
        <f t="shared" si="268"/>
        <v>-1.9630690537022604</v>
      </c>
      <c r="CE444" s="1064">
        <f t="shared" si="268"/>
        <v>-1.9731708139050217</v>
      </c>
      <c r="CF444" s="1064">
        <f t="shared" si="268"/>
        <v>-2.3135334834920376</v>
      </c>
      <c r="CG444" s="1064">
        <f t="shared" si="268"/>
        <v>-2.8355005753230667</v>
      </c>
      <c r="CH444" s="1064">
        <f t="shared" si="268"/>
        <v>-3.1916076588672766</v>
      </c>
      <c r="CI444" s="1064">
        <f t="shared" si="268"/>
        <v>-3.6218771305705482</v>
      </c>
      <c r="CJ444" s="1277">
        <f t="shared" si="268"/>
        <v>-3.6794425626832994</v>
      </c>
      <c r="CK444" s="1277">
        <f t="shared" si="268"/>
        <v>-3.8675965500115423</v>
      </c>
      <c r="CL444" s="1277">
        <f t="shared" ref="CL444" si="269">100*CL433/CL$51</f>
        <v>-4.111185844288376</v>
      </c>
      <c r="CM444" s="384"/>
      <c r="CN444" s="1335" t="s">
        <v>29</v>
      </c>
    </row>
    <row r="445" spans="1:92" s="48" customFormat="1" ht="15">
      <c r="A445" s="228"/>
      <c r="B445" s="60"/>
      <c r="C445" s="685"/>
      <c r="D445" s="17"/>
      <c r="E445" s="579"/>
      <c r="F445" s="542"/>
      <c r="G445" s="524"/>
      <c r="H445" s="228"/>
      <c r="I445" s="82"/>
      <c r="J445" s="80"/>
      <c r="K445" s="66"/>
      <c r="L445" s="62"/>
      <c r="M445" s="60"/>
      <c r="O445" s="64"/>
      <c r="R445" s="5"/>
      <c r="S445" s="322"/>
      <c r="T445" s="12"/>
      <c r="U445" s="8"/>
      <c r="V445" s="1058" t="s">
        <v>320</v>
      </c>
      <c r="W445" s="344" t="s">
        <v>317</v>
      </c>
      <c r="X445" s="2"/>
      <c r="Y445" s="2"/>
      <c r="Z445" s="789">
        <v>2000</v>
      </c>
      <c r="AA445" s="4"/>
      <c r="AB445" s="4"/>
      <c r="AC445" s="4"/>
      <c r="AD445" s="4"/>
      <c r="AE445" s="4"/>
      <c r="AF445" s="4"/>
      <c r="AG445" s="4"/>
      <c r="AH445" s="4"/>
      <c r="AI445" s="4"/>
      <c r="AJ445" s="4"/>
      <c r="AK445" s="1064"/>
      <c r="AL445" s="1064"/>
      <c r="AM445" s="1064"/>
      <c r="AN445" s="1064"/>
      <c r="AO445" s="1064"/>
      <c r="AP445" s="1064"/>
      <c r="AQ445" s="1064"/>
      <c r="AR445" s="1064"/>
      <c r="AS445" s="1064"/>
      <c r="AT445" s="1064"/>
      <c r="AU445" s="1064"/>
      <c r="AV445" s="1064"/>
      <c r="AW445" s="1064"/>
      <c r="AX445" s="1064"/>
      <c r="AY445" s="1064"/>
      <c r="AZ445" s="1064"/>
      <c r="BA445" s="1064"/>
      <c r="BB445" s="1064"/>
      <c r="BC445" s="1064"/>
      <c r="BD445" s="4">
        <v>0</v>
      </c>
      <c r="BE445" s="4">
        <v>0</v>
      </c>
      <c r="BF445" s="4">
        <v>0</v>
      </c>
      <c r="BG445" s="4">
        <v>0</v>
      </c>
      <c r="BH445" s="4">
        <v>0</v>
      </c>
      <c r="BI445" s="4">
        <v>0</v>
      </c>
      <c r="BJ445" s="4">
        <v>0</v>
      </c>
      <c r="BK445" s="4">
        <v>0</v>
      </c>
      <c r="BL445" s="4">
        <v>0</v>
      </c>
      <c r="BM445" s="4">
        <v>0</v>
      </c>
      <c r="BN445" s="4">
        <v>0</v>
      </c>
      <c r="BO445" s="4">
        <v>0</v>
      </c>
      <c r="BP445" s="4">
        <v>0</v>
      </c>
      <c r="BQ445" s="4">
        <v>0</v>
      </c>
      <c r="BR445" s="4">
        <v>0</v>
      </c>
      <c r="BS445" s="4">
        <v>0</v>
      </c>
      <c r="BT445" s="4">
        <v>0</v>
      </c>
      <c r="BU445" s="4">
        <v>0</v>
      </c>
      <c r="BV445" s="4">
        <v>0</v>
      </c>
      <c r="BW445" s="4">
        <v>0</v>
      </c>
      <c r="BX445" s="4">
        <v>0</v>
      </c>
      <c r="BY445" s="4">
        <v>0</v>
      </c>
      <c r="BZ445" s="1064">
        <f t="shared" si="268"/>
        <v>-0.5487622493806279</v>
      </c>
      <c r="CA445" s="1064">
        <f t="shared" si="268"/>
        <v>-1.3439843760813308</v>
      </c>
      <c r="CB445" s="1064">
        <f t="shared" si="268"/>
        <v>-1.6559428971262165</v>
      </c>
      <c r="CC445" s="1064">
        <f t="shared" si="268"/>
        <v>-1.9522610457670446</v>
      </c>
      <c r="CD445" s="1064">
        <f t="shared" si="268"/>
        <v>-2.0748129844514662</v>
      </c>
      <c r="CE445" s="1064">
        <f t="shared" si="268"/>
        <v>-2.1506979815277454</v>
      </c>
      <c r="CF445" s="1064">
        <f t="shared" si="268"/>
        <v>-2.5610148296828923</v>
      </c>
      <c r="CG445" s="1064">
        <f t="shared" si="268"/>
        <v>-3.1561506403829647</v>
      </c>
      <c r="CH445" s="1064">
        <f t="shared" si="268"/>
        <v>-3.6080167618475287</v>
      </c>
      <c r="CI445" s="1064">
        <f t="shared" si="268"/>
        <v>-3.8711131849436313</v>
      </c>
      <c r="CJ445" s="1277">
        <f t="shared" si="268"/>
        <v>-4.0684068941302822</v>
      </c>
      <c r="CK445" s="1277">
        <f t="shared" si="268"/>
        <v>-4.2855369097001201</v>
      </c>
      <c r="CL445" s="1277">
        <f t="shared" ref="CL445" si="270">100*CL434/CL$51</f>
        <v>-4.5636861788359617</v>
      </c>
      <c r="CM445" s="384"/>
      <c r="CN445" s="1339">
        <f>AVERAGE(BD445:CL445)</f>
        <v>-1.0240110552530803</v>
      </c>
    </row>
    <row r="446" spans="1:92" s="48" customFormat="1" ht="15">
      <c r="A446" s="228"/>
      <c r="B446" s="60"/>
      <c r="C446" s="685"/>
      <c r="D446" s="17"/>
      <c r="E446" s="579"/>
      <c r="F446" s="542"/>
      <c r="G446" s="524"/>
      <c r="H446" s="228"/>
      <c r="I446" s="82"/>
      <c r="J446" s="80"/>
      <c r="K446" s="66"/>
      <c r="L446" s="62"/>
      <c r="M446" s="60"/>
      <c r="O446" s="64"/>
      <c r="R446" s="5"/>
      <c r="S446" s="322"/>
      <c r="T446" s="12"/>
      <c r="U446" s="8"/>
      <c r="V446" s="1058"/>
      <c r="W446" s="344"/>
      <c r="X446" s="2"/>
      <c r="Y446" s="2"/>
      <c r="Z446" s="789"/>
      <c r="AA446" s="4"/>
      <c r="AB446" s="4"/>
      <c r="AC446" s="4"/>
      <c r="AD446" s="4"/>
      <c r="AE446" s="4"/>
      <c r="AF446" s="4"/>
      <c r="AG446" s="4"/>
      <c r="AH446" s="4"/>
      <c r="AI446" s="4"/>
      <c r="AJ446" s="4"/>
      <c r="AK446" s="1064"/>
      <c r="AL446" s="1064"/>
      <c r="AM446" s="1064"/>
      <c r="AN446" s="1064"/>
      <c r="AO446" s="1064"/>
      <c r="AP446" s="1064"/>
      <c r="AQ446" s="1064"/>
      <c r="AR446" s="1064"/>
      <c r="AS446" s="1064"/>
      <c r="AT446" s="1064"/>
      <c r="AU446" s="1064"/>
      <c r="AV446" s="1064"/>
      <c r="AW446" s="1064"/>
      <c r="AX446" s="1064"/>
      <c r="AY446" s="1064"/>
      <c r="AZ446" s="1064"/>
      <c r="BA446" s="1064"/>
      <c r="BB446" s="1064"/>
      <c r="BC446" s="1064"/>
      <c r="BD446" s="1064"/>
      <c r="BE446" s="1064"/>
      <c r="BF446" s="1064"/>
      <c r="BG446" s="1064"/>
      <c r="BH446" s="1064"/>
      <c r="BI446" s="1064"/>
      <c r="BJ446" s="1064"/>
      <c r="BK446" s="1064"/>
      <c r="BL446" s="1064"/>
      <c r="BM446" s="1064"/>
      <c r="BN446" s="1064"/>
      <c r="BO446" s="1064"/>
      <c r="BP446" s="1064"/>
      <c r="BQ446" s="1064"/>
      <c r="BR446" s="1064"/>
      <c r="BS446" s="1064"/>
      <c r="BT446" s="1064"/>
      <c r="BU446" s="1064"/>
      <c r="BV446" s="1064"/>
      <c r="BW446" s="1064"/>
      <c r="BX446" s="1064"/>
      <c r="BY446" s="1064"/>
      <c r="BZ446" s="1064"/>
      <c r="CA446" s="1064"/>
      <c r="CB446" s="1064"/>
      <c r="CC446" s="1064"/>
      <c r="CD446" s="1064"/>
      <c r="CE446" s="1064"/>
      <c r="CF446" s="1064"/>
      <c r="CG446" s="1064"/>
      <c r="CH446" s="1064"/>
      <c r="CI446" s="1064"/>
      <c r="CJ446" s="1064"/>
      <c r="CK446" s="1064"/>
      <c r="CL446" s="1064"/>
      <c r="CM446" s="384"/>
      <c r="CN446" s="907"/>
    </row>
    <row r="447" spans="1:92" s="48" customFormat="1" ht="15">
      <c r="A447" s="228"/>
      <c r="B447" s="60"/>
      <c r="C447" s="685"/>
      <c r="D447" s="17"/>
      <c r="E447" s="579"/>
      <c r="F447" s="542"/>
      <c r="G447" s="524"/>
      <c r="H447" s="228"/>
      <c r="I447" s="82"/>
      <c r="J447" s="80"/>
      <c r="K447" s="66"/>
      <c r="L447" s="62"/>
      <c r="M447" s="60"/>
      <c r="O447" s="64"/>
      <c r="R447" s="5"/>
      <c r="S447" s="322"/>
      <c r="T447" s="12"/>
      <c r="U447" s="8"/>
      <c r="V447" s="1136" t="s">
        <v>1212</v>
      </c>
      <c r="W447" s="344" t="s">
        <v>352</v>
      </c>
      <c r="X447" s="2"/>
      <c r="Y447" s="2"/>
      <c r="Z447" s="789">
        <v>2000</v>
      </c>
      <c r="AA447" s="4"/>
      <c r="AB447" s="4"/>
      <c r="AC447" s="4"/>
      <c r="AD447" s="4"/>
      <c r="AE447" s="4"/>
      <c r="AF447" s="4"/>
      <c r="AG447" s="4"/>
      <c r="AH447" s="4"/>
      <c r="AI447" s="4"/>
      <c r="AJ447" s="4"/>
      <c r="AK447" s="1064"/>
      <c r="AL447" s="1064"/>
      <c r="AM447" s="1064"/>
      <c r="AN447" s="1064"/>
      <c r="AO447" s="1064"/>
      <c r="AP447" s="1064"/>
      <c r="AQ447" s="1064"/>
      <c r="AR447" s="1064"/>
      <c r="AS447" s="1064"/>
      <c r="AT447" s="1064"/>
      <c r="AU447" s="1064"/>
      <c r="AV447" s="1064"/>
      <c r="AW447" s="1064"/>
      <c r="AX447" s="1064"/>
      <c r="AY447" s="1064"/>
      <c r="AZ447" s="1064"/>
      <c r="BA447" s="1064"/>
      <c r="BB447" s="1064"/>
      <c r="BC447" s="1064"/>
      <c r="BD447" s="1064"/>
      <c r="BE447" s="1064"/>
      <c r="BF447" s="1064"/>
      <c r="BG447" s="1064"/>
      <c r="BH447" s="1064"/>
      <c r="BI447" s="1064"/>
      <c r="BJ447" s="1064"/>
      <c r="BK447" s="1064"/>
      <c r="BL447" s="1064"/>
      <c r="BM447" s="1064"/>
      <c r="BN447" s="1064"/>
      <c r="BO447" s="1064"/>
      <c r="BP447" s="1064"/>
      <c r="BQ447" s="1064"/>
      <c r="BR447" s="1064"/>
      <c r="BS447" s="1064"/>
      <c r="BT447" s="1064"/>
      <c r="BU447" s="1064"/>
      <c r="BV447" s="1064"/>
      <c r="BW447" s="1064"/>
      <c r="BX447" s="1064"/>
      <c r="BY447" s="1064"/>
      <c r="BZ447" s="1064">
        <f t="shared" ref="BZ447:CL447" si="271">BZ223+BZ434</f>
        <v>26.228300000000004</v>
      </c>
      <c r="CA447" s="1064">
        <f>CA223+CA434</f>
        <v>15.414300000000004</v>
      </c>
      <c r="CB447" s="1064">
        <f t="shared" si="271"/>
        <v>31.604600000000005</v>
      </c>
      <c r="CC447" s="1064">
        <f t="shared" si="271"/>
        <v>29.901900000000005</v>
      </c>
      <c r="CD447" s="1064">
        <f t="shared" si="271"/>
        <v>17.812099999999994</v>
      </c>
      <c r="CE447" s="1064">
        <f t="shared" si="271"/>
        <v>14.507899999999999</v>
      </c>
      <c r="CF447" s="1064">
        <f t="shared" si="271"/>
        <v>2.3201700000000045</v>
      </c>
      <c r="CG447" s="1064">
        <f t="shared" si="271"/>
        <v>-19.62433</v>
      </c>
      <c r="CH447" s="1064">
        <f t="shared" si="271"/>
        <v>-6.1769999999999996</v>
      </c>
      <c r="CI447" s="1064">
        <f t="shared" si="271"/>
        <v>44.055000000000007</v>
      </c>
      <c r="CJ447" s="1277">
        <f t="shared" si="271"/>
        <v>42.963350000000005</v>
      </c>
      <c r="CK447" s="1277">
        <f t="shared" si="271"/>
        <v>1.9483499999999907</v>
      </c>
      <c r="CL447" s="1277">
        <f t="shared" si="271"/>
        <v>-12.725650000000002</v>
      </c>
      <c r="CM447" s="384"/>
      <c r="CN447" s="907"/>
    </row>
    <row r="448" spans="1:92" s="48" customFormat="1" ht="15">
      <c r="A448" s="228"/>
      <c r="B448" s="60"/>
      <c r="C448" s="685"/>
      <c r="D448" s="17"/>
      <c r="E448" s="579"/>
      <c r="F448" s="542"/>
      <c r="G448" s="524"/>
      <c r="H448" s="228"/>
      <c r="I448" s="82"/>
      <c r="J448" s="80"/>
      <c r="K448" s="66"/>
      <c r="L448" s="62"/>
      <c r="M448" s="60"/>
      <c r="O448" s="64"/>
      <c r="R448" s="5"/>
      <c r="S448" s="322"/>
      <c r="T448" s="12"/>
      <c r="U448" s="8"/>
      <c r="V448" s="1136" t="s">
        <v>1212</v>
      </c>
      <c r="W448" s="344" t="s">
        <v>1071</v>
      </c>
      <c r="X448" s="2"/>
      <c r="Y448" s="2" t="s">
        <v>1237</v>
      </c>
      <c r="Z448" s="789">
        <v>2000</v>
      </c>
      <c r="AA448" s="4"/>
      <c r="AB448" s="4"/>
      <c r="AC448" s="4"/>
      <c r="AD448" s="4"/>
      <c r="AE448" s="4"/>
      <c r="AF448" s="4"/>
      <c r="AG448" s="4"/>
      <c r="AH448" s="4"/>
      <c r="AI448" s="4"/>
      <c r="AJ448" s="4"/>
      <c r="AK448" s="1064"/>
      <c r="AL448" s="1064"/>
      <c r="AM448" s="1064"/>
      <c r="AN448" s="1064"/>
      <c r="AO448" s="1064"/>
      <c r="AP448" s="1064"/>
      <c r="AQ448" s="1064"/>
      <c r="AR448" s="1064"/>
      <c r="AS448" s="1064"/>
      <c r="AT448" s="1064"/>
      <c r="AU448" s="1064"/>
      <c r="AV448" s="1064"/>
      <c r="AW448" s="1064"/>
      <c r="AX448" s="1064"/>
      <c r="AY448" s="1064"/>
      <c r="AZ448" s="1064"/>
      <c r="BA448" s="1064"/>
      <c r="BB448" s="1064"/>
      <c r="BC448" s="1064"/>
      <c r="BD448" s="1064"/>
      <c r="BE448" s="1064"/>
      <c r="BF448" s="1064"/>
      <c r="BG448" s="1064"/>
      <c r="BH448" s="1064"/>
      <c r="BI448" s="1064"/>
      <c r="BJ448" s="1064"/>
      <c r="BK448" s="1064"/>
      <c r="BL448" s="1064"/>
      <c r="BM448" s="1064"/>
      <c r="BN448" s="1064"/>
      <c r="BO448" s="1064"/>
      <c r="BP448" s="1064"/>
      <c r="BQ448" s="1064"/>
      <c r="BR448" s="1064"/>
      <c r="BS448" s="1064"/>
      <c r="BT448" s="1064"/>
      <c r="BU448" s="1064"/>
      <c r="BV448" s="1064"/>
      <c r="BW448" s="1064"/>
      <c r="BX448" s="1064"/>
      <c r="BY448" s="1064"/>
      <c r="BZ448" s="1064">
        <f t="shared" ref="BZ448" si="272">BZ447/BZ$71*BZ$73</f>
        <v>32.477013004346318</v>
      </c>
      <c r="CA448" s="1064">
        <f t="shared" ref="CA448" si="273">CA447/CA$71*CA$73</f>
        <v>18.709859662276813</v>
      </c>
      <c r="CB448" s="1064">
        <f t="shared" ref="CB448" si="274">CB447/CB$71*CB$73</f>
        <v>37.529138504807335</v>
      </c>
      <c r="CC448" s="1064">
        <f t="shared" ref="CC448" si="275">CC447/CC$71*CC$73</f>
        <v>34.811919658338851</v>
      </c>
      <c r="CD448" s="1064">
        <f t="shared" ref="CD448" si="276">CD447/CD$71*CD$73</f>
        <v>20.395450441274601</v>
      </c>
      <c r="CE448" s="1064">
        <f t="shared" ref="CE448" si="277">CE447/CE$71*CE$73</f>
        <v>16.300331714327434</v>
      </c>
      <c r="CF448" s="1064">
        <f t="shared" ref="CF448" si="278">CF447/CF$71*CF$73</f>
        <v>2.552187741054873</v>
      </c>
      <c r="CG448" s="1064">
        <f t="shared" ref="CG448" si="279">CG447/CG$71*CG$73</f>
        <v>-21.04234083612257</v>
      </c>
      <c r="CH448" s="1064">
        <f t="shared" ref="CH448" si="280">CH447/CH$71*CH$73</f>
        <v>-6.4591402793104402</v>
      </c>
      <c r="CI448" s="1064">
        <f t="shared" ref="CI448" si="281">CI447/CI$71*CI$73</f>
        <v>45.739734524432528</v>
      </c>
      <c r="CJ448" s="1277">
        <f t="shared" ref="CJ448" si="282">CJ447/CJ$71*CJ$73</f>
        <v>44.181818300959272</v>
      </c>
      <c r="CK448" s="1277">
        <f t="shared" ref="CK448" si="283">CK447/CK$71*CK$73</f>
        <v>1.9781552975647145</v>
      </c>
      <c r="CL448" s="1277">
        <f t="shared" ref="CL448" si="284">CL447/CL$71*CL$73</f>
        <v>-12.725650000000002</v>
      </c>
      <c r="CM448" s="384"/>
      <c r="CN448" s="907"/>
    </row>
    <row r="449" spans="1:92" s="48" customFormat="1" ht="15">
      <c r="A449" s="228"/>
      <c r="B449" s="60"/>
      <c r="C449" s="685"/>
      <c r="D449" s="17"/>
      <c r="E449" s="579"/>
      <c r="F449" s="542"/>
      <c r="G449" s="524"/>
      <c r="H449" s="228"/>
      <c r="I449" s="82"/>
      <c r="J449" s="80"/>
      <c r="K449" s="66"/>
      <c r="L449" s="62"/>
      <c r="M449" s="60"/>
      <c r="O449" s="64"/>
      <c r="R449" s="5"/>
      <c r="S449" s="322"/>
      <c r="T449" s="12"/>
      <c r="U449" s="8"/>
      <c r="V449" s="1136" t="s">
        <v>1212</v>
      </c>
      <c r="W449" s="344" t="s">
        <v>264</v>
      </c>
      <c r="X449" s="2"/>
      <c r="Y449" s="2" t="s">
        <v>1237</v>
      </c>
      <c r="Z449" s="789">
        <v>2000</v>
      </c>
      <c r="AA449" s="4"/>
      <c r="AB449" s="4"/>
      <c r="AC449" s="4"/>
      <c r="AD449" s="4"/>
      <c r="AE449" s="4"/>
      <c r="AF449" s="4"/>
      <c r="AG449" s="4"/>
      <c r="AH449" s="4"/>
      <c r="AI449" s="4"/>
      <c r="AJ449" s="4"/>
      <c r="AK449" s="1064"/>
      <c r="AL449" s="1064"/>
      <c r="AM449" s="1064"/>
      <c r="AN449" s="1064"/>
      <c r="AO449" s="1064"/>
      <c r="AP449" s="1064"/>
      <c r="AQ449" s="1064"/>
      <c r="AR449" s="1064"/>
      <c r="AS449" s="1064"/>
      <c r="AT449" s="1064"/>
      <c r="AU449" s="1064"/>
      <c r="AV449" s="1064"/>
      <c r="AW449" s="1064"/>
      <c r="AX449" s="1064"/>
      <c r="AY449" s="1064"/>
      <c r="AZ449" s="1064"/>
      <c r="BA449" s="1064"/>
      <c r="BB449" s="1064"/>
      <c r="BC449" s="1064"/>
      <c r="BD449" s="1064"/>
      <c r="BE449" s="1064"/>
      <c r="BF449" s="1064"/>
      <c r="BG449" s="1064"/>
      <c r="BH449" s="1064"/>
      <c r="BI449" s="1064"/>
      <c r="BJ449" s="1064"/>
      <c r="BK449" s="1064"/>
      <c r="BL449" s="1064"/>
      <c r="BM449" s="1064"/>
      <c r="BN449" s="1064"/>
      <c r="BO449" s="1064"/>
      <c r="BP449" s="1064"/>
      <c r="BQ449" s="1064"/>
      <c r="BR449" s="1064"/>
      <c r="BS449" s="1064"/>
      <c r="BT449" s="1064"/>
      <c r="BU449" s="1064"/>
      <c r="BV449" s="1064"/>
      <c r="BW449" s="1064"/>
      <c r="BX449" s="1064"/>
      <c r="BY449" s="1064"/>
      <c r="BZ449" s="1064">
        <f t="shared" ref="BZ449:CL449" si="285">100*BZ447/BZ48</f>
        <v>2.0346748758151154</v>
      </c>
      <c r="CA449" s="1064">
        <f t="shared" si="285"/>
        <v>1.1476499543673957</v>
      </c>
      <c r="CB449" s="1064">
        <f t="shared" si="285"/>
        <v>2.2785360056862833</v>
      </c>
      <c r="CC449" s="1064">
        <f t="shared" si="285"/>
        <v>2.0939430209182124</v>
      </c>
      <c r="CD449" s="1064">
        <f t="shared" si="285"/>
        <v>1.1988657549809989</v>
      </c>
      <c r="CE449" s="1064">
        <f t="shared" si="285"/>
        <v>0.94214166094979035</v>
      </c>
      <c r="CF449" s="1064">
        <f t="shared" si="285"/>
        <v>0.14444563312830061</v>
      </c>
      <c r="CG449" s="1064">
        <f t="shared" si="285"/>
        <v>-1.1613190355097505</v>
      </c>
      <c r="CH449" s="1064">
        <f t="shared" si="285"/>
        <v>-0.3560070498271547</v>
      </c>
      <c r="CI449" s="1064">
        <f t="shared" si="285"/>
        <v>2.589622953190498</v>
      </c>
      <c r="CJ449" s="1277">
        <f t="shared" si="285"/>
        <v>2.4678096461326167</v>
      </c>
      <c r="CK449" s="1277">
        <f t="shared" si="285"/>
        <v>0.10861826810687676</v>
      </c>
      <c r="CL449" s="1277">
        <f t="shared" si="285"/>
        <v>-0.69886594541160962</v>
      </c>
      <c r="CM449" s="384"/>
      <c r="CN449" s="907"/>
    </row>
    <row r="450" spans="1:92" s="48" customFormat="1" ht="15">
      <c r="A450" s="228"/>
      <c r="B450" s="60"/>
      <c r="C450" s="685"/>
      <c r="D450" s="17"/>
      <c r="E450" s="579"/>
      <c r="F450" s="542"/>
      <c r="G450" s="524"/>
      <c r="H450" s="228"/>
      <c r="I450" s="82"/>
      <c r="J450" s="80"/>
      <c r="K450" s="66"/>
      <c r="L450" s="62"/>
      <c r="M450" s="60"/>
      <c r="O450" s="64"/>
      <c r="R450" s="5"/>
      <c r="S450" s="322"/>
      <c r="T450" s="12"/>
      <c r="U450" s="8"/>
      <c r="V450" s="1136"/>
      <c r="W450" s="344"/>
      <c r="X450" s="2"/>
      <c r="Y450" s="2"/>
      <c r="Z450" s="789"/>
      <c r="AA450" s="4"/>
      <c r="AB450" s="4"/>
      <c r="AC450" s="4"/>
      <c r="AD450" s="4"/>
      <c r="AE450" s="4"/>
      <c r="AF450" s="4"/>
      <c r="AG450" s="4"/>
      <c r="AH450" s="4"/>
      <c r="AI450" s="4"/>
      <c r="AJ450" s="4"/>
      <c r="AK450" s="1064"/>
      <c r="AL450" s="1064"/>
      <c r="AM450" s="1064"/>
      <c r="AN450" s="1064"/>
      <c r="AO450" s="1064"/>
      <c r="AP450" s="1064"/>
      <c r="AQ450" s="1064"/>
      <c r="AR450" s="1064"/>
      <c r="AS450" s="1064"/>
      <c r="AT450" s="1064"/>
      <c r="AU450" s="1064"/>
      <c r="AV450" s="1064"/>
      <c r="AW450" s="1064"/>
      <c r="AX450" s="1064"/>
      <c r="AY450" s="1064"/>
      <c r="AZ450" s="1064"/>
      <c r="BA450" s="1064"/>
      <c r="BB450" s="1064"/>
      <c r="BC450" s="1064"/>
      <c r="BD450" s="1064"/>
      <c r="BE450" s="1064"/>
      <c r="BF450" s="1064"/>
      <c r="BG450" s="1064"/>
      <c r="BH450" s="1064"/>
      <c r="BI450" s="1064"/>
      <c r="BJ450" s="1064"/>
      <c r="BK450" s="1064"/>
      <c r="BL450" s="1064"/>
      <c r="BM450" s="1064"/>
      <c r="BN450" s="1064"/>
      <c r="BO450" s="1064"/>
      <c r="BP450" s="1064"/>
      <c r="BQ450" s="1064"/>
      <c r="BR450" s="1064"/>
      <c r="BS450" s="1064"/>
      <c r="BT450" s="1064"/>
      <c r="BU450" s="1064"/>
      <c r="BV450" s="1064"/>
      <c r="BW450" s="1064"/>
      <c r="BX450" s="1064"/>
      <c r="BY450" s="1064"/>
      <c r="BZ450" s="1064"/>
      <c r="CA450" s="1064"/>
      <c r="CB450" s="1064"/>
      <c r="CC450" s="1064"/>
      <c r="CD450" s="1064"/>
      <c r="CE450" s="1064"/>
      <c r="CF450" s="1064"/>
      <c r="CG450" s="1064"/>
      <c r="CH450" s="1064"/>
      <c r="CI450" s="1064"/>
      <c r="CJ450" s="1064"/>
      <c r="CK450" s="1064"/>
      <c r="CL450" s="1064"/>
      <c r="CM450" s="384"/>
      <c r="CN450" s="907"/>
    </row>
    <row r="451" spans="1:92" s="48" customFormat="1" ht="15">
      <c r="A451" s="228"/>
      <c r="B451" s="60"/>
      <c r="C451" s="685"/>
      <c r="D451" s="17"/>
      <c r="E451" s="579"/>
      <c r="F451" s="542"/>
      <c r="G451" s="524"/>
      <c r="H451" s="228"/>
      <c r="I451" s="82"/>
      <c r="J451" s="80"/>
      <c r="K451" s="66"/>
      <c r="L451" s="62"/>
      <c r="M451" s="60"/>
      <c r="O451" s="64"/>
      <c r="R451" s="5"/>
      <c r="S451" s="322"/>
      <c r="T451" s="12"/>
      <c r="U451" s="8"/>
      <c r="V451" s="1136" t="s">
        <v>1164</v>
      </c>
      <c r="W451" s="344" t="s">
        <v>438</v>
      </c>
      <c r="X451" s="344"/>
      <c r="Y451" s="2"/>
      <c r="Z451" s="789"/>
      <c r="AA451" s="4"/>
      <c r="AB451" s="4"/>
      <c r="AC451" s="4"/>
      <c r="AD451" s="4"/>
      <c r="AE451" s="4"/>
      <c r="AF451" s="4"/>
      <c r="AG451" s="4"/>
      <c r="AH451" s="4"/>
      <c r="AI451" s="4"/>
      <c r="AJ451" s="4"/>
      <c r="AK451" s="1064"/>
      <c r="AL451" s="1064"/>
      <c r="AM451" s="1064"/>
      <c r="AN451" s="1064"/>
      <c r="AO451" s="1064"/>
      <c r="AP451" s="1064"/>
      <c r="AQ451" s="1064"/>
      <c r="AR451" s="1064"/>
      <c r="AS451" s="1064"/>
      <c r="AT451" s="1064"/>
      <c r="AU451" s="1064"/>
      <c r="AV451" s="1064"/>
      <c r="AW451" s="1064"/>
      <c r="AX451" s="1064"/>
      <c r="AY451" s="1064"/>
      <c r="AZ451" s="1064"/>
      <c r="BA451" s="1064"/>
      <c r="BB451" s="1064"/>
      <c r="BC451" s="1064"/>
      <c r="BD451" s="1064"/>
      <c r="BE451" s="1064"/>
      <c r="BF451" s="1064"/>
      <c r="BG451" s="1064"/>
      <c r="BH451" s="1064"/>
      <c r="BI451" s="1064"/>
      <c r="BJ451" s="1064"/>
      <c r="BK451" s="1064"/>
      <c r="BL451" s="1064"/>
      <c r="BM451" s="1064"/>
      <c r="BN451" s="1064"/>
      <c r="BO451" s="1064"/>
      <c r="BP451" s="1064"/>
      <c r="BQ451" s="1064"/>
      <c r="BR451" s="1064"/>
      <c r="BS451" s="1064"/>
      <c r="BT451" s="1064"/>
      <c r="BU451" s="1064"/>
      <c r="BV451" s="1064"/>
      <c r="BW451" s="1064"/>
      <c r="BX451" s="1064"/>
      <c r="BY451" s="1064"/>
      <c r="BZ451" s="1064">
        <f t="shared" ref="BZ451:CL451" si="286">BY451+BY451*BZ367/BZ134-BZ434</f>
        <v>7.9</v>
      </c>
      <c r="CA451" s="1064">
        <f>BZ451+BZ451*CA367/CA134-CA434</f>
        <v>28.424607425237056</v>
      </c>
      <c r="CB451" s="1064">
        <f t="shared" si="286"/>
        <v>55.452949919916719</v>
      </c>
      <c r="CC451" s="1064">
        <f t="shared" si="286"/>
        <v>89.107441556323934</v>
      </c>
      <c r="CD451" s="1064">
        <f t="shared" si="286"/>
        <v>127.5563733994654</v>
      </c>
      <c r="CE451" s="1064">
        <f t="shared" si="286"/>
        <v>170.13648403333326</v>
      </c>
      <c r="CF451" s="1064">
        <f t="shared" si="286"/>
        <v>223.52634888736225</v>
      </c>
      <c r="CG451" s="1064">
        <f t="shared" si="286"/>
        <v>293.01304163172421</v>
      </c>
      <c r="CH451" s="1064">
        <f t="shared" si="286"/>
        <v>375.46149326781517</v>
      </c>
      <c r="CI451" s="1064">
        <f t="shared" si="286"/>
        <v>460.88122217341925</v>
      </c>
      <c r="CJ451" s="1277">
        <f t="shared" si="286"/>
        <v>554.95304025904431</v>
      </c>
      <c r="CK451" s="1277">
        <f t="shared" si="286"/>
        <v>659.50847455221333</v>
      </c>
      <c r="CL451" s="1277">
        <f t="shared" si="286"/>
        <v>772.43253111690501</v>
      </c>
      <c r="CM451" s="384"/>
      <c r="CN451" s="907"/>
    </row>
    <row r="452" spans="1:92" s="48" customFormat="1" ht="15">
      <c r="A452" s="228"/>
      <c r="B452" s="60"/>
      <c r="C452" s="685"/>
      <c r="D452" s="17"/>
      <c r="E452" s="579"/>
      <c r="F452" s="542"/>
      <c r="G452" s="524"/>
      <c r="H452" s="228"/>
      <c r="I452" s="82"/>
      <c r="J452" s="80"/>
      <c r="K452" s="66"/>
      <c r="L452" s="62"/>
      <c r="M452" s="60"/>
      <c r="O452" s="64"/>
      <c r="R452" s="5"/>
      <c r="S452" s="322"/>
      <c r="T452" s="12"/>
      <c r="U452" s="8"/>
      <c r="V452" s="1136" t="s">
        <v>1330</v>
      </c>
      <c r="W452" s="344" t="s">
        <v>438</v>
      </c>
      <c r="X452" s="344"/>
      <c r="Y452" s="2"/>
      <c r="Z452" s="789"/>
      <c r="AA452" s="4"/>
      <c r="AB452" s="4"/>
      <c r="AC452" s="4"/>
      <c r="AD452" s="4"/>
      <c r="AE452" s="4"/>
      <c r="AF452" s="4"/>
      <c r="AG452" s="4"/>
      <c r="AH452" s="4"/>
      <c r="AI452" s="4"/>
      <c r="AJ452" s="4"/>
      <c r="AK452" s="1064"/>
      <c r="AL452" s="1064"/>
      <c r="AM452" s="1064"/>
      <c r="AN452" s="1064"/>
      <c r="AO452" s="1064"/>
      <c r="AP452" s="1064"/>
      <c r="AQ452" s="1064"/>
      <c r="AR452" s="1064"/>
      <c r="AS452" s="1064"/>
      <c r="AT452" s="1064"/>
      <c r="AU452" s="1064"/>
      <c r="AV452" s="1064"/>
      <c r="AW452" s="1064"/>
      <c r="AX452" s="1064"/>
      <c r="AY452" s="1064"/>
      <c r="AZ452" s="1064"/>
      <c r="BA452" s="1064"/>
      <c r="BB452" s="1064"/>
      <c r="BC452" s="1064"/>
      <c r="BD452" s="1064">
        <f t="shared" ref="BD452:CL452" si="287">BD134-BD451</f>
        <v>44.4</v>
      </c>
      <c r="BE452" s="1064">
        <f t="shared" si="287"/>
        <v>49.8</v>
      </c>
      <c r="BF452" s="1064">
        <f t="shared" si="287"/>
        <v>55.1</v>
      </c>
      <c r="BG452" s="1064">
        <f t="shared" si="287"/>
        <v>67.3</v>
      </c>
      <c r="BH452" s="1064">
        <f t="shared" si="287"/>
        <v>94.7</v>
      </c>
      <c r="BI452" s="1064">
        <f t="shared" si="287"/>
        <v>111.3</v>
      </c>
      <c r="BJ452" s="1064">
        <f t="shared" si="287"/>
        <v>133.5</v>
      </c>
      <c r="BK452" s="1064">
        <f t="shared" si="287"/>
        <v>151.6</v>
      </c>
      <c r="BL452" s="1064">
        <f t="shared" si="287"/>
        <v>170.4</v>
      </c>
      <c r="BM452" s="1064">
        <f t="shared" si="287"/>
        <v>191.7</v>
      </c>
      <c r="BN452" s="1064">
        <f t="shared" si="287"/>
        <v>211.8</v>
      </c>
      <c r="BO452" s="1064">
        <f t="shared" si="287"/>
        <v>238.2</v>
      </c>
      <c r="BP452" s="1064">
        <f t="shared" si="287"/>
        <v>263.10000000000002</v>
      </c>
      <c r="BQ452" s="1064">
        <f t="shared" si="287"/>
        <v>277.2</v>
      </c>
      <c r="BR452" s="1064">
        <f t="shared" si="287"/>
        <v>320.3</v>
      </c>
      <c r="BS452" s="1064">
        <f t="shared" si="287"/>
        <v>379.7</v>
      </c>
      <c r="BT452" s="1064">
        <f t="shared" si="287"/>
        <v>435.4</v>
      </c>
      <c r="BU452" s="1064">
        <f t="shared" si="287"/>
        <v>485.6</v>
      </c>
      <c r="BV452" s="1064">
        <f t="shared" si="287"/>
        <v>528.5</v>
      </c>
      <c r="BW452" s="1064">
        <f t="shared" si="287"/>
        <v>564.5</v>
      </c>
      <c r="BX452" s="1064">
        <f t="shared" si="287"/>
        <v>610.79999999999995</v>
      </c>
      <c r="BY452" s="1064">
        <f t="shared" si="287"/>
        <v>636.70000000000005</v>
      </c>
      <c r="BZ452" s="1064">
        <f t="shared" si="287"/>
        <v>649.80000000000007</v>
      </c>
      <c r="CA452" s="1064">
        <f t="shared" si="287"/>
        <v>657.07539257476299</v>
      </c>
      <c r="CB452" s="1064">
        <f t="shared" si="287"/>
        <v>690.5470500800833</v>
      </c>
      <c r="CC452" s="1064">
        <f t="shared" si="287"/>
        <v>720.89255844367608</v>
      </c>
      <c r="CD452" s="1064">
        <f t="shared" si="287"/>
        <v>723.64362660053462</v>
      </c>
      <c r="CE452" s="1064">
        <f t="shared" si="287"/>
        <v>728.46351596666682</v>
      </c>
      <c r="CF452" s="1064">
        <f t="shared" si="287"/>
        <v>672.6736511126378</v>
      </c>
      <c r="CG452" s="1064">
        <f t="shared" si="287"/>
        <v>639.78695836827569</v>
      </c>
      <c r="CH452" s="1064">
        <f t="shared" si="287"/>
        <v>665.43850673218492</v>
      </c>
      <c r="CI452" s="1064">
        <f t="shared" si="287"/>
        <v>707.51877782658084</v>
      </c>
      <c r="CJ452" s="1277">
        <f t="shared" si="287"/>
        <v>689.84695974095564</v>
      </c>
      <c r="CK452" s="1277">
        <f t="shared" si="287"/>
        <v>675.79152544778663</v>
      </c>
      <c r="CL452" s="1277">
        <f t="shared" si="287"/>
        <v>667.46746888309508</v>
      </c>
      <c r="CM452" s="384"/>
      <c r="CN452" s="907"/>
    </row>
    <row r="453" spans="1:92" s="48" customFormat="1" ht="15">
      <c r="A453" s="228"/>
      <c r="B453" s="60"/>
      <c r="C453" s="685"/>
      <c r="D453" s="17"/>
      <c r="E453" s="579"/>
      <c r="F453" s="542"/>
      <c r="G453" s="524"/>
      <c r="H453" s="228"/>
      <c r="I453" s="82"/>
      <c r="J453" s="80"/>
      <c r="K453" s="66"/>
      <c r="L453" s="62"/>
      <c r="M453" s="60"/>
      <c r="O453" s="64"/>
      <c r="R453" s="5"/>
      <c r="S453" s="322"/>
      <c r="T453" s="12"/>
      <c r="U453" s="8"/>
      <c r="V453" s="1136" t="s">
        <v>1330</v>
      </c>
      <c r="W453" s="344" t="str">
        <f>W$73</f>
        <v>Md euros 2012</v>
      </c>
      <c r="X453" s="344"/>
      <c r="Y453" s="2"/>
      <c r="Z453" s="789"/>
      <c r="AA453" s="4"/>
      <c r="AB453" s="4"/>
      <c r="AC453" s="4"/>
      <c r="AD453" s="4"/>
      <c r="AE453" s="4"/>
      <c r="AF453" s="4"/>
      <c r="AG453" s="4"/>
      <c r="AH453" s="4"/>
      <c r="AI453" s="4"/>
      <c r="AJ453" s="4"/>
      <c r="AK453" s="1064"/>
      <c r="AL453" s="1064"/>
      <c r="AM453" s="1064"/>
      <c r="AN453" s="1064"/>
      <c r="AO453" s="1064"/>
      <c r="AP453" s="1064"/>
      <c r="AQ453" s="1064"/>
      <c r="AR453" s="1064"/>
      <c r="AS453" s="1064"/>
      <c r="AT453" s="1064"/>
      <c r="AU453" s="1064"/>
      <c r="AV453" s="1064"/>
      <c r="AW453" s="1064"/>
      <c r="AX453" s="1064"/>
      <c r="AY453" s="1064"/>
      <c r="AZ453" s="1064"/>
      <c r="BA453" s="1064"/>
      <c r="BB453" s="1064"/>
      <c r="BC453" s="1064"/>
      <c r="BD453" s="1064">
        <f>BD452/BD$71*BD$73</f>
        <v>142.34403894556604</v>
      </c>
      <c r="BE453" s="1064">
        <f t="shared" ref="BE453:CK453" si="288">BE452/BE$71*BE$73</f>
        <v>144.80383607610898</v>
      </c>
      <c r="BF453" s="1064">
        <f t="shared" si="288"/>
        <v>143.69067915426533</v>
      </c>
      <c r="BG453" s="1064">
        <f t="shared" si="288"/>
        <v>157.177468075766</v>
      </c>
      <c r="BH453" s="1064">
        <f t="shared" si="288"/>
        <v>197.29661741373073</v>
      </c>
      <c r="BI453" s="1064">
        <f t="shared" si="288"/>
        <v>211.33192901328653</v>
      </c>
      <c r="BJ453" s="1064">
        <f t="shared" si="288"/>
        <v>236.69322172817888</v>
      </c>
      <c r="BK453" s="1064">
        <f t="shared" si="288"/>
        <v>254.98113558154236</v>
      </c>
      <c r="BL453" s="1064">
        <f t="shared" si="288"/>
        <v>272.40954657326512</v>
      </c>
      <c r="BM453" s="1064">
        <f t="shared" si="288"/>
        <v>298.8024260407517</v>
      </c>
      <c r="BN453" s="1064">
        <f t="shared" si="288"/>
        <v>319.66489441064056</v>
      </c>
      <c r="BO453" s="1064">
        <f t="shared" si="288"/>
        <v>347.69357835152289</v>
      </c>
      <c r="BP453" s="1064">
        <f t="shared" si="288"/>
        <v>373.73897548343325</v>
      </c>
      <c r="BQ453" s="1064">
        <f t="shared" si="288"/>
        <v>383.60069979154588</v>
      </c>
      <c r="BR453" s="1064">
        <f t="shared" si="288"/>
        <v>434.85120453753808</v>
      </c>
      <c r="BS453" s="1064">
        <f t="shared" si="288"/>
        <v>506.63714710571315</v>
      </c>
      <c r="BT453" s="1064">
        <f t="shared" si="288"/>
        <v>574.49491118320009</v>
      </c>
      <c r="BU453" s="1064">
        <f t="shared" si="288"/>
        <v>632.91483936029715</v>
      </c>
      <c r="BV453" s="1064">
        <f t="shared" si="288"/>
        <v>678.91408220410915</v>
      </c>
      <c r="BW453" s="1064">
        <f t="shared" si="288"/>
        <v>718.59600215949536</v>
      </c>
      <c r="BX453" s="1064">
        <f t="shared" si="288"/>
        <v>769.57144848354926</v>
      </c>
      <c r="BY453" s="1064">
        <f t="shared" si="288"/>
        <v>800.78916082100102</v>
      </c>
      <c r="BZ453" s="1064">
        <f t="shared" si="288"/>
        <v>804.61040365651741</v>
      </c>
      <c r="CA453" s="1064">
        <f t="shared" si="288"/>
        <v>797.55735794744203</v>
      </c>
      <c r="CB453" s="1064">
        <f t="shared" si="288"/>
        <v>819.99569323900857</v>
      </c>
      <c r="CC453" s="1064">
        <f t="shared" si="288"/>
        <v>839.26619468447132</v>
      </c>
      <c r="CD453" s="1064">
        <f t="shared" si="288"/>
        <v>828.5961634773796</v>
      </c>
      <c r="CE453" s="1064">
        <f t="shared" si="288"/>
        <v>818.46421274215629</v>
      </c>
      <c r="CF453" s="1064">
        <f t="shared" si="288"/>
        <v>739.94123107371172</v>
      </c>
      <c r="CG453" s="1064">
        <f t="shared" si="288"/>
        <v>686.01655396599097</v>
      </c>
      <c r="CH453" s="1064">
        <f t="shared" si="288"/>
        <v>695.83303581642338</v>
      </c>
      <c r="CI453" s="1064">
        <f t="shared" si="288"/>
        <v>734.57544135373428</v>
      </c>
      <c r="CJ453" s="1277">
        <f t="shared" si="288"/>
        <v>709.4114642071454</v>
      </c>
      <c r="CK453" s="1277">
        <f t="shared" si="288"/>
        <v>686.12958971123521</v>
      </c>
      <c r="CL453" s="1277">
        <f t="shared" ref="CL453" si="289">CL452/CL$71*CL$73</f>
        <v>667.46746888309508</v>
      </c>
      <c r="CM453" s="384"/>
      <c r="CN453" s="907"/>
    </row>
    <row r="454" spans="1:92" s="48" customFormat="1" ht="15">
      <c r="A454" s="228"/>
      <c r="B454" s="60"/>
      <c r="C454" s="685"/>
      <c r="D454" s="17"/>
      <c r="E454" s="579"/>
      <c r="F454" s="542"/>
      <c r="G454" s="524"/>
      <c r="H454" s="228"/>
      <c r="I454" s="82"/>
      <c r="J454" s="80"/>
      <c r="K454" s="66"/>
      <c r="L454" s="62"/>
      <c r="M454" s="60"/>
      <c r="O454" s="64"/>
      <c r="R454" s="5"/>
      <c r="S454" s="322"/>
      <c r="T454" s="12"/>
      <c r="U454" s="8"/>
      <c r="V454" s="1136" t="s">
        <v>1330</v>
      </c>
      <c r="W454" s="344" t="s">
        <v>264</v>
      </c>
      <c r="X454" s="344"/>
      <c r="Y454" s="2"/>
      <c r="Z454" s="789"/>
      <c r="AA454" s="4"/>
      <c r="AB454" s="4"/>
      <c r="AC454" s="4"/>
      <c r="AD454" s="4"/>
      <c r="AE454" s="4"/>
      <c r="AF454" s="4"/>
      <c r="AG454" s="4"/>
      <c r="AH454" s="4"/>
      <c r="AI454" s="4"/>
      <c r="AJ454" s="4"/>
      <c r="AK454" s="1064"/>
      <c r="AL454" s="1064"/>
      <c r="AM454" s="1064"/>
      <c r="AN454" s="1064"/>
      <c r="AO454" s="1064"/>
      <c r="AP454" s="1064"/>
      <c r="AQ454" s="1064"/>
      <c r="AR454" s="1064"/>
      <c r="AS454" s="1064"/>
      <c r="AT454" s="1064"/>
      <c r="AU454" s="1064"/>
      <c r="AV454" s="1064"/>
      <c r="AW454" s="1064"/>
      <c r="AX454" s="1064"/>
      <c r="AY454" s="1064"/>
      <c r="AZ454" s="1064"/>
      <c r="BA454" s="1064"/>
      <c r="BB454" s="1064"/>
      <c r="BC454" s="1064"/>
      <c r="BD454" s="1064">
        <f>100*BD452/BD$71</f>
        <v>12.905288552369603</v>
      </c>
      <c r="BE454" s="1064">
        <f t="shared" ref="BE454:CK454" si="290">100*BE452/BE$71</f>
        <v>12.690562298938683</v>
      </c>
      <c r="BF454" s="1064">
        <f t="shared" si="290"/>
        <v>12.390205576222138</v>
      </c>
      <c r="BG454" s="1064">
        <f t="shared" si="290"/>
        <v>13.421739987990234</v>
      </c>
      <c r="BH454" s="1064">
        <f t="shared" si="290"/>
        <v>16.449936866636175</v>
      </c>
      <c r="BI454" s="1064">
        <f t="shared" si="290"/>
        <v>17.405732631995427</v>
      </c>
      <c r="BJ454" s="1064">
        <f t="shared" si="290"/>
        <v>19.207461300202691</v>
      </c>
      <c r="BK454" s="1064">
        <f t="shared" si="290"/>
        <v>20.363605884168695</v>
      </c>
      <c r="BL454" s="1064">
        <f t="shared" si="290"/>
        <v>21.27552251135069</v>
      </c>
      <c r="BM454" s="1064">
        <f t="shared" si="290"/>
        <v>22.792455019678556</v>
      </c>
      <c r="BN454" s="1064">
        <f t="shared" si="290"/>
        <v>23.296431917167649</v>
      </c>
      <c r="BO454" s="1064">
        <f t="shared" si="290"/>
        <v>24.320603134621479</v>
      </c>
      <c r="BP454" s="1064">
        <f t="shared" si="290"/>
        <v>25.474941604191255</v>
      </c>
      <c r="BQ454" s="1064">
        <f t="shared" si="290"/>
        <v>25.878170390948018</v>
      </c>
      <c r="BR454" s="1064">
        <f t="shared" si="290"/>
        <v>28.90834403294053</v>
      </c>
      <c r="BS454" s="1064">
        <f t="shared" si="290"/>
        <v>33.906850550086631</v>
      </c>
      <c r="BT454" s="1064">
        <f t="shared" si="290"/>
        <v>37.603163640348981</v>
      </c>
      <c r="BU454" s="1064">
        <f t="shared" si="290"/>
        <v>40.595879969619972</v>
      </c>
      <c r="BV454" s="1064">
        <f t="shared" si="290"/>
        <v>43.086327880677693</v>
      </c>
      <c r="BW454" s="1064">
        <f t="shared" si="290"/>
        <v>44.630037936718161</v>
      </c>
      <c r="BX454" s="1064">
        <f t="shared" si="290"/>
        <v>46.234076285468923</v>
      </c>
      <c r="BY454" s="1064">
        <f t="shared" si="290"/>
        <v>46.576284631647589</v>
      </c>
      <c r="BZ454" s="1064">
        <f t="shared" si="290"/>
        <v>45.13743160095342</v>
      </c>
      <c r="CA454" s="1064">
        <f t="shared" si="290"/>
        <v>43.935262004301478</v>
      </c>
      <c r="CB454" s="1064">
        <f t="shared" si="290"/>
        <v>44.755615026316072</v>
      </c>
      <c r="CC454" s="1064">
        <f t="shared" si="290"/>
        <v>45.399041379721659</v>
      </c>
      <c r="CD454" s="1064">
        <f t="shared" si="290"/>
        <v>43.709594112422245</v>
      </c>
      <c r="CE454" s="1064">
        <f t="shared" si="290"/>
        <v>42.400669548931297</v>
      </c>
      <c r="CF454" s="1064">
        <f t="shared" si="290"/>
        <v>37.409923883624863</v>
      </c>
      <c r="CG454" s="1064">
        <f t="shared" si="290"/>
        <v>33.908715493880791</v>
      </c>
      <c r="CH454" s="1064">
        <f t="shared" si="290"/>
        <v>34.42169603853646</v>
      </c>
      <c r="CI454" s="1064">
        <f t="shared" si="290"/>
        <v>37.518965947819581</v>
      </c>
      <c r="CJ454" s="1277">
        <f t="shared" si="290"/>
        <v>35.61934403222746</v>
      </c>
      <c r="CK454" s="1277">
        <f t="shared" si="290"/>
        <v>33.765973856663514</v>
      </c>
      <c r="CL454" s="1277">
        <f t="shared" ref="CL454" si="291">100*CL452/CL$71</f>
        <v>32.84301071309519</v>
      </c>
      <c r="CM454" s="384"/>
      <c r="CN454" s="907"/>
    </row>
    <row r="455" spans="1:92" s="48" customFormat="1" ht="15">
      <c r="A455" s="228"/>
      <c r="B455" s="60"/>
      <c r="C455" s="685"/>
      <c r="D455" s="17"/>
      <c r="E455" s="579"/>
      <c r="F455" s="542"/>
      <c r="G455" s="524"/>
      <c r="H455" s="228"/>
      <c r="I455" s="82"/>
      <c r="J455" s="80"/>
      <c r="K455" s="66"/>
      <c r="L455" s="62"/>
      <c r="M455" s="60"/>
      <c r="O455" s="64"/>
      <c r="R455" s="5"/>
      <c r="S455" s="322"/>
      <c r="T455" s="12"/>
      <c r="U455" s="8"/>
      <c r="V455" s="1136" t="s">
        <v>1352</v>
      </c>
      <c r="W455" s="344" t="s">
        <v>312</v>
      </c>
      <c r="X455" s="344"/>
      <c r="Y455" s="2"/>
      <c r="Z455" s="789"/>
      <c r="AA455" s="4"/>
      <c r="AB455" s="4"/>
      <c r="AC455" s="4"/>
      <c r="AD455" s="4"/>
      <c r="AE455" s="4"/>
      <c r="AF455" s="4"/>
      <c r="AG455" s="4"/>
      <c r="AH455" s="4"/>
      <c r="AI455" s="4"/>
      <c r="AJ455" s="4"/>
      <c r="AK455" s="1064"/>
      <c r="AL455" s="1064"/>
      <c r="AM455" s="1064"/>
      <c r="AN455" s="1064"/>
      <c r="AO455" s="1064"/>
      <c r="AP455" s="1064"/>
      <c r="AQ455" s="1064"/>
      <c r="AR455" s="1064"/>
      <c r="AS455" s="1064"/>
      <c r="AT455" s="1064"/>
      <c r="AU455" s="1064"/>
      <c r="AV455" s="1064"/>
      <c r="AW455" s="1064"/>
      <c r="AX455" s="1064"/>
      <c r="AY455" s="1064"/>
      <c r="AZ455" s="1064"/>
      <c r="BA455" s="1064"/>
      <c r="BB455" s="1064"/>
      <c r="BC455" s="1064"/>
      <c r="BD455" s="1064">
        <f t="shared" ref="BD455:CL455" si="292">100*BD452/BD134</f>
        <v>100</v>
      </c>
      <c r="BE455" s="1064">
        <f t="shared" si="292"/>
        <v>100</v>
      </c>
      <c r="BF455" s="1064">
        <f t="shared" si="292"/>
        <v>100</v>
      </c>
      <c r="BG455" s="1064">
        <f t="shared" si="292"/>
        <v>100</v>
      </c>
      <c r="BH455" s="1064">
        <f t="shared" si="292"/>
        <v>100</v>
      </c>
      <c r="BI455" s="1064">
        <f t="shared" si="292"/>
        <v>100</v>
      </c>
      <c r="BJ455" s="1064">
        <f t="shared" si="292"/>
        <v>100</v>
      </c>
      <c r="BK455" s="1064">
        <f t="shared" si="292"/>
        <v>100</v>
      </c>
      <c r="BL455" s="1064">
        <f t="shared" si="292"/>
        <v>100</v>
      </c>
      <c r="BM455" s="1064">
        <f t="shared" si="292"/>
        <v>100</v>
      </c>
      <c r="BN455" s="1064">
        <f t="shared" si="292"/>
        <v>100</v>
      </c>
      <c r="BO455" s="1064">
        <f t="shared" si="292"/>
        <v>100</v>
      </c>
      <c r="BP455" s="1064">
        <f t="shared" si="292"/>
        <v>100</v>
      </c>
      <c r="BQ455" s="1064">
        <f t="shared" si="292"/>
        <v>100</v>
      </c>
      <c r="BR455" s="1064">
        <f t="shared" si="292"/>
        <v>100</v>
      </c>
      <c r="BS455" s="1064">
        <f t="shared" si="292"/>
        <v>100</v>
      </c>
      <c r="BT455" s="1064">
        <f t="shared" si="292"/>
        <v>100</v>
      </c>
      <c r="BU455" s="1064">
        <f t="shared" si="292"/>
        <v>100</v>
      </c>
      <c r="BV455" s="1064">
        <f t="shared" si="292"/>
        <v>100</v>
      </c>
      <c r="BW455" s="1064">
        <f t="shared" si="292"/>
        <v>100</v>
      </c>
      <c r="BX455" s="1064">
        <f t="shared" si="292"/>
        <v>100</v>
      </c>
      <c r="BY455" s="1064">
        <f t="shared" si="292"/>
        <v>100</v>
      </c>
      <c r="BZ455" s="1064">
        <f t="shared" si="292"/>
        <v>98.798844457959561</v>
      </c>
      <c r="CA455" s="1064">
        <f t="shared" si="292"/>
        <v>95.853448953284172</v>
      </c>
      <c r="CB455" s="1064">
        <f t="shared" si="292"/>
        <v>92.5666286970621</v>
      </c>
      <c r="CC455" s="1064">
        <f t="shared" si="292"/>
        <v>88.999081289342726</v>
      </c>
      <c r="CD455" s="1064">
        <f t="shared" si="292"/>
        <v>85.014523801754535</v>
      </c>
      <c r="CE455" s="1064">
        <f t="shared" si="292"/>
        <v>81.066494098226883</v>
      </c>
      <c r="CF455" s="1064">
        <f t="shared" si="292"/>
        <v>75.05843016208857</v>
      </c>
      <c r="CG455" s="1064">
        <f t="shared" si="292"/>
        <v>68.587795708434356</v>
      </c>
      <c r="CH455" s="1064">
        <f t="shared" si="292"/>
        <v>63.929148499585438</v>
      </c>
      <c r="CI455" s="1064">
        <f t="shared" si="292"/>
        <v>60.554499985157555</v>
      </c>
      <c r="CJ455" s="1277">
        <f t="shared" si="292"/>
        <v>55.418296894356978</v>
      </c>
      <c r="CK455" s="1277">
        <f t="shared" si="292"/>
        <v>50.609715078842697</v>
      </c>
      <c r="CL455" s="1277">
        <f t="shared" si="292"/>
        <v>46.355126667344614</v>
      </c>
      <c r="CM455" s="384"/>
      <c r="CN455" s="907"/>
    </row>
    <row r="456" spans="1:92" s="48" customFormat="1" ht="15">
      <c r="A456" s="228"/>
      <c r="B456" s="60"/>
      <c r="C456" s="685"/>
      <c r="D456" s="17"/>
      <c r="E456" s="579"/>
      <c r="F456" s="542"/>
      <c r="G456" s="524"/>
      <c r="H456" s="228"/>
      <c r="I456" s="82"/>
      <c r="J456" s="80"/>
      <c r="K456" s="66"/>
      <c r="L456" s="62"/>
      <c r="M456" s="60"/>
      <c r="O456" s="64"/>
      <c r="R456" s="5"/>
      <c r="S456" s="322"/>
      <c r="T456" s="12"/>
      <c r="U456" s="8"/>
      <c r="V456" s="1058"/>
      <c r="W456" s="344"/>
      <c r="X456" s="2"/>
      <c r="Y456" s="2"/>
      <c r="Z456" s="789"/>
      <c r="AA456" s="4"/>
      <c r="AB456" s="4"/>
      <c r="AC456" s="4"/>
      <c r="AD456" s="4"/>
      <c r="AE456" s="4"/>
      <c r="AF456" s="4"/>
      <c r="AG456" s="4"/>
      <c r="AH456" s="4"/>
      <c r="AI456" s="4"/>
      <c r="AJ456" s="4"/>
      <c r="AK456" s="1064"/>
      <c r="AL456" s="1064"/>
      <c r="AM456" s="1064"/>
      <c r="AN456" s="1064"/>
      <c r="AO456" s="1064"/>
      <c r="AP456" s="1064"/>
      <c r="AQ456" s="1064"/>
      <c r="AR456" s="1064"/>
      <c r="AS456" s="1064"/>
      <c r="AT456" s="1064"/>
      <c r="AU456" s="1064"/>
      <c r="AV456" s="1064"/>
      <c r="AW456" s="1064"/>
      <c r="AX456" s="1064"/>
      <c r="AY456" s="1064"/>
      <c r="AZ456" s="1064"/>
      <c r="BA456" s="1064"/>
      <c r="BB456" s="1064"/>
      <c r="BC456" s="1064"/>
      <c r="BD456" s="1064"/>
      <c r="BE456" s="1064"/>
      <c r="BF456" s="1064"/>
      <c r="BG456" s="1064"/>
      <c r="BH456" s="1064"/>
      <c r="BI456" s="1064"/>
      <c r="BJ456" s="1064"/>
      <c r="BK456" s="1064"/>
      <c r="BL456" s="1064"/>
      <c r="BM456" s="1064"/>
      <c r="BN456" s="1064"/>
      <c r="BO456" s="1064"/>
      <c r="BP456" s="1064"/>
      <c r="BQ456" s="1064"/>
      <c r="BR456" s="1064"/>
      <c r="BS456" s="1064"/>
      <c r="BT456" s="1064"/>
      <c r="BU456" s="1064"/>
      <c r="BV456" s="1064"/>
      <c r="BW456" s="1064"/>
      <c r="BX456" s="1064"/>
      <c r="BY456" s="1064"/>
      <c r="BZ456" s="1064"/>
      <c r="CA456" s="1064"/>
      <c r="CB456" s="1064"/>
      <c r="CC456" s="1064"/>
      <c r="CD456" s="1064"/>
      <c r="CE456" s="1064"/>
      <c r="CF456" s="1064"/>
      <c r="CG456" s="1064"/>
      <c r="CH456" s="1064"/>
      <c r="CI456" s="1064"/>
      <c r="CJ456" s="1064"/>
      <c r="CK456" s="1064"/>
      <c r="CL456" s="1064"/>
      <c r="CM456" s="384"/>
      <c r="CN456" s="907"/>
    </row>
    <row r="457" spans="1:92" s="48" customFormat="1" ht="15">
      <c r="A457" s="228"/>
      <c r="B457" s="60"/>
      <c r="C457" s="685"/>
      <c r="D457" s="17"/>
      <c r="E457" s="579"/>
      <c r="F457" s="542"/>
      <c r="G457" s="524"/>
      <c r="H457" s="228"/>
      <c r="I457" s="82"/>
      <c r="J457" s="80"/>
      <c r="K457" s="66"/>
      <c r="L457" s="62"/>
      <c r="M457" s="60"/>
      <c r="O457" s="64"/>
      <c r="R457" s="5"/>
      <c r="S457" s="322"/>
      <c r="T457" s="12"/>
      <c r="U457" s="8"/>
      <c r="V457" s="1058" t="s">
        <v>351</v>
      </c>
      <c r="W457" s="344" t="s">
        <v>352</v>
      </c>
      <c r="X457" s="2"/>
      <c r="Y457" s="2"/>
      <c r="Z457" s="789"/>
      <c r="AA457" s="4"/>
      <c r="AB457" s="4"/>
      <c r="AC457" s="4"/>
      <c r="AD457" s="4"/>
      <c r="AE457" s="4"/>
      <c r="AF457" s="4"/>
      <c r="AG457" s="4"/>
      <c r="AH457" s="4"/>
      <c r="AI457" s="4"/>
      <c r="AJ457" s="4"/>
      <c r="AK457" s="1064"/>
      <c r="AL457" s="1064"/>
      <c r="AM457" s="1064"/>
      <c r="AN457" s="1064"/>
      <c r="AO457" s="1064"/>
      <c r="AP457" s="1064"/>
      <c r="AQ457" s="1064"/>
      <c r="AR457" s="1064"/>
      <c r="AS457" s="1064"/>
      <c r="AT457" s="1064"/>
      <c r="AU457" s="1064"/>
      <c r="AV457" s="1064"/>
      <c r="AW457" s="1064"/>
      <c r="AX457" s="1064"/>
      <c r="AY457" s="1064"/>
      <c r="AZ457" s="1064"/>
      <c r="BA457" s="1064"/>
      <c r="BB457" s="1064"/>
      <c r="BC457" s="1064"/>
      <c r="BD457" s="1064">
        <f t="shared" ref="BD457:CJ457" si="293">BD134*BD$82/100</f>
        <v>5.9894365444524711</v>
      </c>
      <c r="BE457" s="1064">
        <f t="shared" si="293"/>
        <v>7.0018616169396353</v>
      </c>
      <c r="BF457" s="1064">
        <f t="shared" si="293"/>
        <v>7.3419142005863272</v>
      </c>
      <c r="BG457" s="1064">
        <f t="shared" si="293"/>
        <v>8.5836514498002199</v>
      </c>
      <c r="BH457" s="1064">
        <f t="shared" si="293"/>
        <v>14.025015809932199</v>
      </c>
      <c r="BI457" s="1064">
        <f t="shared" si="293"/>
        <v>12.326700123556909</v>
      </c>
      <c r="BJ457" s="1064">
        <f t="shared" si="293"/>
        <v>11.607449356433619</v>
      </c>
      <c r="BK457" s="1064">
        <f t="shared" si="293"/>
        <v>10.779956445822556</v>
      </c>
      <c r="BL457" s="1064">
        <f t="shared" si="293"/>
        <v>12.921932973647932</v>
      </c>
      <c r="BM457" s="1064">
        <f t="shared" si="293"/>
        <v>9.6092652653122759</v>
      </c>
      <c r="BN457" s="1064">
        <f t="shared" si="293"/>
        <v>17.145175145214267</v>
      </c>
      <c r="BO457" s="1064">
        <f t="shared" si="293"/>
        <v>18.409438948664281</v>
      </c>
      <c r="BP457" s="1064">
        <f t="shared" si="293"/>
        <v>14.33489389856107</v>
      </c>
      <c r="BQ457" s="1064">
        <f t="shared" si="293"/>
        <v>10.304888090353424</v>
      </c>
      <c r="BR457" s="1064">
        <f t="shared" si="293"/>
        <v>11.007299800564454</v>
      </c>
      <c r="BS457" s="1064">
        <f t="shared" si="293"/>
        <v>4.0602762619625388</v>
      </c>
      <c r="BT457" s="1064">
        <f t="shared" si="293"/>
        <v>14.793603044454606</v>
      </c>
      <c r="BU457" s="1064">
        <f t="shared" si="293"/>
        <v>16.062174525143522</v>
      </c>
      <c r="BV457" s="1064">
        <f t="shared" si="293"/>
        <v>13.443214422906951</v>
      </c>
      <c r="BW457" s="1064">
        <f t="shared" si="293"/>
        <v>17.596686208918424</v>
      </c>
      <c r="BX457" s="1064">
        <f t="shared" si="293"/>
        <v>27.168419959090574</v>
      </c>
      <c r="BY457" s="1064">
        <f t="shared" si="293"/>
        <v>22.121880715628926</v>
      </c>
      <c r="BZ457" s="1064">
        <f t="shared" si="293"/>
        <v>34.929042299562369</v>
      </c>
      <c r="CA457" s="1064">
        <f t="shared" si="293"/>
        <v>26.64196409927883</v>
      </c>
      <c r="CB457" s="1064">
        <f t="shared" si="293"/>
        <v>23.63106624864534</v>
      </c>
      <c r="CC457" s="1064">
        <f t="shared" si="293"/>
        <v>23.610418578750458</v>
      </c>
      <c r="CD457" s="1064">
        <f t="shared" si="293"/>
        <v>36.27417248387885</v>
      </c>
      <c r="CE457" s="1064">
        <f t="shared" si="293"/>
        <v>33.910085290180362</v>
      </c>
      <c r="CF457" s="1064">
        <f t="shared" si="293"/>
        <v>41.766743862450213</v>
      </c>
      <c r="CG457" s="1064">
        <f t="shared" si="293"/>
        <v>46.002319906552565</v>
      </c>
      <c r="CH457" s="1064">
        <f>CH134*CH$82/100</f>
        <v>25.599428755287018</v>
      </c>
      <c r="CI457" s="1064">
        <f t="shared" si="293"/>
        <v>-28.667335059318919</v>
      </c>
      <c r="CJ457" s="1064">
        <f t="shared" si="293"/>
        <v>33.636927652096468</v>
      </c>
      <c r="CK457" s="1064">
        <f>CK134*CK$82/100</f>
        <v>44.593195402536331</v>
      </c>
      <c r="CL457" s="1064">
        <f>CL134*CL$82/100</f>
        <v>22.230081031359148</v>
      </c>
      <c r="CM457" s="384"/>
      <c r="CN457" s="907"/>
    </row>
    <row r="458" spans="1:92" s="48" customFormat="1" ht="15">
      <c r="A458" s="228"/>
      <c r="B458" s="60"/>
      <c r="C458" s="685"/>
      <c r="D458" s="17"/>
      <c r="E458" s="579"/>
      <c r="F458" s="542"/>
      <c r="G458" s="524"/>
      <c r="H458" s="228"/>
      <c r="I458" s="82"/>
      <c r="J458" s="80"/>
      <c r="K458" s="66"/>
      <c r="L458" s="62"/>
      <c r="M458" s="60"/>
      <c r="O458" s="64"/>
      <c r="R458" s="5"/>
      <c r="S458" s="322"/>
      <c r="T458" s="12"/>
      <c r="U458" s="8"/>
      <c r="V458" s="1058" t="s">
        <v>271</v>
      </c>
      <c r="W458" s="344" t="s">
        <v>352</v>
      </c>
      <c r="X458" s="2"/>
      <c r="Y458" s="2"/>
      <c r="Z458" s="789"/>
      <c r="AA458" s="4"/>
      <c r="AB458" s="4"/>
      <c r="AC458" s="4"/>
      <c r="AD458" s="4"/>
      <c r="AE458" s="4"/>
      <c r="AF458" s="4"/>
      <c r="AG458" s="4"/>
      <c r="AH458" s="4"/>
      <c r="AI458" s="4"/>
      <c r="AJ458" s="4"/>
      <c r="AK458" s="1064"/>
      <c r="AL458" s="1064"/>
      <c r="AM458" s="1064"/>
      <c r="AN458" s="1064"/>
      <c r="AO458" s="1064"/>
      <c r="AP458" s="1064"/>
      <c r="AQ458" s="1064"/>
      <c r="AR458" s="1064"/>
      <c r="AS458" s="1064"/>
      <c r="AT458" s="1064"/>
      <c r="AU458" s="1064"/>
      <c r="AV458" s="1064"/>
      <c r="AW458" s="1064"/>
      <c r="AX458" s="1064"/>
      <c r="AY458" s="1064"/>
      <c r="AZ458" s="1064"/>
      <c r="BA458" s="1064"/>
      <c r="BB458" s="1064"/>
      <c r="BC458" s="1064"/>
      <c r="BD458" s="1064">
        <f t="shared" ref="BD458:BY458" si="294">MAX(BD367-BD457, 0)</f>
        <v>0</v>
      </c>
      <c r="BE458" s="1064">
        <f t="shared" si="294"/>
        <v>0</v>
      </c>
      <c r="BF458" s="1064">
        <f t="shared" si="294"/>
        <v>0</v>
      </c>
      <c r="BG458" s="1064">
        <f t="shared" si="294"/>
        <v>0</v>
      </c>
      <c r="BH458" s="1064">
        <f t="shared" si="294"/>
        <v>0</v>
      </c>
      <c r="BI458" s="1064">
        <f t="shared" si="294"/>
        <v>0</v>
      </c>
      <c r="BJ458" s="1064">
        <f t="shared" si="294"/>
        <v>0</v>
      </c>
      <c r="BK458" s="1064">
        <f t="shared" si="294"/>
        <v>1.9579135541774431</v>
      </c>
      <c r="BL458" s="1064">
        <f t="shared" si="294"/>
        <v>0.96387702635206729</v>
      </c>
      <c r="BM458" s="1064">
        <f t="shared" si="294"/>
        <v>4.2070847346877258</v>
      </c>
      <c r="BN458" s="1064">
        <f t="shared" si="294"/>
        <v>0</v>
      </c>
      <c r="BO458" s="1064">
        <f t="shared" si="294"/>
        <v>0</v>
      </c>
      <c r="BP458" s="1064">
        <f t="shared" si="294"/>
        <v>5.7514361014389337</v>
      </c>
      <c r="BQ458" s="1064">
        <f t="shared" si="294"/>
        <v>11.606511909646573</v>
      </c>
      <c r="BR458" s="1064">
        <f t="shared" si="294"/>
        <v>13.806830199435549</v>
      </c>
      <c r="BS458" s="1064">
        <f t="shared" si="294"/>
        <v>22.75422373803746</v>
      </c>
      <c r="BT458" s="1064">
        <f t="shared" si="294"/>
        <v>14.497096955545395</v>
      </c>
      <c r="BU458" s="1064">
        <f t="shared" si="294"/>
        <v>16.703125474856474</v>
      </c>
      <c r="BV458" s="1064">
        <f t="shared" si="294"/>
        <v>20.168185577093045</v>
      </c>
      <c r="BW458" s="1064">
        <f t="shared" si="294"/>
        <v>16.934913791081573</v>
      </c>
      <c r="BX458" s="1064">
        <f t="shared" si="294"/>
        <v>7.0703800409094306</v>
      </c>
      <c r="BY458" s="1064">
        <f t="shared" si="294"/>
        <v>12.118319284371076</v>
      </c>
      <c r="BZ458" s="1064">
        <f>MAX(BZ367-BZ457, 0)</f>
        <v>0.55565770043762797</v>
      </c>
      <c r="CA458" s="1064">
        <f t="shared" ref="CA458:CJ458" si="295">MAX(CA367-CA457, 0)</f>
        <v>10.202135900721167</v>
      </c>
      <c r="CB458" s="1064">
        <f t="shared" si="295"/>
        <v>15.167833751354664</v>
      </c>
      <c r="CC458" s="1064">
        <f t="shared" si="295"/>
        <v>15.163681421249539</v>
      </c>
      <c r="CD458" s="1064">
        <f t="shared" si="295"/>
        <v>2.8809275161211474</v>
      </c>
      <c r="CE458" s="1064">
        <f t="shared" si="295"/>
        <v>5.7525147098196356</v>
      </c>
      <c r="CF458" s="1064">
        <f t="shared" si="295"/>
        <v>0</v>
      </c>
      <c r="CG458" s="1064">
        <f t="shared" si="295"/>
        <v>0</v>
      </c>
      <c r="CH458" s="1064">
        <f t="shared" si="295"/>
        <v>19.510571244712981</v>
      </c>
      <c r="CI458" s="1064">
        <f t="shared" si="295"/>
        <v>67.316335059318916</v>
      </c>
      <c r="CJ458" s="1064">
        <f t="shared" si="295"/>
        <v>7.6280723479035331</v>
      </c>
      <c r="CK458" s="1064">
        <f>MAX(CK367-CK457, 0)</f>
        <v>0.60580459746366699</v>
      </c>
      <c r="CL458" s="1064">
        <f>MAX(CL367-CL457, 0)</f>
        <v>21.820918968640854</v>
      </c>
      <c r="CM458" s="384"/>
      <c r="CN458" s="1335" t="s">
        <v>29</v>
      </c>
    </row>
    <row r="459" spans="1:92" s="48" customFormat="1" ht="15">
      <c r="A459" s="228"/>
      <c r="B459" s="60"/>
      <c r="C459" s="685"/>
      <c r="D459" s="17"/>
      <c r="E459" s="579"/>
      <c r="F459" s="542"/>
      <c r="G459" s="524"/>
      <c r="H459" s="228"/>
      <c r="I459" s="82"/>
      <c r="J459" s="80"/>
      <c r="K459" s="66"/>
      <c r="L459" s="62"/>
      <c r="M459" s="60"/>
      <c r="O459" s="64"/>
      <c r="R459" s="5"/>
      <c r="S459" s="322"/>
      <c r="T459" s="12"/>
      <c r="U459" s="8"/>
      <c r="V459" s="1302" t="s">
        <v>271</v>
      </c>
      <c r="W459" s="1303" t="s">
        <v>1403</v>
      </c>
      <c r="X459" s="2"/>
      <c r="Y459" s="2"/>
      <c r="Z459" s="1305"/>
      <c r="AA459" s="4"/>
      <c r="AB459" s="4"/>
      <c r="AC459" s="4"/>
      <c r="AD459" s="4"/>
      <c r="AE459" s="4"/>
      <c r="AF459" s="4"/>
      <c r="AG459" s="4"/>
      <c r="AH459" s="4"/>
      <c r="AI459" s="4"/>
      <c r="AJ459" s="4"/>
      <c r="AK459" s="1306"/>
      <c r="AL459" s="1306"/>
      <c r="AM459" s="1306"/>
      <c r="AN459" s="1306"/>
      <c r="AO459" s="1306"/>
      <c r="AP459" s="1306"/>
      <c r="AQ459" s="1306"/>
      <c r="AR459" s="1306"/>
      <c r="AS459" s="1306"/>
      <c r="AT459" s="1306"/>
      <c r="AU459" s="1306"/>
      <c r="AV459" s="1306"/>
      <c r="AW459" s="1306"/>
      <c r="AX459" s="1306"/>
      <c r="AY459" s="1306"/>
      <c r="AZ459" s="1306"/>
      <c r="BA459" s="1306"/>
      <c r="BB459" s="1306"/>
      <c r="BC459" s="1306"/>
      <c r="BD459" s="1306">
        <f t="shared" ref="BD459:CK459" si="296">BD458/BD71*BD73</f>
        <v>0</v>
      </c>
      <c r="BE459" s="1306">
        <f t="shared" si="296"/>
        <v>0</v>
      </c>
      <c r="BF459" s="1306">
        <f t="shared" si="296"/>
        <v>0</v>
      </c>
      <c r="BG459" s="1306">
        <f t="shared" si="296"/>
        <v>0</v>
      </c>
      <c r="BH459" s="1306">
        <f t="shared" si="296"/>
        <v>0</v>
      </c>
      <c r="BI459" s="1306">
        <f t="shared" si="296"/>
        <v>0</v>
      </c>
      <c r="BJ459" s="1306">
        <f t="shared" si="296"/>
        <v>0</v>
      </c>
      <c r="BK459" s="1306">
        <f t="shared" si="296"/>
        <v>3.2930806161916757</v>
      </c>
      <c r="BL459" s="1306">
        <f t="shared" si="296"/>
        <v>1.540899669606536</v>
      </c>
      <c r="BM459" s="1306">
        <f t="shared" si="296"/>
        <v>6.5575749884387315</v>
      </c>
      <c r="BN459" s="1306">
        <f t="shared" si="296"/>
        <v>0</v>
      </c>
      <c r="BO459" s="1306">
        <f t="shared" si="296"/>
        <v>0</v>
      </c>
      <c r="BP459" s="1306">
        <f t="shared" si="296"/>
        <v>8.1700335846074434</v>
      </c>
      <c r="BQ459" s="1306">
        <f t="shared" si="296"/>
        <v>16.061565983691693</v>
      </c>
      <c r="BR459" s="1306">
        <f t="shared" si="296"/>
        <v>18.744666697064645</v>
      </c>
      <c r="BS459" s="1306">
        <f t="shared" si="296"/>
        <v>30.36116670857097</v>
      </c>
      <c r="BT459" s="1306">
        <f t="shared" si="296"/>
        <v>19.128407046142151</v>
      </c>
      <c r="BU459" s="1306">
        <f t="shared" si="296"/>
        <v>21.770296492449905</v>
      </c>
      <c r="BV459" s="1306">
        <f t="shared" si="296"/>
        <v>25.908164996772516</v>
      </c>
      <c r="BW459" s="1306">
        <f t="shared" si="296"/>
        <v>21.557770322740339</v>
      </c>
      <c r="BX459" s="1306">
        <f t="shared" si="296"/>
        <v>8.9082557455989644</v>
      </c>
      <c r="BY459" s="1306">
        <f t="shared" si="296"/>
        <v>15.24143039153835</v>
      </c>
      <c r="BZ459" s="1306">
        <f t="shared" si="296"/>
        <v>0.6880393454046968</v>
      </c>
      <c r="CA459" s="1306">
        <f t="shared" si="296"/>
        <v>12.38334085608617</v>
      </c>
      <c r="CB459" s="1306">
        <f t="shared" si="296"/>
        <v>18.011167161504357</v>
      </c>
      <c r="CC459" s="1306">
        <f t="shared" si="296"/>
        <v>17.653622658131571</v>
      </c>
      <c r="CD459" s="1306">
        <f t="shared" si="296"/>
        <v>3.2987583934490159</v>
      </c>
      <c r="CE459" s="1306">
        <f t="shared" si="296"/>
        <v>6.4632302374298209</v>
      </c>
      <c r="CF459" s="1306">
        <f t="shared" si="296"/>
        <v>0</v>
      </c>
      <c r="CG459" s="1306">
        <f t="shared" si="296"/>
        <v>0</v>
      </c>
      <c r="CH459" s="1306">
        <f t="shared" si="296"/>
        <v>20.401734919715338</v>
      </c>
      <c r="CI459" s="1306">
        <f t="shared" si="296"/>
        <v>69.890620696197871</v>
      </c>
      <c r="CJ459" s="1306">
        <f t="shared" si="296"/>
        <v>7.8444093968846849</v>
      </c>
      <c r="CK459" s="1306">
        <f t="shared" si="296"/>
        <v>0.6150720218450576</v>
      </c>
      <c r="CL459" s="1306">
        <f>CL458/CL71*CL73</f>
        <v>21.820918968640854</v>
      </c>
      <c r="CM459" s="384"/>
      <c r="CN459" s="1336">
        <f>AVERAGE(BD459:CL459)</f>
        <v>10.751835082820094</v>
      </c>
    </row>
    <row r="460" spans="1:92" s="48" customFormat="1" ht="15">
      <c r="A460" s="228"/>
      <c r="B460" s="60"/>
      <c r="C460" s="685"/>
      <c r="D460" s="17"/>
      <c r="E460" s="579"/>
      <c r="F460" s="542"/>
      <c r="G460" s="524"/>
      <c r="H460" s="228"/>
      <c r="I460" s="82"/>
      <c r="J460" s="80"/>
      <c r="K460" s="66"/>
      <c r="L460" s="62"/>
      <c r="M460" s="60"/>
      <c r="O460" s="64"/>
      <c r="R460" s="5"/>
      <c r="S460" s="322"/>
      <c r="T460" s="12"/>
      <c r="U460" s="8"/>
      <c r="V460" s="1302" t="s">
        <v>271</v>
      </c>
      <c r="W460" s="1303" t="s">
        <v>1404</v>
      </c>
      <c r="X460" s="2"/>
      <c r="Y460" s="2"/>
      <c r="Z460" s="1305"/>
      <c r="AA460" s="4"/>
      <c r="AB460" s="4"/>
      <c r="AC460" s="4"/>
      <c r="AD460" s="4"/>
      <c r="AE460" s="4"/>
      <c r="AF460" s="4"/>
      <c r="AG460" s="4"/>
      <c r="AH460" s="4"/>
      <c r="AI460" s="4"/>
      <c r="AJ460" s="4"/>
      <c r="AK460" s="1306"/>
      <c r="AL460" s="1306"/>
      <c r="AM460" s="1306"/>
      <c r="AN460" s="1306"/>
      <c r="AO460" s="1306"/>
      <c r="AP460" s="1306"/>
      <c r="AQ460" s="1306"/>
      <c r="AR460" s="1306"/>
      <c r="AS460" s="1306"/>
      <c r="AT460" s="1306"/>
      <c r="AU460" s="1306"/>
      <c r="AV460" s="1306"/>
      <c r="AW460" s="1306"/>
      <c r="AX460" s="1306"/>
      <c r="AY460" s="1306"/>
      <c r="AZ460" s="1306"/>
      <c r="BA460" s="1306"/>
      <c r="BB460" s="1306"/>
      <c r="BC460" s="1306"/>
      <c r="BD460" s="1306">
        <f t="shared" ref="BD460:CK460" si="297">100*BD458/BD71</f>
        <v>0</v>
      </c>
      <c r="BE460" s="1306">
        <f t="shared" si="297"/>
        <v>0</v>
      </c>
      <c r="BF460" s="1306">
        <f t="shared" si="297"/>
        <v>0</v>
      </c>
      <c r="BG460" s="1306">
        <f t="shared" si="297"/>
        <v>0</v>
      </c>
      <c r="BH460" s="1306">
        <f t="shared" si="297"/>
        <v>0</v>
      </c>
      <c r="BI460" s="1306">
        <f t="shared" si="297"/>
        <v>0</v>
      </c>
      <c r="BJ460" s="1306">
        <f t="shared" si="297"/>
        <v>0</v>
      </c>
      <c r="BK460" s="1306">
        <f t="shared" si="297"/>
        <v>0.26299591010911227</v>
      </c>
      <c r="BL460" s="1306">
        <f t="shared" si="297"/>
        <v>0.12034617002539419</v>
      </c>
      <c r="BM460" s="1306">
        <f t="shared" si="297"/>
        <v>0.50020756170759662</v>
      </c>
      <c r="BN460" s="1306">
        <f t="shared" si="297"/>
        <v>0</v>
      </c>
      <c r="BO460" s="1306">
        <f t="shared" si="297"/>
        <v>0</v>
      </c>
      <c r="BP460" s="1306">
        <f t="shared" si="297"/>
        <v>0.55688901111514344</v>
      </c>
      <c r="BQ460" s="1306">
        <f t="shared" si="297"/>
        <v>1.0835328024617656</v>
      </c>
      <c r="BR460" s="1306">
        <f t="shared" si="297"/>
        <v>1.246121128347411</v>
      </c>
      <c r="BS460" s="1306">
        <f t="shared" si="297"/>
        <v>2.0319306391068466</v>
      </c>
      <c r="BT460" s="1306">
        <f t="shared" si="297"/>
        <v>1.2520365391120314</v>
      </c>
      <c r="BU460" s="1306">
        <f t="shared" si="297"/>
        <v>1.3963716575263077</v>
      </c>
      <c r="BV460" s="1306">
        <f t="shared" si="297"/>
        <v>1.6442252725316668</v>
      </c>
      <c r="BW460" s="1306">
        <f t="shared" si="297"/>
        <v>1.3388943223224485</v>
      </c>
      <c r="BX460" s="1306">
        <f t="shared" si="297"/>
        <v>0.53518744299060839</v>
      </c>
      <c r="BY460" s="1306">
        <f t="shared" si="297"/>
        <v>0.88648702410248315</v>
      </c>
      <c r="BZ460" s="1306">
        <f t="shared" si="297"/>
        <v>3.8597970832635421E-2</v>
      </c>
      <c r="CA460" s="1306">
        <f t="shared" si="297"/>
        <v>0.6821645109022616</v>
      </c>
      <c r="CB460" s="1306">
        <f t="shared" si="297"/>
        <v>0.98305499687539999</v>
      </c>
      <c r="CC460" s="1306">
        <f t="shared" si="297"/>
        <v>0.95495034904845788</v>
      </c>
      <c r="CD460" s="1306">
        <f t="shared" si="297"/>
        <v>0.17401406958908619</v>
      </c>
      <c r="CE460" s="1306">
        <f t="shared" si="297"/>
        <v>0.33482867698976121</v>
      </c>
      <c r="CF460" s="1306">
        <f t="shared" si="297"/>
        <v>0</v>
      </c>
      <c r="CG460" s="1306">
        <f t="shared" si="297"/>
        <v>0</v>
      </c>
      <c r="CH460" s="1306">
        <f t="shared" si="297"/>
        <v>1.0092396910147698</v>
      </c>
      <c r="CI460" s="1306">
        <f t="shared" si="297"/>
        <v>3.5697134294881656</v>
      </c>
      <c r="CJ460" s="1306">
        <f t="shared" si="297"/>
        <v>0.39386552252796131</v>
      </c>
      <c r="CK460" s="1306">
        <f t="shared" si="297"/>
        <v>3.0269071792000737E-2</v>
      </c>
      <c r="CL460" s="1306">
        <f>100*CL458/CL71</f>
        <v>1.0737072724396328</v>
      </c>
      <c r="CM460" s="384"/>
      <c r="CN460" s="1339">
        <f>AVERAGE(BD460:CL460)</f>
        <v>0.63141802979882711</v>
      </c>
    </row>
    <row r="461" spans="1:92" s="48" customFormat="1" ht="15">
      <c r="A461" s="228"/>
      <c r="B461" s="60"/>
      <c r="C461" s="685"/>
      <c r="D461" s="17"/>
      <c r="E461" s="579"/>
      <c r="F461" s="542"/>
      <c r="G461" s="524"/>
      <c r="H461" s="228"/>
      <c r="I461" s="82"/>
      <c r="J461" s="80"/>
      <c r="K461" s="66"/>
      <c r="L461" s="62"/>
      <c r="M461" s="60"/>
      <c r="O461" s="64"/>
      <c r="R461" s="5"/>
      <c r="S461" s="322"/>
      <c r="T461" s="12"/>
      <c r="U461" s="8"/>
      <c r="V461" s="1058" t="s">
        <v>269</v>
      </c>
      <c r="W461" s="344" t="s">
        <v>352</v>
      </c>
      <c r="X461" s="2"/>
      <c r="Y461" s="2"/>
      <c r="Z461" s="789"/>
      <c r="AA461" s="4"/>
      <c r="AB461" s="4"/>
      <c r="AC461" s="4"/>
      <c r="AD461" s="4"/>
      <c r="AE461" s="4"/>
      <c r="AF461" s="4"/>
      <c r="AG461" s="4"/>
      <c r="AH461" s="4"/>
      <c r="AI461" s="4"/>
      <c r="AJ461" s="4"/>
      <c r="AK461" s="1064"/>
      <c r="AL461" s="1064"/>
      <c r="AM461" s="1064"/>
      <c r="AN461" s="1064"/>
      <c r="AO461" s="1064"/>
      <c r="AP461" s="1064"/>
      <c r="AQ461" s="1064"/>
      <c r="AR461" s="1064"/>
      <c r="AS461" s="1064"/>
      <c r="AT461" s="1064"/>
      <c r="AU461" s="1064"/>
      <c r="AV461" s="1064"/>
      <c r="AW461" s="1064"/>
      <c r="AX461" s="1064"/>
      <c r="AY461" s="1064"/>
      <c r="AZ461" s="1064"/>
      <c r="BA461" s="1064"/>
      <c r="BB461" s="1064"/>
      <c r="BC461" s="1064"/>
      <c r="BD461" s="1064">
        <f t="shared" ref="BD461:CL461" si="298">BC461+BC461/BD134*BD367+BD458*(BD134-BC461)/BD134</f>
        <v>0</v>
      </c>
      <c r="BE461" s="1064">
        <f t="shared" si="298"/>
        <v>0</v>
      </c>
      <c r="BF461" s="1064">
        <f t="shared" si="298"/>
        <v>0</v>
      </c>
      <c r="BG461" s="1064">
        <f t="shared" si="298"/>
        <v>0</v>
      </c>
      <c r="BH461" s="1064">
        <f t="shared" si="298"/>
        <v>0</v>
      </c>
      <c r="BI461" s="1064">
        <f t="shared" si="298"/>
        <v>0</v>
      </c>
      <c r="BJ461" s="1064">
        <f t="shared" si="298"/>
        <v>0</v>
      </c>
      <c r="BK461" s="1064">
        <f t="shared" si="298"/>
        <v>1.9579135541774431</v>
      </c>
      <c r="BL461" s="1064">
        <f t="shared" si="298"/>
        <v>3.0702649215816096</v>
      </c>
      <c r="BM461" s="1064">
        <f t="shared" si="298"/>
        <v>7.4312515345492569</v>
      </c>
      <c r="BN461" s="1064">
        <f t="shared" si="298"/>
        <v>7.9481519183781302</v>
      </c>
      <c r="BO461" s="1064">
        <f t="shared" si="298"/>
        <v>8.511351890419153</v>
      </c>
      <c r="BP461" s="1064">
        <f t="shared" si="298"/>
        <v>14.72652545397316</v>
      </c>
      <c r="BQ461" s="1064">
        <f t="shared" si="298"/>
        <v>26.880494783399438</v>
      </c>
      <c r="BR461" s="1064">
        <f t="shared" si="298"/>
        <v>41.611089156635757</v>
      </c>
      <c r="BS461" s="1064">
        <f t="shared" si="298"/>
        <v>64.810276069645809</v>
      </c>
      <c r="BT461" s="1064">
        <f t="shared" si="298"/>
        <v>81.509434342085683</v>
      </c>
      <c r="BU461" s="1064">
        <f t="shared" si="298"/>
        <v>100.90864457775004</v>
      </c>
      <c r="BV461" s="1064">
        <f t="shared" si="298"/>
        <v>123.643597508076</v>
      </c>
      <c r="BW461" s="1064">
        <f t="shared" si="298"/>
        <v>144.43274971738862</v>
      </c>
      <c r="BX461" s="1064">
        <f t="shared" si="298"/>
        <v>157.9275069687896</v>
      </c>
      <c r="BY461" s="1064">
        <f t="shared" si="298"/>
        <v>175.53295279765607</v>
      </c>
      <c r="BZ461" s="1064">
        <f t="shared" si="298"/>
        <v>185.41079072195933</v>
      </c>
      <c r="CA461" s="1064">
        <f t="shared" si="298"/>
        <v>202.8189187890311</v>
      </c>
      <c r="CB461" s="1064">
        <f t="shared" si="298"/>
        <v>224.41145402347183</v>
      </c>
      <c r="CC461" s="1064">
        <f t="shared" si="298"/>
        <v>246.11642972047468</v>
      </c>
      <c r="CD461" s="1064">
        <f t="shared" si="298"/>
        <v>259.48569114495695</v>
      </c>
      <c r="CE461" s="1064">
        <f t="shared" si="298"/>
        <v>275.03030680993669</v>
      </c>
      <c r="CF461" s="1064">
        <f t="shared" si="298"/>
        <v>286.89540026250597</v>
      </c>
      <c r="CG461" s="1064">
        <f t="shared" si="298"/>
        <v>299.64911568070852</v>
      </c>
      <c r="CH461" s="1064">
        <f t="shared" si="298"/>
        <v>326.52912317141346</v>
      </c>
      <c r="CI461" s="1064">
        <f t="shared" si="298"/>
        <v>385.83388703886271</v>
      </c>
      <c r="CJ461" s="1064">
        <f t="shared" si="298"/>
        <v>403.88794472099937</v>
      </c>
      <c r="CK461" s="1064">
        <f t="shared" si="298"/>
        <v>417.98184490722383</v>
      </c>
      <c r="CL461" s="1064">
        <f t="shared" si="298"/>
        <v>446.25583025681101</v>
      </c>
      <c r="CM461" s="384"/>
      <c r="CN461" s="907"/>
    </row>
    <row r="462" spans="1:92" s="48" customFormat="1" ht="15">
      <c r="A462" s="228"/>
      <c r="B462" s="60"/>
      <c r="C462" s="685"/>
      <c r="D462" s="17"/>
      <c r="E462" s="579"/>
      <c r="F462" s="542"/>
      <c r="G462" s="524"/>
      <c r="H462" s="228"/>
      <c r="I462" s="82"/>
      <c r="J462" s="80"/>
      <c r="K462" s="66"/>
      <c r="L462" s="62"/>
      <c r="M462" s="60"/>
      <c r="O462" s="64"/>
      <c r="R462" s="5"/>
      <c r="S462" s="322"/>
      <c r="T462" s="12"/>
      <c r="U462" s="8"/>
      <c r="V462" s="1058" t="s">
        <v>270</v>
      </c>
      <c r="W462" s="344" t="s">
        <v>352</v>
      </c>
      <c r="X462" s="2"/>
      <c r="Y462" s="2"/>
      <c r="Z462" s="789"/>
      <c r="AA462" s="4"/>
      <c r="AB462" s="4"/>
      <c r="AC462" s="4"/>
      <c r="AD462" s="4"/>
      <c r="AE462" s="4"/>
      <c r="AF462" s="4"/>
      <c r="AG462" s="4"/>
      <c r="AH462" s="4"/>
      <c r="AI462" s="4"/>
      <c r="AJ462" s="4"/>
      <c r="AK462" s="1064"/>
      <c r="AL462" s="1064"/>
      <c r="AM462" s="1064"/>
      <c r="AN462" s="1064"/>
      <c r="AO462" s="1064"/>
      <c r="AP462" s="1064"/>
      <c r="AQ462" s="1064"/>
      <c r="AR462" s="1064"/>
      <c r="AS462" s="1064"/>
      <c r="AT462" s="1064"/>
      <c r="AU462" s="1064"/>
      <c r="AV462" s="1064"/>
      <c r="AW462" s="1064"/>
      <c r="AX462" s="1064"/>
      <c r="AY462" s="1064"/>
      <c r="AZ462" s="1064"/>
      <c r="BA462" s="1064"/>
      <c r="BB462" s="1064"/>
      <c r="BC462" s="1064"/>
      <c r="BD462" s="1064">
        <f t="shared" ref="BD462:CL462" si="299">BD134-BD461</f>
        <v>44.4</v>
      </c>
      <c r="BE462" s="1064">
        <f t="shared" si="299"/>
        <v>49.8</v>
      </c>
      <c r="BF462" s="1064">
        <f t="shared" si="299"/>
        <v>55.1</v>
      </c>
      <c r="BG462" s="1064">
        <f t="shared" si="299"/>
        <v>67.3</v>
      </c>
      <c r="BH462" s="1064">
        <f t="shared" si="299"/>
        <v>94.7</v>
      </c>
      <c r="BI462" s="1064">
        <f t="shared" si="299"/>
        <v>111.3</v>
      </c>
      <c r="BJ462" s="1064">
        <f t="shared" si="299"/>
        <v>133.5</v>
      </c>
      <c r="BK462" s="1064">
        <f t="shared" si="299"/>
        <v>149.64208644582254</v>
      </c>
      <c r="BL462" s="1064">
        <f t="shared" si="299"/>
        <v>167.32973507841839</v>
      </c>
      <c r="BM462" s="1064">
        <f t="shared" si="299"/>
        <v>184.26874846545073</v>
      </c>
      <c r="BN462" s="1064">
        <f t="shared" si="299"/>
        <v>203.85184808162188</v>
      </c>
      <c r="BO462" s="1064">
        <f t="shared" si="299"/>
        <v>229.68864810958084</v>
      </c>
      <c r="BP462" s="1064">
        <f t="shared" si="299"/>
        <v>248.37347454602687</v>
      </c>
      <c r="BQ462" s="1064">
        <f t="shared" si="299"/>
        <v>250.31950521660056</v>
      </c>
      <c r="BR462" s="1064">
        <f t="shared" si="299"/>
        <v>278.68891084336428</v>
      </c>
      <c r="BS462" s="1064">
        <f t="shared" si="299"/>
        <v>314.88972393035419</v>
      </c>
      <c r="BT462" s="1064">
        <f t="shared" si="299"/>
        <v>353.89056565791429</v>
      </c>
      <c r="BU462" s="1064">
        <f t="shared" si="299"/>
        <v>384.69135542225001</v>
      </c>
      <c r="BV462" s="1064">
        <f t="shared" si="299"/>
        <v>404.85640249192397</v>
      </c>
      <c r="BW462" s="1064">
        <f t="shared" si="299"/>
        <v>420.06725028261138</v>
      </c>
      <c r="BX462" s="1064">
        <f t="shared" si="299"/>
        <v>452.87249303121035</v>
      </c>
      <c r="BY462" s="1064">
        <f t="shared" si="299"/>
        <v>461.16704720234395</v>
      </c>
      <c r="BZ462" s="1064">
        <f t="shared" si="299"/>
        <v>472.28920927804074</v>
      </c>
      <c r="CA462" s="1064">
        <f t="shared" si="299"/>
        <v>482.6810812109689</v>
      </c>
      <c r="CB462" s="1064">
        <f t="shared" si="299"/>
        <v>521.58854597652817</v>
      </c>
      <c r="CC462" s="1064">
        <f t="shared" si="299"/>
        <v>563.88357027952532</v>
      </c>
      <c r="CD462" s="1064">
        <f t="shared" si="299"/>
        <v>591.7143088550431</v>
      </c>
      <c r="CE462" s="1064">
        <f t="shared" si="299"/>
        <v>623.56969319006339</v>
      </c>
      <c r="CF462" s="1064">
        <f t="shared" si="299"/>
        <v>609.30459973749407</v>
      </c>
      <c r="CG462" s="1064">
        <f t="shared" si="299"/>
        <v>633.15088431929144</v>
      </c>
      <c r="CH462" s="1064">
        <f t="shared" si="299"/>
        <v>714.37087682858669</v>
      </c>
      <c r="CI462" s="1064">
        <f t="shared" si="299"/>
        <v>782.56611296113738</v>
      </c>
      <c r="CJ462" s="1064">
        <f t="shared" si="299"/>
        <v>840.91205527900058</v>
      </c>
      <c r="CK462" s="1064">
        <f t="shared" si="299"/>
        <v>917.31815509277612</v>
      </c>
      <c r="CL462" s="1064">
        <f t="shared" si="299"/>
        <v>993.64416974318908</v>
      </c>
      <c r="CM462" s="384"/>
      <c r="CN462" s="907"/>
    </row>
    <row r="463" spans="1:92" s="48" customFormat="1" ht="15">
      <c r="A463" s="228"/>
      <c r="B463" s="60"/>
      <c r="C463" s="685"/>
      <c r="D463" s="17"/>
      <c r="E463" s="579"/>
      <c r="F463" s="542"/>
      <c r="G463" s="524"/>
      <c r="H463" s="228"/>
      <c r="I463" s="82"/>
      <c r="J463" s="80"/>
      <c r="K463" s="66"/>
      <c r="L463" s="62"/>
      <c r="M463" s="60"/>
      <c r="O463" s="64"/>
      <c r="R463" s="5"/>
      <c r="S463" s="322"/>
      <c r="T463" s="12"/>
      <c r="U463" s="8"/>
      <c r="V463" s="1058" t="s">
        <v>270</v>
      </c>
      <c r="W463" s="344" t="str">
        <f>W$73</f>
        <v>Md euros 2012</v>
      </c>
      <c r="X463" s="2"/>
      <c r="Y463" s="2"/>
      <c r="Z463" s="789"/>
      <c r="AA463" s="4"/>
      <c r="AB463" s="4"/>
      <c r="AC463" s="4"/>
      <c r="AD463" s="4"/>
      <c r="AE463" s="4"/>
      <c r="AF463" s="4"/>
      <c r="AG463" s="4"/>
      <c r="AH463" s="4"/>
      <c r="AI463" s="4"/>
      <c r="AJ463" s="4"/>
      <c r="AK463" s="1064"/>
      <c r="AL463" s="1064"/>
      <c r="AM463" s="1064"/>
      <c r="AN463" s="1064"/>
      <c r="AO463" s="1064"/>
      <c r="AP463" s="1064"/>
      <c r="AQ463" s="1064"/>
      <c r="AR463" s="1064"/>
      <c r="AS463" s="1064"/>
      <c r="AT463" s="1064"/>
      <c r="AU463" s="1064"/>
      <c r="AV463" s="1064"/>
      <c r="AW463" s="1064"/>
      <c r="AX463" s="1064"/>
      <c r="AY463" s="1064"/>
      <c r="AZ463" s="1064"/>
      <c r="BA463" s="1064"/>
      <c r="BB463" s="1064"/>
      <c r="BC463" s="1064"/>
      <c r="BD463" s="1064">
        <f t="shared" ref="BD463:CJ463" si="300">BD462*BD$73/BD$71</f>
        <v>142.34403894556607</v>
      </c>
      <c r="BE463" s="1064">
        <f t="shared" si="300"/>
        <v>144.80383607610901</v>
      </c>
      <c r="BF463" s="1064">
        <f t="shared" si="300"/>
        <v>143.6906791542653</v>
      </c>
      <c r="BG463" s="1064">
        <f t="shared" si="300"/>
        <v>157.177468075766</v>
      </c>
      <c r="BH463" s="1064">
        <f t="shared" si="300"/>
        <v>197.29661741373073</v>
      </c>
      <c r="BI463" s="1064">
        <f t="shared" si="300"/>
        <v>211.33192901328655</v>
      </c>
      <c r="BJ463" s="1064">
        <f t="shared" si="300"/>
        <v>236.69322172817888</v>
      </c>
      <c r="BK463" s="1064">
        <f t="shared" si="300"/>
        <v>251.68805496535066</v>
      </c>
      <c r="BL463" s="1064">
        <f t="shared" si="300"/>
        <v>267.50127500549604</v>
      </c>
      <c r="BM463" s="1064">
        <f t="shared" si="300"/>
        <v>287.21934838273199</v>
      </c>
      <c r="BN463" s="1064">
        <f t="shared" si="300"/>
        <v>307.66893055913874</v>
      </c>
      <c r="BO463" s="1064">
        <f t="shared" si="300"/>
        <v>335.26980675039425</v>
      </c>
      <c r="BP463" s="1064">
        <f t="shared" si="300"/>
        <v>352.819642394879</v>
      </c>
      <c r="BQ463" s="1064">
        <f t="shared" si="300"/>
        <v>346.40237147388711</v>
      </c>
      <c r="BR463" s="1064">
        <f t="shared" si="300"/>
        <v>378.35844074771001</v>
      </c>
      <c r="BS463" s="1064">
        <f t="shared" si="300"/>
        <v>420.16020907290039</v>
      </c>
      <c r="BT463" s="1064">
        <f t="shared" si="300"/>
        <v>466.94609344560394</v>
      </c>
      <c r="BU463" s="1064">
        <f t="shared" si="300"/>
        <v>501.39387854276845</v>
      </c>
      <c r="BV463" s="1064">
        <f t="shared" si="300"/>
        <v>520.08081915281355</v>
      </c>
      <c r="BW463" s="1064">
        <f t="shared" si="300"/>
        <v>534.73630946185415</v>
      </c>
      <c r="BX463" s="1064">
        <f t="shared" si="300"/>
        <v>570.59224040665458</v>
      </c>
      <c r="BY463" s="1064">
        <f t="shared" si="300"/>
        <v>580.01817610721525</v>
      </c>
      <c r="BZ463" s="1064">
        <f t="shared" si="300"/>
        <v>584.80888168639854</v>
      </c>
      <c r="CA463" s="1064">
        <f t="shared" si="300"/>
        <v>585.877742816298</v>
      </c>
      <c r="CB463" s="1064">
        <f t="shared" si="300"/>
        <v>619.36454770742841</v>
      </c>
      <c r="CC463" s="1064">
        <f t="shared" si="300"/>
        <v>656.4756602499541</v>
      </c>
      <c r="CD463" s="1064">
        <f t="shared" si="300"/>
        <v>677.53268068594309</v>
      </c>
      <c r="CE463" s="1064">
        <f t="shared" si="300"/>
        <v>700.61089792453902</v>
      </c>
      <c r="CF463" s="1064">
        <f t="shared" si="300"/>
        <v>670.2352543211814</v>
      </c>
      <c r="CG463" s="1064">
        <f t="shared" si="300"/>
        <v>678.90097183134105</v>
      </c>
      <c r="CH463" s="1064">
        <f t="shared" si="300"/>
        <v>747.00043789701181</v>
      </c>
      <c r="CI463" s="1064">
        <f t="shared" si="300"/>
        <v>812.4927080844285</v>
      </c>
      <c r="CJ463" s="1064">
        <f t="shared" si="300"/>
        <v>864.76086323396601</v>
      </c>
      <c r="CK463" s="1064">
        <f>CK462*CK$73/CK$71</f>
        <v>931.35102422515172</v>
      </c>
      <c r="CL463" s="1064">
        <f>CL462*CL$73/CL$71</f>
        <v>993.64416974318908</v>
      </c>
      <c r="CM463" s="384"/>
      <c r="CN463" s="907"/>
    </row>
    <row r="464" spans="1:92" s="48" customFormat="1" ht="15">
      <c r="A464" s="228"/>
      <c r="B464" s="60"/>
      <c r="C464" s="685"/>
      <c r="D464" s="17"/>
      <c r="E464" s="579"/>
      <c r="F464" s="542"/>
      <c r="G464" s="524"/>
      <c r="H464" s="228"/>
      <c r="I464" s="82"/>
      <c r="J464" s="80"/>
      <c r="K464" s="66"/>
      <c r="L464" s="62"/>
      <c r="M464" s="60"/>
      <c r="O464" s="64"/>
      <c r="R464" s="5"/>
      <c r="S464" s="322"/>
      <c r="T464" s="12"/>
      <c r="U464" s="8"/>
      <c r="V464" s="1058" t="s">
        <v>270</v>
      </c>
      <c r="W464" s="344" t="s">
        <v>824</v>
      </c>
      <c r="X464" s="2"/>
      <c r="Y464" s="2"/>
      <c r="Z464" s="789"/>
      <c r="AA464" s="4"/>
      <c r="AB464" s="4"/>
      <c r="AC464" s="4"/>
      <c r="AD464" s="4"/>
      <c r="AE464" s="4"/>
      <c r="AF464" s="4"/>
      <c r="AG464" s="4"/>
      <c r="AH464" s="4"/>
      <c r="AI464" s="4"/>
      <c r="AJ464" s="4"/>
      <c r="AK464" s="1064"/>
      <c r="AL464" s="1064"/>
      <c r="AM464" s="1064"/>
      <c r="AN464" s="1064"/>
      <c r="AO464" s="1064"/>
      <c r="AP464" s="1064"/>
      <c r="AQ464" s="1064"/>
      <c r="AR464" s="1064"/>
      <c r="AS464" s="1064"/>
      <c r="AT464" s="1064"/>
      <c r="AU464" s="1064"/>
      <c r="AV464" s="1064"/>
      <c r="AW464" s="1064"/>
      <c r="AX464" s="1064"/>
      <c r="AY464" s="1064"/>
      <c r="AZ464" s="1064"/>
      <c r="BA464" s="1064"/>
      <c r="BB464" s="1064"/>
      <c r="BC464" s="1064"/>
      <c r="BD464" s="1064">
        <f t="shared" ref="BD464:CJ464" si="301">100*BD462/BD$71</f>
        <v>12.905288552369603</v>
      </c>
      <c r="BE464" s="1064">
        <f t="shared" si="301"/>
        <v>12.690562298938683</v>
      </c>
      <c r="BF464" s="1064">
        <f t="shared" si="301"/>
        <v>12.390205576222138</v>
      </c>
      <c r="BG464" s="1064">
        <f t="shared" si="301"/>
        <v>13.421739987990234</v>
      </c>
      <c r="BH464" s="1064">
        <f t="shared" si="301"/>
        <v>16.449936866636175</v>
      </c>
      <c r="BI464" s="1064">
        <f t="shared" si="301"/>
        <v>17.405732631995427</v>
      </c>
      <c r="BJ464" s="1064">
        <f t="shared" si="301"/>
        <v>19.207461300202691</v>
      </c>
      <c r="BK464" s="1064">
        <f t="shared" si="301"/>
        <v>20.10060997405958</v>
      </c>
      <c r="BL464" s="1064">
        <f t="shared" si="301"/>
        <v>20.892180431216183</v>
      </c>
      <c r="BM464" s="1064">
        <f t="shared" si="301"/>
        <v>21.908905377836451</v>
      </c>
      <c r="BN464" s="1064">
        <f t="shared" si="301"/>
        <v>22.42219405109682</v>
      </c>
      <c r="BO464" s="1064">
        <f t="shared" si="301"/>
        <v>23.451580416460292</v>
      </c>
      <c r="BP464" s="1064">
        <f t="shared" si="301"/>
        <v>24.049029874914925</v>
      </c>
      <c r="BQ464" s="1064">
        <f t="shared" si="301"/>
        <v>23.368725859209924</v>
      </c>
      <c r="BR464" s="1064">
        <f t="shared" si="301"/>
        <v>25.152778372855028</v>
      </c>
      <c r="BS464" s="1064">
        <f t="shared" si="301"/>
        <v>28.119354250894276</v>
      </c>
      <c r="BT464" s="1064">
        <f t="shared" si="301"/>
        <v>30.563630802044592</v>
      </c>
      <c r="BU464" s="1064">
        <f t="shared" si="301"/>
        <v>32.159975473789281</v>
      </c>
      <c r="BV464" s="1064">
        <f t="shared" si="301"/>
        <v>33.006198112315332</v>
      </c>
      <c r="BW464" s="1064">
        <f t="shared" si="301"/>
        <v>33.211013846033353</v>
      </c>
      <c r="BX464" s="1064">
        <f t="shared" si="301"/>
        <v>34.279864751793511</v>
      </c>
      <c r="BY464" s="1064">
        <f t="shared" si="301"/>
        <v>33.735586073869683</v>
      </c>
      <c r="BZ464" s="1064">
        <f t="shared" si="301"/>
        <v>32.806897321723511</v>
      </c>
      <c r="CA464" s="1064">
        <f t="shared" si="301"/>
        <v>32.27440870129756</v>
      </c>
      <c r="CB464" s="1064">
        <f t="shared" si="301"/>
        <v>33.805105912992076</v>
      </c>
      <c r="CC464" s="1064">
        <f t="shared" si="301"/>
        <v>35.511219030658758</v>
      </c>
      <c r="CD464" s="1064">
        <f t="shared" si="301"/>
        <v>35.740786375837999</v>
      </c>
      <c r="CE464" s="1064">
        <f t="shared" si="301"/>
        <v>36.29525971056345</v>
      </c>
      <c r="CF464" s="1064">
        <f t="shared" si="301"/>
        <v>33.885731454501929</v>
      </c>
      <c r="CG464" s="1064">
        <f t="shared" si="301"/>
        <v>33.557003499786333</v>
      </c>
      <c r="CH464" s="1064">
        <f t="shared" si="301"/>
        <v>36.952861807970052</v>
      </c>
      <c r="CI464" s="1064">
        <f t="shared" si="301"/>
        <v>41.498646063218835</v>
      </c>
      <c r="CJ464" s="1064">
        <f t="shared" si="301"/>
        <v>43.41939233750881</v>
      </c>
      <c r="CK464" s="1064">
        <f>100*CK462/CK$71</f>
        <v>45.833869879592967</v>
      </c>
      <c r="CL464" s="1064">
        <f>100*CL462/CL$71</f>
        <v>48.892669131109258</v>
      </c>
      <c r="CM464" s="384"/>
      <c r="CN464" s="907"/>
    </row>
    <row r="465" spans="1:92" s="48" customFormat="1" ht="15">
      <c r="A465" s="228"/>
      <c r="B465" s="60"/>
      <c r="C465" s="685"/>
      <c r="D465" s="17"/>
      <c r="E465" s="579"/>
      <c r="F465" s="542"/>
      <c r="G465" s="524"/>
      <c r="H465" s="228"/>
      <c r="I465" s="82"/>
      <c r="J465" s="80"/>
      <c r="K465" s="66"/>
      <c r="L465" s="62"/>
      <c r="M465" s="60"/>
      <c r="O465" s="64"/>
      <c r="R465" s="5"/>
      <c r="S465" s="322"/>
      <c r="T465" s="12"/>
      <c r="U465" s="8"/>
      <c r="V465" s="1058" t="s">
        <v>439</v>
      </c>
      <c r="W465" s="344" t="s">
        <v>312</v>
      </c>
      <c r="X465" s="2"/>
      <c r="Y465" s="2"/>
      <c r="Z465" s="789"/>
      <c r="AA465" s="4"/>
      <c r="AB465" s="4"/>
      <c r="AC465" s="4"/>
      <c r="AD465" s="4"/>
      <c r="AE465" s="4"/>
      <c r="AF465" s="4"/>
      <c r="AG465" s="4"/>
      <c r="AH465" s="4"/>
      <c r="AI465" s="4"/>
      <c r="AJ465" s="4"/>
      <c r="AK465" s="1064"/>
      <c r="AL465" s="1064"/>
      <c r="AM465" s="1064"/>
      <c r="AN465" s="1064"/>
      <c r="AO465" s="1064"/>
      <c r="AP465" s="1064"/>
      <c r="AQ465" s="1064"/>
      <c r="AR465" s="1064"/>
      <c r="AS465" s="1064"/>
      <c r="AT465" s="1064"/>
      <c r="AU465" s="1064"/>
      <c r="AV465" s="1064"/>
      <c r="AW465" s="1064"/>
      <c r="AX465" s="1064"/>
      <c r="AY465" s="1064"/>
      <c r="AZ465" s="1064"/>
      <c r="BA465" s="1064"/>
      <c r="BB465" s="1064"/>
      <c r="BC465" s="1064"/>
      <c r="BD465" s="1064">
        <f t="shared" ref="BD465:CL465" si="302">100*BD462/BD134</f>
        <v>100</v>
      </c>
      <c r="BE465" s="1064">
        <f t="shared" si="302"/>
        <v>100</v>
      </c>
      <c r="BF465" s="1064">
        <f t="shared" si="302"/>
        <v>100</v>
      </c>
      <c r="BG465" s="1064">
        <f t="shared" si="302"/>
        <v>100</v>
      </c>
      <c r="BH465" s="1064">
        <f t="shared" si="302"/>
        <v>100</v>
      </c>
      <c r="BI465" s="1064">
        <f t="shared" si="302"/>
        <v>100</v>
      </c>
      <c r="BJ465" s="1064">
        <f t="shared" si="302"/>
        <v>100</v>
      </c>
      <c r="BK465" s="1064">
        <f t="shared" si="302"/>
        <v>98.708500294078192</v>
      </c>
      <c r="BL465" s="1064">
        <f t="shared" si="302"/>
        <v>98.198201337099988</v>
      </c>
      <c r="BM465" s="1064">
        <f t="shared" si="302"/>
        <v>96.123499460329029</v>
      </c>
      <c r="BN465" s="1064">
        <f t="shared" si="302"/>
        <v>96.247331483296435</v>
      </c>
      <c r="BO465" s="1064">
        <f t="shared" si="302"/>
        <v>96.426804412082632</v>
      </c>
      <c r="BP465" s="1064">
        <f t="shared" si="302"/>
        <v>94.402688919052395</v>
      </c>
      <c r="BQ465" s="1064">
        <f t="shared" si="302"/>
        <v>90.30285180974046</v>
      </c>
      <c r="BR465" s="1064">
        <f t="shared" si="302"/>
        <v>87.008713969205203</v>
      </c>
      <c r="BS465" s="1064">
        <f t="shared" si="302"/>
        <v>82.93118881494712</v>
      </c>
      <c r="BT465" s="1064">
        <f t="shared" si="302"/>
        <v>81.279413334385453</v>
      </c>
      <c r="BU465" s="1064">
        <f t="shared" si="302"/>
        <v>79.219801363725281</v>
      </c>
      <c r="BV465" s="1064">
        <f t="shared" si="302"/>
        <v>76.604806526381068</v>
      </c>
      <c r="BW465" s="1064">
        <f t="shared" si="302"/>
        <v>74.41403902260609</v>
      </c>
      <c r="BX465" s="1064">
        <f t="shared" si="302"/>
        <v>74.144154065358606</v>
      </c>
      <c r="BY465" s="1064">
        <f t="shared" si="302"/>
        <v>72.430822554161139</v>
      </c>
      <c r="BZ465" s="1064">
        <f t="shared" si="302"/>
        <v>71.809215338002232</v>
      </c>
      <c r="CA465" s="1064">
        <f t="shared" si="302"/>
        <v>70.41299507089262</v>
      </c>
      <c r="CB465" s="1064">
        <f t="shared" si="302"/>
        <v>69.918035653690112</v>
      </c>
      <c r="CC465" s="1064">
        <f t="shared" si="302"/>
        <v>69.615255590064848</v>
      </c>
      <c r="CD465" s="1064">
        <f t="shared" si="302"/>
        <v>69.515308841052999</v>
      </c>
      <c r="CE465" s="1064">
        <f t="shared" si="302"/>
        <v>69.393466858453522</v>
      </c>
      <c r="CF465" s="1064">
        <f t="shared" si="302"/>
        <v>67.987569709606561</v>
      </c>
      <c r="CG465" s="1064">
        <f t="shared" si="302"/>
        <v>67.876381252068128</v>
      </c>
      <c r="CH465" s="1064">
        <f t="shared" si="302"/>
        <v>68.630115940876792</v>
      </c>
      <c r="CI465" s="1064">
        <f t="shared" si="302"/>
        <v>66.977585840562938</v>
      </c>
      <c r="CJ465" s="1064">
        <f t="shared" si="302"/>
        <v>67.553989016629231</v>
      </c>
      <c r="CK465" s="1064">
        <f t="shared" si="302"/>
        <v>68.697532771120805</v>
      </c>
      <c r="CL465" s="1064">
        <f t="shared" si="302"/>
        <v>69.007859555746165</v>
      </c>
      <c r="CM465" s="384"/>
      <c r="CN465" s="907"/>
    </row>
    <row r="466" spans="1:92" s="48" customFormat="1" ht="15">
      <c r="A466" s="228"/>
      <c r="B466" s="60"/>
      <c r="C466" s="685"/>
      <c r="D466" s="17"/>
      <c r="E466" s="579"/>
      <c r="F466" s="542"/>
      <c r="G466" s="524"/>
      <c r="H466" s="228"/>
      <c r="I466" s="82"/>
      <c r="J466" s="80"/>
      <c r="K466" s="66"/>
      <c r="L466" s="62"/>
      <c r="M466" s="60"/>
      <c r="O466" s="64"/>
      <c r="R466" s="5"/>
      <c r="S466" s="322"/>
      <c r="T466" s="12"/>
      <c r="U466" s="8"/>
      <c r="V466" s="1058"/>
      <c r="W466" s="344"/>
      <c r="X466" s="2"/>
      <c r="Y466" s="2"/>
      <c r="Z466" s="789"/>
      <c r="AA466" s="4"/>
      <c r="AB466" s="4"/>
      <c r="AC466" s="4"/>
      <c r="AD466" s="4"/>
      <c r="AE466" s="4"/>
      <c r="AF466" s="4"/>
      <c r="AG466" s="4"/>
      <c r="AH466" s="4"/>
      <c r="AI466" s="4"/>
      <c r="AJ466" s="4"/>
      <c r="AK466" s="1064"/>
      <c r="AL466" s="1064"/>
      <c r="AM466" s="1064"/>
      <c r="AN466" s="1064"/>
      <c r="AO466" s="1064"/>
      <c r="AP466" s="1064"/>
      <c r="AQ466" s="1064"/>
      <c r="AR466" s="1064"/>
      <c r="AS466" s="1064"/>
      <c r="AT466" s="1064"/>
      <c r="AU466" s="1064"/>
      <c r="AV466" s="1064"/>
      <c r="AW466" s="1064"/>
      <c r="AX466" s="1064"/>
      <c r="AY466" s="1064"/>
      <c r="AZ466" s="1064"/>
      <c r="BA466" s="1064"/>
      <c r="BB466" s="1064"/>
      <c r="BC466" s="1064"/>
      <c r="BD466" s="1064"/>
      <c r="BE466" s="1064"/>
      <c r="BF466" s="1064"/>
      <c r="BG466" s="1064"/>
      <c r="BH466" s="1064"/>
      <c r="BI466" s="1064"/>
      <c r="BJ466" s="1064"/>
      <c r="BK466" s="1064"/>
      <c r="BL466" s="1064"/>
      <c r="BM466" s="1064"/>
      <c r="BN466" s="1064"/>
      <c r="BO466" s="1064"/>
      <c r="BP466" s="1064"/>
      <c r="BQ466" s="1064"/>
      <c r="BR466" s="1064"/>
      <c r="BS466" s="1064"/>
      <c r="BT466" s="1064"/>
      <c r="BU466" s="1064"/>
      <c r="BV466" s="1064"/>
      <c r="BW466" s="1064"/>
      <c r="BX466" s="1064"/>
      <c r="BY466" s="1064"/>
      <c r="BZ466" s="1064"/>
      <c r="CA466" s="1064"/>
      <c r="CB466" s="1064"/>
      <c r="CC466" s="1064"/>
      <c r="CD466" s="1064"/>
      <c r="CE466" s="1064"/>
      <c r="CF466" s="1064"/>
      <c r="CG466" s="1064"/>
      <c r="CH466" s="1064"/>
      <c r="CI466" s="1064"/>
      <c r="CJ466" s="1064"/>
      <c r="CK466" s="1064"/>
      <c r="CL466" s="1064"/>
      <c r="CM466" s="384"/>
      <c r="CN466" s="907"/>
    </row>
    <row r="467" spans="1:92" s="48" customFormat="1" ht="15">
      <c r="A467" s="228"/>
      <c r="B467" s="60"/>
      <c r="C467" s="685"/>
      <c r="D467" s="17"/>
      <c r="E467" s="579"/>
      <c r="F467" s="542"/>
      <c r="G467" s="524"/>
      <c r="H467" s="228"/>
      <c r="I467" s="82"/>
      <c r="J467" s="80"/>
      <c r="K467" s="66"/>
      <c r="L467" s="62"/>
      <c r="M467" s="60"/>
      <c r="O467" s="64"/>
      <c r="R467" s="5"/>
      <c r="S467" s="322"/>
      <c r="T467" s="12"/>
      <c r="U467" s="8"/>
      <c r="V467" s="1058" t="s">
        <v>226</v>
      </c>
      <c r="W467" s="344" t="s">
        <v>352</v>
      </c>
      <c r="X467" s="2"/>
      <c r="Y467" s="2"/>
      <c r="Z467" s="789"/>
      <c r="AA467" s="4"/>
      <c r="AB467" s="4"/>
      <c r="AC467" s="4"/>
      <c r="AD467" s="4"/>
      <c r="AE467" s="4"/>
      <c r="AF467" s="4"/>
      <c r="AG467" s="4"/>
      <c r="AH467" s="4"/>
      <c r="AI467" s="4"/>
      <c r="AJ467" s="4"/>
      <c r="AK467" s="1064"/>
      <c r="AL467" s="1064"/>
      <c r="AM467" s="1064"/>
      <c r="AN467" s="1064"/>
      <c r="AO467" s="1064"/>
      <c r="AP467" s="1064"/>
      <c r="AQ467" s="1064"/>
      <c r="AR467" s="1064"/>
      <c r="AS467" s="1064"/>
      <c r="AT467" s="1064"/>
      <c r="AU467" s="1064"/>
      <c r="AV467" s="1064"/>
      <c r="AW467" s="1064"/>
      <c r="AX467" s="1064"/>
      <c r="AY467" s="1064"/>
      <c r="AZ467" s="1064"/>
      <c r="BA467" s="1064"/>
      <c r="BB467" s="1064"/>
      <c r="BC467" s="1064"/>
      <c r="BD467" s="1064">
        <f t="shared" ref="BD467:CK467" si="303">BD367/BD134*BD452</f>
        <v>1.9369100000000001</v>
      </c>
      <c r="BE467" s="1064">
        <f>BE367/BE134*BE452</f>
        <v>2.47933</v>
      </c>
      <c r="BF467" s="1064">
        <f t="shared" si="303"/>
        <v>3.1430899999999995</v>
      </c>
      <c r="BG467" s="1064">
        <f t="shared" si="303"/>
        <v>5.7261600000000001</v>
      </c>
      <c r="BH467" s="1064">
        <f t="shared" si="303"/>
        <v>6.6216699999999991</v>
      </c>
      <c r="BI467" s="1064">
        <f t="shared" si="303"/>
        <v>9.6524599999999996</v>
      </c>
      <c r="BJ467" s="1064">
        <f t="shared" si="303"/>
        <v>11.054359999999999</v>
      </c>
      <c r="BK467" s="1064">
        <f t="shared" si="303"/>
        <v>12.737869999999997</v>
      </c>
      <c r="BL467" s="1064">
        <f t="shared" si="303"/>
        <v>13.885809999999998</v>
      </c>
      <c r="BM467" s="1064">
        <f t="shared" si="303"/>
        <v>13.816350000000002</v>
      </c>
      <c r="BN467" s="1064">
        <f t="shared" si="303"/>
        <v>14.73231</v>
      </c>
      <c r="BO467" s="1064">
        <f t="shared" si="303"/>
        <v>16.878670000000003</v>
      </c>
      <c r="BP467" s="1064">
        <f t="shared" si="303"/>
        <v>20.086330000000004</v>
      </c>
      <c r="BQ467" s="1064">
        <f t="shared" si="303"/>
        <v>21.911399999999997</v>
      </c>
      <c r="BR467" s="1064">
        <f t="shared" si="303"/>
        <v>24.814130000000002</v>
      </c>
      <c r="BS467" s="1064">
        <f t="shared" si="303"/>
        <v>26.814499999999995</v>
      </c>
      <c r="BT467" s="1064">
        <f t="shared" si="303"/>
        <v>29.290700000000005</v>
      </c>
      <c r="BU467" s="1064">
        <f t="shared" si="303"/>
        <v>32.765299999999996</v>
      </c>
      <c r="BV467" s="1064">
        <f t="shared" si="303"/>
        <v>33.611399999999996</v>
      </c>
      <c r="BW467" s="1064">
        <f t="shared" si="303"/>
        <v>34.531599999999997</v>
      </c>
      <c r="BX467" s="1064">
        <f t="shared" si="303"/>
        <v>34.238800000000005</v>
      </c>
      <c r="BY467" s="1064">
        <f t="shared" si="303"/>
        <v>34.240200000000002</v>
      </c>
      <c r="BZ467" s="1064">
        <f t="shared" si="303"/>
        <v>35.058473559373574</v>
      </c>
      <c r="CA467" s="1064">
        <f t="shared" si="303"/>
        <v>35.316340585796972</v>
      </c>
      <c r="CB467" s="1064">
        <f t="shared" si="303"/>
        <v>35.914833701544431</v>
      </c>
      <c r="CC467" s="1064">
        <f t="shared" si="303"/>
        <v>34.508592778211039</v>
      </c>
      <c r="CD467" s="1064">
        <f t="shared" si="303"/>
        <v>33.287521809100788</v>
      </c>
      <c r="CE467" s="1064">
        <f t="shared" si="303"/>
        <v>32.153079288203337</v>
      </c>
      <c r="CF467" s="1064">
        <f t="shared" si="303"/>
        <v>29.019840853568301</v>
      </c>
      <c r="CG467" s="1064">
        <f t="shared" si="303"/>
        <v>28.441239517400344</v>
      </c>
      <c r="CH467" s="1064">
        <f t="shared" si="303"/>
        <v>28.83843888816299</v>
      </c>
      <c r="CI467" s="1064">
        <f t="shared" si="303"/>
        <v>23.403708699263539</v>
      </c>
      <c r="CJ467" s="1277">
        <f t="shared" si="303"/>
        <v>22.868360213456405</v>
      </c>
      <c r="CK467" s="1277">
        <f t="shared" si="303"/>
        <v>22.875085118486115</v>
      </c>
      <c r="CL467" s="1277">
        <f>CL367/CL134*CL452</f>
        <v>20.419896848231975</v>
      </c>
      <c r="CM467" s="384"/>
      <c r="CN467" s="907"/>
    </row>
    <row r="468" spans="1:92" s="48" customFormat="1" ht="15">
      <c r="A468" s="228"/>
      <c r="B468" s="60"/>
      <c r="C468" s="685"/>
      <c r="D468" s="17"/>
      <c r="E468" s="579"/>
      <c r="F468" s="542"/>
      <c r="G468" s="524"/>
      <c r="H468" s="228"/>
      <c r="I468" s="82"/>
      <c r="J468" s="80"/>
      <c r="K468" s="66"/>
      <c r="L468" s="62"/>
      <c r="M468" s="60"/>
      <c r="O468" s="64"/>
      <c r="R468" s="5"/>
      <c r="S468" s="322"/>
      <c r="T468" s="12"/>
      <c r="U468" s="8"/>
      <c r="V468" s="1058" t="s">
        <v>280</v>
      </c>
      <c r="W468" s="344" t="s">
        <v>352</v>
      </c>
      <c r="X468" s="2"/>
      <c r="Y468" s="2"/>
      <c r="Z468" s="789"/>
      <c r="AA468" s="4"/>
      <c r="AB468" s="4"/>
      <c r="AC468" s="4"/>
      <c r="AD468" s="4"/>
      <c r="AE468" s="4"/>
      <c r="AF468" s="4"/>
      <c r="AG468" s="4"/>
      <c r="AH468" s="4"/>
      <c r="AI468" s="4"/>
      <c r="AJ468" s="4"/>
      <c r="AK468" s="1064"/>
      <c r="AL468" s="1064"/>
      <c r="AM468" s="1064"/>
      <c r="AN468" s="1064"/>
      <c r="AO468" s="1064"/>
      <c r="AP468" s="1064"/>
      <c r="AQ468" s="1064"/>
      <c r="AR468" s="1064"/>
      <c r="AS468" s="1064"/>
      <c r="AT468" s="1064"/>
      <c r="AU468" s="1064"/>
      <c r="AV468" s="1064"/>
      <c r="AW468" s="1064"/>
      <c r="AX468" s="1064"/>
      <c r="AY468" s="1064"/>
      <c r="AZ468" s="1064"/>
      <c r="BA468" s="1064"/>
      <c r="BB468" s="1064"/>
      <c r="BC468" s="1064"/>
      <c r="BD468" s="1064">
        <f t="shared" ref="BD468:CJ468" si="304">BD452*BD$82/100</f>
        <v>5.9894365444524711</v>
      </c>
      <c r="BE468" s="1064">
        <f t="shared" si="304"/>
        <v>7.0018616169396353</v>
      </c>
      <c r="BF468" s="1064">
        <f t="shared" si="304"/>
        <v>7.3419142005863272</v>
      </c>
      <c r="BG468" s="1064">
        <f t="shared" si="304"/>
        <v>8.5836514498002199</v>
      </c>
      <c r="BH468" s="1064">
        <f t="shared" si="304"/>
        <v>14.025015809932199</v>
      </c>
      <c r="BI468" s="1064">
        <f t="shared" si="304"/>
        <v>12.326700123556909</v>
      </c>
      <c r="BJ468" s="1064">
        <f t="shared" si="304"/>
        <v>11.607449356433619</v>
      </c>
      <c r="BK468" s="1064">
        <f t="shared" si="304"/>
        <v>10.779956445822556</v>
      </c>
      <c r="BL468" s="1064">
        <f t="shared" si="304"/>
        <v>12.921932973647932</v>
      </c>
      <c r="BM468" s="1064">
        <f t="shared" si="304"/>
        <v>9.6092652653122759</v>
      </c>
      <c r="BN468" s="1064">
        <f t="shared" si="304"/>
        <v>17.145175145214267</v>
      </c>
      <c r="BO468" s="1064">
        <f t="shared" si="304"/>
        <v>18.409438948664281</v>
      </c>
      <c r="BP468" s="1064">
        <f t="shared" si="304"/>
        <v>14.33489389856107</v>
      </c>
      <c r="BQ468" s="1064">
        <f t="shared" si="304"/>
        <v>10.304888090353424</v>
      </c>
      <c r="BR468" s="1064">
        <f t="shared" si="304"/>
        <v>11.007299800564454</v>
      </c>
      <c r="BS468" s="1064">
        <f t="shared" si="304"/>
        <v>4.0602762619625388</v>
      </c>
      <c r="BT468" s="1064">
        <f t="shared" si="304"/>
        <v>14.793603044454606</v>
      </c>
      <c r="BU468" s="1064">
        <f t="shared" si="304"/>
        <v>16.062174525143522</v>
      </c>
      <c r="BV468" s="1064">
        <f t="shared" si="304"/>
        <v>13.443214422906951</v>
      </c>
      <c r="BW468" s="1064">
        <f t="shared" si="304"/>
        <v>17.596686208918424</v>
      </c>
      <c r="BX468" s="1064">
        <f t="shared" si="304"/>
        <v>27.168419959090574</v>
      </c>
      <c r="BY468" s="1064">
        <f t="shared" si="304"/>
        <v>22.121880715628926</v>
      </c>
      <c r="BZ468" s="1064">
        <f t="shared" si="304"/>
        <v>34.50949017219952</v>
      </c>
      <c r="CA468" s="1064">
        <f t="shared" si="304"/>
        <v>25.537241458054527</v>
      </c>
      <c r="CB468" s="1064">
        <f t="shared" si="304"/>
        <v>21.874481351540293</v>
      </c>
      <c r="CC468" s="1064">
        <f t="shared" si="304"/>
        <v>21.013055623656197</v>
      </c>
      <c r="CD468" s="1064">
        <f t="shared" si="304"/>
        <v>30.83831500019668</v>
      </c>
      <c r="CE468" s="1064">
        <f t="shared" si="304"/>
        <v>27.489717290467766</v>
      </c>
      <c r="CF468" s="1064">
        <f t="shared" si="304"/>
        <v>31.349462272975607</v>
      </c>
      <c r="CG468" s="1064">
        <f t="shared" si="304"/>
        <v>31.551977198646711</v>
      </c>
      <c r="CH468" s="1064">
        <f t="shared" si="304"/>
        <v>16.365496824013015</v>
      </c>
      <c r="CI468" s="1064">
        <f t="shared" si="304"/>
        <v>-17.359361404240339</v>
      </c>
      <c r="CJ468" s="1277">
        <f t="shared" si="304"/>
        <v>18.641012432378879</v>
      </c>
      <c r="CK468" s="1277">
        <f>CK452*CK$82/100</f>
        <v>22.568489137775217</v>
      </c>
      <c r="CL468" s="1277">
        <f>CL452*CL$82/100</f>
        <v>10.304782220339881</v>
      </c>
      <c r="CM468" s="384"/>
      <c r="CN468" s="907"/>
    </row>
    <row r="469" spans="1:92" s="48" customFormat="1" ht="15">
      <c r="A469" s="228"/>
      <c r="B469" s="60"/>
      <c r="C469" s="685"/>
      <c r="D469" s="17"/>
      <c r="E469" s="579"/>
      <c r="F469" s="542"/>
      <c r="G469" s="524"/>
      <c r="H469" s="228"/>
      <c r="I469" s="82"/>
      <c r="J469" s="80"/>
      <c r="K469" s="66"/>
      <c r="L469" s="62"/>
      <c r="M469" s="60"/>
      <c r="O469" s="64"/>
      <c r="R469" s="5"/>
      <c r="S469" s="322"/>
      <c r="T469" s="12"/>
      <c r="U469" s="8"/>
      <c r="V469" s="1058" t="s">
        <v>268</v>
      </c>
      <c r="W469" s="344" t="s">
        <v>352</v>
      </c>
      <c r="X469" s="2"/>
      <c r="Y469" s="2"/>
      <c r="Z469" s="789"/>
      <c r="AA469" s="4"/>
      <c r="AB469" s="4"/>
      <c r="AC469" s="4"/>
      <c r="AD469" s="4"/>
      <c r="AE469" s="4"/>
      <c r="AF469" s="4"/>
      <c r="AG469" s="4"/>
      <c r="AH469" s="4"/>
      <c r="AI469" s="4"/>
      <c r="AJ469" s="4"/>
      <c r="AK469" s="1064"/>
      <c r="AL469" s="1064"/>
      <c r="AM469" s="1064"/>
      <c r="AN469" s="1064"/>
      <c r="AO469" s="1064"/>
      <c r="AP469" s="1064"/>
      <c r="AQ469" s="1064"/>
      <c r="AR469" s="1064"/>
      <c r="AS469" s="1064"/>
      <c r="AT469" s="1064"/>
      <c r="AU469" s="1064"/>
      <c r="AV469" s="1064"/>
      <c r="AW469" s="1064"/>
      <c r="AX469" s="1064"/>
      <c r="AY469" s="1064"/>
      <c r="AZ469" s="1064"/>
      <c r="BA469" s="1064"/>
      <c r="BB469" s="1064"/>
      <c r="BC469" s="1064"/>
      <c r="BD469" s="1064">
        <f>MAX(BD467-BD468, 0)</f>
        <v>0</v>
      </c>
      <c r="BE469" s="1064">
        <f t="shared" ref="BE469:CK469" si="305">MAX(BE467-BE468, 0)</f>
        <v>0</v>
      </c>
      <c r="BF469" s="1064">
        <f t="shared" si="305"/>
        <v>0</v>
      </c>
      <c r="BG469" s="1064">
        <f t="shared" si="305"/>
        <v>0</v>
      </c>
      <c r="BH469" s="1064">
        <f t="shared" si="305"/>
        <v>0</v>
      </c>
      <c r="BI469" s="1064">
        <f t="shared" si="305"/>
        <v>0</v>
      </c>
      <c r="BJ469" s="1064">
        <f t="shared" si="305"/>
        <v>0</v>
      </c>
      <c r="BK469" s="1064">
        <f t="shared" si="305"/>
        <v>1.9579135541774413</v>
      </c>
      <c r="BL469" s="1064">
        <f t="shared" si="305"/>
        <v>0.96387702635206551</v>
      </c>
      <c r="BM469" s="1064">
        <f t="shared" si="305"/>
        <v>4.2070847346877258</v>
      </c>
      <c r="BN469" s="1064">
        <f t="shared" si="305"/>
        <v>0</v>
      </c>
      <c r="BO469" s="1064">
        <f t="shared" si="305"/>
        <v>0</v>
      </c>
      <c r="BP469" s="1064">
        <f t="shared" si="305"/>
        <v>5.7514361014389337</v>
      </c>
      <c r="BQ469" s="1064">
        <f t="shared" si="305"/>
        <v>11.606511909646573</v>
      </c>
      <c r="BR469" s="1064">
        <f t="shared" si="305"/>
        <v>13.806830199435549</v>
      </c>
      <c r="BS469" s="1064">
        <f t="shared" si="305"/>
        <v>22.754223738037457</v>
      </c>
      <c r="BT469" s="1064">
        <f t="shared" si="305"/>
        <v>14.497096955545398</v>
      </c>
      <c r="BU469" s="1064">
        <f t="shared" si="305"/>
        <v>16.703125474856474</v>
      </c>
      <c r="BV469" s="1064">
        <f t="shared" si="305"/>
        <v>20.168185577093045</v>
      </c>
      <c r="BW469" s="1064">
        <f t="shared" si="305"/>
        <v>16.934913791081573</v>
      </c>
      <c r="BX469" s="1064">
        <f t="shared" si="305"/>
        <v>7.0703800409094306</v>
      </c>
      <c r="BY469" s="1064">
        <f t="shared" si="305"/>
        <v>12.118319284371076</v>
      </c>
      <c r="BZ469" s="1064">
        <f t="shared" si="305"/>
        <v>0.54898338717405437</v>
      </c>
      <c r="CA469" s="1064">
        <f t="shared" si="305"/>
        <v>9.7790991277424446</v>
      </c>
      <c r="CB469" s="1064">
        <f t="shared" si="305"/>
        <v>14.040352350004138</v>
      </c>
      <c r="CC469" s="1064">
        <f t="shared" si="305"/>
        <v>13.495537154554842</v>
      </c>
      <c r="CD469" s="1064">
        <f t="shared" si="305"/>
        <v>2.4492068089041084</v>
      </c>
      <c r="CE469" s="1064">
        <f t="shared" si="305"/>
        <v>4.6633619977355707</v>
      </c>
      <c r="CF469" s="1064">
        <f t="shared" si="305"/>
        <v>0</v>
      </c>
      <c r="CG469" s="1064">
        <f t="shared" si="305"/>
        <v>0</v>
      </c>
      <c r="CH469" s="1064">
        <f t="shared" si="305"/>
        <v>12.472942064149976</v>
      </c>
      <c r="CI469" s="1064">
        <f t="shared" si="305"/>
        <v>40.763070103503878</v>
      </c>
      <c r="CJ469" s="1277">
        <f t="shared" si="305"/>
        <v>4.2273477810775262</v>
      </c>
      <c r="CK469" s="1277">
        <f t="shared" si="305"/>
        <v>0.30659598071089889</v>
      </c>
      <c r="CL469" s="1277">
        <f>MAX(CL467-CL468, 0)</f>
        <v>10.115114627892094</v>
      </c>
      <c r="CM469" s="384"/>
      <c r="CN469" s="907"/>
    </row>
    <row r="470" spans="1:92" s="48" customFormat="1" ht="15">
      <c r="A470" s="228"/>
      <c r="B470" s="60"/>
      <c r="C470" s="685"/>
      <c r="D470" s="17"/>
      <c r="E470" s="579"/>
      <c r="F470" s="542"/>
      <c r="G470" s="524"/>
      <c r="H470" s="228"/>
      <c r="I470" s="82"/>
      <c r="J470" s="80"/>
      <c r="K470" s="66"/>
      <c r="L470" s="62"/>
      <c r="M470" s="60"/>
      <c r="O470" s="64"/>
      <c r="R470" s="5"/>
      <c r="S470" s="322"/>
      <c r="T470" s="12"/>
      <c r="U470" s="8"/>
      <c r="V470" s="1136" t="s">
        <v>1234</v>
      </c>
      <c r="W470" s="344" t="s">
        <v>352</v>
      </c>
      <c r="X470" s="2"/>
      <c r="Y470" s="2"/>
      <c r="Z470" s="789"/>
      <c r="AA470" s="4"/>
      <c r="AB470" s="4"/>
      <c r="AC470" s="4"/>
      <c r="AD470" s="4"/>
      <c r="AE470" s="4"/>
      <c r="AF470" s="4"/>
      <c r="AG470" s="4"/>
      <c r="AH470" s="4"/>
      <c r="AI470" s="4"/>
      <c r="AJ470" s="4"/>
      <c r="AK470" s="1064"/>
      <c r="AL470" s="1064"/>
      <c r="AM470" s="1064"/>
      <c r="AN470" s="1064"/>
      <c r="AO470" s="1064"/>
      <c r="AP470" s="1064"/>
      <c r="AQ470" s="1064"/>
      <c r="AR470" s="1064"/>
      <c r="AS470" s="1064"/>
      <c r="AT470" s="1064"/>
      <c r="AU470" s="1064"/>
      <c r="AV470" s="1064"/>
      <c r="AW470" s="1064"/>
      <c r="AX470" s="1064"/>
      <c r="AY470" s="1064"/>
      <c r="AZ470" s="1064"/>
      <c r="BA470" s="1064"/>
      <c r="BB470" s="1064"/>
      <c r="BC470" s="1064"/>
      <c r="BD470" s="1064">
        <f t="shared" ref="BD470:CL470" si="306">BC470+BC470/BD134*BD367+BD469*(BD134-BC470)/BD134-BD434</f>
        <v>0</v>
      </c>
      <c r="BE470" s="1064">
        <f t="shared" si="306"/>
        <v>0</v>
      </c>
      <c r="BF470" s="1064">
        <f t="shared" si="306"/>
        <v>0</v>
      </c>
      <c r="BG470" s="1064">
        <f t="shared" si="306"/>
        <v>0</v>
      </c>
      <c r="BH470" s="1064">
        <f t="shared" si="306"/>
        <v>0</v>
      </c>
      <c r="BI470" s="1064">
        <f t="shared" si="306"/>
        <v>0</v>
      </c>
      <c r="BJ470" s="1064">
        <f t="shared" si="306"/>
        <v>0</v>
      </c>
      <c r="BK470" s="1064">
        <f t="shared" si="306"/>
        <v>1.9579135541774413</v>
      </c>
      <c r="BL470" s="1064">
        <f t="shared" si="306"/>
        <v>3.070264921581606</v>
      </c>
      <c r="BM470" s="1064">
        <f t="shared" si="306"/>
        <v>7.4312515345492525</v>
      </c>
      <c r="BN470" s="1064">
        <f t="shared" si="306"/>
        <v>7.9481519183781257</v>
      </c>
      <c r="BO470" s="1064">
        <f t="shared" si="306"/>
        <v>8.5113518904191476</v>
      </c>
      <c r="BP470" s="1064">
        <f t="shared" si="306"/>
        <v>14.726525453973153</v>
      </c>
      <c r="BQ470" s="1064">
        <f t="shared" si="306"/>
        <v>26.880494783399431</v>
      </c>
      <c r="BR470" s="1064">
        <f t="shared" si="306"/>
        <v>41.611089156635749</v>
      </c>
      <c r="BS470" s="1064">
        <f t="shared" si="306"/>
        <v>64.810276069645809</v>
      </c>
      <c r="BT470" s="1064">
        <f t="shared" si="306"/>
        <v>81.509434342085697</v>
      </c>
      <c r="BU470" s="1064">
        <f t="shared" si="306"/>
        <v>100.90864457775005</v>
      </c>
      <c r="BV470" s="1064">
        <f t="shared" si="306"/>
        <v>123.64359750807603</v>
      </c>
      <c r="BW470" s="1064">
        <f t="shared" si="306"/>
        <v>144.43274971738865</v>
      </c>
      <c r="BX470" s="1064">
        <f t="shared" si="306"/>
        <v>157.92750696878963</v>
      </c>
      <c r="BY470" s="1064">
        <f t="shared" si="306"/>
        <v>175.53295279765609</v>
      </c>
      <c r="BZ470" s="1064">
        <f t="shared" si="306"/>
        <v>193.30589771007186</v>
      </c>
      <c r="CA470" s="1064">
        <f t="shared" si="306"/>
        <v>230.81712563451103</v>
      </c>
      <c r="CB470" s="1064">
        <f t="shared" si="306"/>
        <v>278.06792946368023</v>
      </c>
      <c r="CC470" s="1064">
        <f t="shared" si="306"/>
        <v>331.24143900126035</v>
      </c>
      <c r="CD470" s="1064">
        <f t="shared" si="306"/>
        <v>382.32461300993555</v>
      </c>
      <c r="CE470" s="1064">
        <f t="shared" si="306"/>
        <v>438.82899451007302</v>
      </c>
      <c r="CF470" s="1064">
        <f t="shared" si="306"/>
        <v>503.81053369188839</v>
      </c>
      <c r="CG470" s="1064">
        <f t="shared" si="306"/>
        <v>585.75704533173985</v>
      </c>
      <c r="CH470" s="1064">
        <f t="shared" si="306"/>
        <v>686.34619608531659</v>
      </c>
      <c r="CI470" s="1064">
        <f t="shared" si="306"/>
        <v>798.86741068231788</v>
      </c>
      <c r="CJ470" s="1277">
        <f t="shared" si="306"/>
        <v>905.65782790899539</v>
      </c>
      <c r="CK470" s="1277">
        <f t="shared" si="306"/>
        <v>1022.1830309882778</v>
      </c>
      <c r="CL470" s="1277">
        <f t="shared" si="306"/>
        <v>1149.1368340000381</v>
      </c>
      <c r="CM470" s="384"/>
      <c r="CN470" s="907"/>
    </row>
    <row r="471" spans="1:92" s="48" customFormat="1" ht="15">
      <c r="A471" s="228"/>
      <c r="B471" s="60"/>
      <c r="C471" s="685"/>
      <c r="D471" s="17"/>
      <c r="E471" s="579"/>
      <c r="F471" s="542"/>
      <c r="G471" s="524"/>
      <c r="H471" s="228"/>
      <c r="I471" s="82"/>
      <c r="J471" s="80"/>
      <c r="K471" s="66"/>
      <c r="L471" s="62"/>
      <c r="M471" s="60"/>
      <c r="O471" s="64"/>
      <c r="R471" s="5"/>
      <c r="S471" s="322"/>
      <c r="T471" s="12"/>
      <c r="U471" s="8"/>
      <c r="V471" s="1058" t="s">
        <v>265</v>
      </c>
      <c r="W471" s="344" t="s">
        <v>352</v>
      </c>
      <c r="X471" s="2"/>
      <c r="Y471" s="2"/>
      <c r="Z471" s="789"/>
      <c r="AA471" s="4"/>
      <c r="AB471" s="4"/>
      <c r="AC471" s="4"/>
      <c r="AD471" s="4"/>
      <c r="AE471" s="4"/>
      <c r="AF471" s="4"/>
      <c r="AG471" s="4"/>
      <c r="AH471" s="4"/>
      <c r="AI471" s="4"/>
      <c r="AJ471" s="4"/>
      <c r="AK471" s="1064"/>
      <c r="AL471" s="1064"/>
      <c r="AM471" s="1064"/>
      <c r="AN471" s="1064"/>
      <c r="AO471" s="1064"/>
      <c r="AP471" s="1064"/>
      <c r="AQ471" s="1064"/>
      <c r="AR471" s="1064"/>
      <c r="AS471" s="1064"/>
      <c r="AT471" s="1064"/>
      <c r="AU471" s="1064"/>
      <c r="AV471" s="1064"/>
      <c r="AW471" s="1064"/>
      <c r="AX471" s="1064"/>
      <c r="AY471" s="1064"/>
      <c r="AZ471" s="1064"/>
      <c r="BA471" s="1064"/>
      <c r="BB471" s="1064"/>
      <c r="BC471" s="1064"/>
      <c r="BD471" s="1064">
        <f t="shared" ref="BD471:CL471" si="307">BD134-BD470</f>
        <v>44.4</v>
      </c>
      <c r="BE471" s="1064">
        <f t="shared" si="307"/>
        <v>49.8</v>
      </c>
      <c r="BF471" s="1064">
        <f t="shared" si="307"/>
        <v>55.1</v>
      </c>
      <c r="BG471" s="1064">
        <f t="shared" si="307"/>
        <v>67.3</v>
      </c>
      <c r="BH471" s="1064">
        <f t="shared" si="307"/>
        <v>94.7</v>
      </c>
      <c r="BI471" s="1064">
        <f t="shared" si="307"/>
        <v>111.3</v>
      </c>
      <c r="BJ471" s="1064">
        <f t="shared" si="307"/>
        <v>133.5</v>
      </c>
      <c r="BK471" s="1064">
        <f t="shared" si="307"/>
        <v>149.64208644582254</v>
      </c>
      <c r="BL471" s="1064">
        <f t="shared" si="307"/>
        <v>167.32973507841839</v>
      </c>
      <c r="BM471" s="1064">
        <f t="shared" si="307"/>
        <v>184.26874846545073</v>
      </c>
      <c r="BN471" s="1064">
        <f t="shared" si="307"/>
        <v>203.85184808162188</v>
      </c>
      <c r="BO471" s="1064">
        <f t="shared" si="307"/>
        <v>229.68864810958084</v>
      </c>
      <c r="BP471" s="1064">
        <f t="shared" si="307"/>
        <v>248.37347454602687</v>
      </c>
      <c r="BQ471" s="1064">
        <f t="shared" si="307"/>
        <v>250.31950521660056</v>
      </c>
      <c r="BR471" s="1064">
        <f t="shared" si="307"/>
        <v>278.68891084336428</v>
      </c>
      <c r="BS471" s="1064">
        <f t="shared" si="307"/>
        <v>314.88972393035419</v>
      </c>
      <c r="BT471" s="1064">
        <f t="shared" si="307"/>
        <v>353.89056565791429</v>
      </c>
      <c r="BU471" s="1064">
        <f t="shared" si="307"/>
        <v>384.69135542224996</v>
      </c>
      <c r="BV471" s="1064">
        <f t="shared" si="307"/>
        <v>404.85640249192397</v>
      </c>
      <c r="BW471" s="1064">
        <f t="shared" si="307"/>
        <v>420.06725028261133</v>
      </c>
      <c r="BX471" s="1064">
        <f t="shared" si="307"/>
        <v>452.8724930312103</v>
      </c>
      <c r="BY471" s="1064">
        <f t="shared" si="307"/>
        <v>461.16704720234395</v>
      </c>
      <c r="BZ471" s="1064">
        <f t="shared" si="307"/>
        <v>464.39410228992818</v>
      </c>
      <c r="CA471" s="1064">
        <f t="shared" si="307"/>
        <v>454.68287436548894</v>
      </c>
      <c r="CB471" s="1064">
        <f t="shared" si="307"/>
        <v>467.93207053631977</v>
      </c>
      <c r="CC471" s="1064">
        <f t="shared" si="307"/>
        <v>478.75856099873965</v>
      </c>
      <c r="CD471" s="1064">
        <f t="shared" si="307"/>
        <v>468.8753869900645</v>
      </c>
      <c r="CE471" s="1064">
        <f t="shared" si="307"/>
        <v>459.77100548992701</v>
      </c>
      <c r="CF471" s="1064">
        <f t="shared" si="307"/>
        <v>392.38946630811165</v>
      </c>
      <c r="CG471" s="1064">
        <f t="shared" si="307"/>
        <v>347.04295466826011</v>
      </c>
      <c r="CH471" s="1064">
        <f t="shared" si="307"/>
        <v>354.5538039146835</v>
      </c>
      <c r="CI471" s="1064">
        <f t="shared" si="307"/>
        <v>369.53258931768221</v>
      </c>
      <c r="CJ471" s="1277">
        <f t="shared" si="307"/>
        <v>339.14217209100457</v>
      </c>
      <c r="CK471" s="1277">
        <f t="shared" si="307"/>
        <v>313.11696901172218</v>
      </c>
      <c r="CL471" s="1277">
        <f t="shared" si="307"/>
        <v>290.76316599996198</v>
      </c>
      <c r="CM471" s="384"/>
      <c r="CN471" s="907"/>
    </row>
    <row r="472" spans="1:92" s="48" customFormat="1" ht="15">
      <c r="A472" s="228"/>
      <c r="B472" s="60"/>
      <c r="C472" s="685"/>
      <c r="D472" s="17"/>
      <c r="E472" s="579"/>
      <c r="F472" s="542"/>
      <c r="G472" s="524"/>
      <c r="H472" s="228"/>
      <c r="I472" s="82"/>
      <c r="J472" s="80"/>
      <c r="K472" s="66"/>
      <c r="L472" s="62"/>
      <c r="M472" s="60"/>
      <c r="O472" s="64"/>
      <c r="R472" s="5"/>
      <c r="S472" s="322"/>
      <c r="T472" s="12"/>
      <c r="U472" s="8"/>
      <c r="V472" s="1058" t="s">
        <v>265</v>
      </c>
      <c r="W472" s="344" t="str">
        <f>W$73</f>
        <v>Md euros 2012</v>
      </c>
      <c r="X472" s="2"/>
      <c r="Y472" s="2"/>
      <c r="Z472" s="789"/>
      <c r="AA472" s="4"/>
      <c r="AB472" s="4"/>
      <c r="AC472" s="4"/>
      <c r="AD472" s="4"/>
      <c r="AE472" s="4"/>
      <c r="AF472" s="4"/>
      <c r="AG472" s="4"/>
      <c r="AH472" s="4"/>
      <c r="AI472" s="4"/>
      <c r="AJ472" s="4"/>
      <c r="AK472" s="1064"/>
      <c r="AL472" s="1064"/>
      <c r="AM472" s="1064"/>
      <c r="AN472" s="1064"/>
      <c r="AO472" s="1064"/>
      <c r="AP472" s="1064"/>
      <c r="AQ472" s="1064"/>
      <c r="AR472" s="1064"/>
      <c r="AS472" s="1064"/>
      <c r="AT472" s="1064"/>
      <c r="AU472" s="1064"/>
      <c r="AV472" s="1064"/>
      <c r="AW472" s="1064"/>
      <c r="AX472" s="1064"/>
      <c r="AY472" s="1064"/>
      <c r="AZ472" s="1064"/>
      <c r="BA472" s="1064"/>
      <c r="BB472" s="1064"/>
      <c r="BC472" s="1064"/>
      <c r="BD472" s="1064">
        <f t="shared" ref="BD472:CJ472" si="308">BD471*BD$73/BD$71</f>
        <v>142.34403894556607</v>
      </c>
      <c r="BE472" s="1064">
        <f t="shared" si="308"/>
        <v>144.80383607610901</v>
      </c>
      <c r="BF472" s="1064">
        <f t="shared" si="308"/>
        <v>143.6906791542653</v>
      </c>
      <c r="BG472" s="1064">
        <f t="shared" si="308"/>
        <v>157.177468075766</v>
      </c>
      <c r="BH472" s="1064">
        <f t="shared" si="308"/>
        <v>197.29661741373073</v>
      </c>
      <c r="BI472" s="1064">
        <f t="shared" si="308"/>
        <v>211.33192901328655</v>
      </c>
      <c r="BJ472" s="1064">
        <f t="shared" si="308"/>
        <v>236.69322172817888</v>
      </c>
      <c r="BK472" s="1064">
        <f t="shared" si="308"/>
        <v>251.68805496535066</v>
      </c>
      <c r="BL472" s="1064">
        <f t="shared" si="308"/>
        <v>267.50127500549604</v>
      </c>
      <c r="BM472" s="1064">
        <f t="shared" si="308"/>
        <v>287.21934838273199</v>
      </c>
      <c r="BN472" s="1064">
        <f t="shared" si="308"/>
        <v>307.66893055913874</v>
      </c>
      <c r="BO472" s="1064">
        <f t="shared" si="308"/>
        <v>335.26980675039425</v>
      </c>
      <c r="BP472" s="1064">
        <f t="shared" si="308"/>
        <v>352.819642394879</v>
      </c>
      <c r="BQ472" s="1064">
        <f t="shared" si="308"/>
        <v>346.40237147388711</v>
      </c>
      <c r="BR472" s="1064">
        <f t="shared" si="308"/>
        <v>378.35844074771001</v>
      </c>
      <c r="BS472" s="1064">
        <f t="shared" si="308"/>
        <v>420.16020907290039</v>
      </c>
      <c r="BT472" s="1064">
        <f t="shared" si="308"/>
        <v>466.94609344560394</v>
      </c>
      <c r="BU472" s="1064">
        <f t="shared" si="308"/>
        <v>501.39387854276833</v>
      </c>
      <c r="BV472" s="1064">
        <f t="shared" si="308"/>
        <v>520.08081915281355</v>
      </c>
      <c r="BW472" s="1064">
        <f t="shared" si="308"/>
        <v>534.73630946185415</v>
      </c>
      <c r="BX472" s="1064">
        <f t="shared" si="308"/>
        <v>570.59224040665458</v>
      </c>
      <c r="BY472" s="1064">
        <f t="shared" si="308"/>
        <v>580.01817610721525</v>
      </c>
      <c r="BZ472" s="1064">
        <f t="shared" si="308"/>
        <v>575.03281948169445</v>
      </c>
      <c r="CA472" s="1064">
        <f t="shared" si="308"/>
        <v>551.89355145669515</v>
      </c>
      <c r="CB472" s="1064">
        <f t="shared" si="308"/>
        <v>555.64973092520768</v>
      </c>
      <c r="CC472" s="1064">
        <f t="shared" si="308"/>
        <v>557.37276096937137</v>
      </c>
      <c r="CD472" s="1064">
        <f t="shared" si="308"/>
        <v>536.87800531601067</v>
      </c>
      <c r="CE472" s="1064">
        <f t="shared" si="308"/>
        <v>516.57510060833556</v>
      </c>
      <c r="CF472" s="1064">
        <f t="shared" si="308"/>
        <v>431.62853826686182</v>
      </c>
      <c r="CG472" s="1064">
        <f t="shared" si="308"/>
        <v>372.11951373140187</v>
      </c>
      <c r="CH472" s="1064">
        <f t="shared" si="308"/>
        <v>370.7483820702717</v>
      </c>
      <c r="CI472" s="1064">
        <f t="shared" si="308"/>
        <v>383.66411380131501</v>
      </c>
      <c r="CJ472" s="1277">
        <f t="shared" si="308"/>
        <v>348.76046270873718</v>
      </c>
      <c r="CK472" s="1277">
        <f>CK471*CK$73/CK$71</f>
        <v>317.90694228857637</v>
      </c>
      <c r="CL472" s="1277">
        <f>CL471*CL$73/CL$71</f>
        <v>290.76316599996198</v>
      </c>
      <c r="CM472" s="384"/>
      <c r="CN472" s="907"/>
    </row>
    <row r="473" spans="1:92" s="48" customFormat="1" ht="15">
      <c r="A473" s="228"/>
      <c r="B473" s="60"/>
      <c r="C473" s="685"/>
      <c r="D473" s="17"/>
      <c r="E473" s="579"/>
      <c r="F473" s="542"/>
      <c r="G473" s="524"/>
      <c r="H473" s="228"/>
      <c r="I473" s="82"/>
      <c r="J473" s="80"/>
      <c r="K473" s="66"/>
      <c r="L473" s="62"/>
      <c r="M473" s="60"/>
      <c r="O473" s="64"/>
      <c r="R473" s="5"/>
      <c r="S473" s="322"/>
      <c r="T473" s="12"/>
      <c r="U473" s="8"/>
      <c r="V473" s="1058" t="s">
        <v>265</v>
      </c>
      <c r="W473" s="344" t="s">
        <v>824</v>
      </c>
      <c r="X473" s="2"/>
      <c r="Y473" s="2"/>
      <c r="Z473" s="789"/>
      <c r="AA473" s="4"/>
      <c r="AB473" s="4"/>
      <c r="AC473" s="4"/>
      <c r="AD473" s="4"/>
      <c r="AE473" s="4"/>
      <c r="AF473" s="4"/>
      <c r="AG473" s="4"/>
      <c r="AH473" s="4"/>
      <c r="AI473" s="4"/>
      <c r="AJ473" s="4"/>
      <c r="AK473" s="1064"/>
      <c r="AL473" s="1064"/>
      <c r="AM473" s="1064"/>
      <c r="AN473" s="1064"/>
      <c r="AO473" s="1064"/>
      <c r="AP473" s="1064"/>
      <c r="AQ473" s="1064"/>
      <c r="AR473" s="1064"/>
      <c r="AS473" s="1064"/>
      <c r="AT473" s="1064"/>
      <c r="AU473" s="1064"/>
      <c r="AV473" s="1064"/>
      <c r="AW473" s="1064"/>
      <c r="AX473" s="1064"/>
      <c r="AY473" s="1064"/>
      <c r="AZ473" s="1064"/>
      <c r="BA473" s="1064"/>
      <c r="BB473" s="1064"/>
      <c r="BC473" s="1064"/>
      <c r="BD473" s="1064">
        <f>100*BD471/BD$71</f>
        <v>12.905288552369603</v>
      </c>
      <c r="BE473" s="1064">
        <f t="shared" ref="BE473:CJ473" si="309">100*BE471/BE$71</f>
        <v>12.690562298938683</v>
      </c>
      <c r="BF473" s="1064">
        <f t="shared" si="309"/>
        <v>12.390205576222138</v>
      </c>
      <c r="BG473" s="1064">
        <f t="shared" si="309"/>
        <v>13.421739987990234</v>
      </c>
      <c r="BH473" s="1064">
        <f t="shared" si="309"/>
        <v>16.449936866636175</v>
      </c>
      <c r="BI473" s="1064">
        <f t="shared" si="309"/>
        <v>17.405732631995427</v>
      </c>
      <c r="BJ473" s="1064">
        <f t="shared" si="309"/>
        <v>19.207461300202691</v>
      </c>
      <c r="BK473" s="1064">
        <f t="shared" si="309"/>
        <v>20.10060997405958</v>
      </c>
      <c r="BL473" s="1064">
        <f t="shared" si="309"/>
        <v>20.892180431216183</v>
      </c>
      <c r="BM473" s="1064">
        <f t="shared" si="309"/>
        <v>21.908905377836451</v>
      </c>
      <c r="BN473" s="1064">
        <f t="shared" si="309"/>
        <v>22.42219405109682</v>
      </c>
      <c r="BO473" s="1064">
        <f t="shared" si="309"/>
        <v>23.451580416460292</v>
      </c>
      <c r="BP473" s="1064">
        <f t="shared" si="309"/>
        <v>24.049029874914925</v>
      </c>
      <c r="BQ473" s="1064">
        <f t="shared" si="309"/>
        <v>23.368725859209924</v>
      </c>
      <c r="BR473" s="1064">
        <f t="shared" si="309"/>
        <v>25.152778372855028</v>
      </c>
      <c r="BS473" s="1064">
        <f t="shared" si="309"/>
        <v>28.119354250894276</v>
      </c>
      <c r="BT473" s="1064">
        <f t="shared" si="309"/>
        <v>30.563630802044592</v>
      </c>
      <c r="BU473" s="1064">
        <f t="shared" si="309"/>
        <v>32.159975473789281</v>
      </c>
      <c r="BV473" s="1064">
        <f t="shared" si="309"/>
        <v>33.006198112315332</v>
      </c>
      <c r="BW473" s="1064">
        <f t="shared" si="309"/>
        <v>33.211013846033353</v>
      </c>
      <c r="BX473" s="1064">
        <f t="shared" si="309"/>
        <v>34.279864751793511</v>
      </c>
      <c r="BY473" s="1064">
        <f t="shared" si="309"/>
        <v>33.735586073869683</v>
      </c>
      <c r="BZ473" s="1064">
        <f t="shared" si="309"/>
        <v>32.258474958445362</v>
      </c>
      <c r="CA473" s="1064">
        <f t="shared" si="309"/>
        <v>30.402312184965414</v>
      </c>
      <c r="CB473" s="1064">
        <f t="shared" si="309"/>
        <v>30.327531780726279</v>
      </c>
      <c r="CC473" s="1064">
        <f t="shared" si="309"/>
        <v>30.150373265887946</v>
      </c>
      <c r="CD473" s="1064">
        <f t="shared" si="309"/>
        <v>28.321057632908452</v>
      </c>
      <c r="CE473" s="1064">
        <f t="shared" si="309"/>
        <v>26.761255772828999</v>
      </c>
      <c r="CF473" s="1064">
        <f t="shared" si="309"/>
        <v>21.822261126242079</v>
      </c>
      <c r="CG473" s="1064">
        <f t="shared" si="309"/>
        <v>18.39328023192996</v>
      </c>
      <c r="CH473" s="1064">
        <f t="shared" si="309"/>
        <v>18.340302137895222</v>
      </c>
      <c r="CI473" s="1064">
        <f t="shared" si="309"/>
        <v>19.595918963182662</v>
      </c>
      <c r="CJ473" s="1277">
        <f t="shared" si="309"/>
        <v>17.511161762722775</v>
      </c>
      <c r="CK473" s="1277">
        <f>100*CK471/CK$71</f>
        <v>15.644912656639116</v>
      </c>
      <c r="CL473" s="1277">
        <f>100*CL471/CL$71</f>
        <v>14.307120902670986</v>
      </c>
      <c r="CM473" s="384"/>
      <c r="CN473" s="907"/>
    </row>
    <row r="474" spans="1:92" s="48" customFormat="1" ht="15">
      <c r="A474" s="228"/>
      <c r="B474" s="60"/>
      <c r="C474" s="685"/>
      <c r="D474" s="17"/>
      <c r="E474" s="579"/>
      <c r="F474" s="542"/>
      <c r="G474" s="524"/>
      <c r="H474" s="228"/>
      <c r="I474" s="82"/>
      <c r="J474" s="80"/>
      <c r="K474" s="66"/>
      <c r="L474" s="62"/>
      <c r="M474" s="60"/>
      <c r="O474" s="64"/>
      <c r="R474" s="5"/>
      <c r="S474" s="322"/>
      <c r="T474" s="12"/>
      <c r="U474" s="8"/>
      <c r="V474" s="1058" t="s">
        <v>266</v>
      </c>
      <c r="W474" s="344" t="s">
        <v>312</v>
      </c>
      <c r="X474" s="2"/>
      <c r="Y474" s="2"/>
      <c r="Z474" s="789"/>
      <c r="AA474" s="4"/>
      <c r="AB474" s="4"/>
      <c r="AC474" s="4"/>
      <c r="AD474" s="4"/>
      <c r="AE474" s="4"/>
      <c r="AF474" s="4"/>
      <c r="AG474" s="4"/>
      <c r="AH474" s="4"/>
      <c r="AI474" s="4"/>
      <c r="AJ474" s="4"/>
      <c r="AK474" s="1064"/>
      <c r="AL474" s="1064"/>
      <c r="AM474" s="1064"/>
      <c r="AN474" s="1064"/>
      <c r="AO474" s="1064"/>
      <c r="AP474" s="1064"/>
      <c r="AQ474" s="1064"/>
      <c r="AR474" s="1064"/>
      <c r="AS474" s="1064"/>
      <c r="AT474" s="1064"/>
      <c r="AU474" s="1064"/>
      <c r="AV474" s="1064"/>
      <c r="AW474" s="1064"/>
      <c r="AX474" s="1064"/>
      <c r="AY474" s="1064"/>
      <c r="AZ474" s="1064"/>
      <c r="BA474" s="1064"/>
      <c r="BB474" s="1064"/>
      <c r="BC474" s="1064"/>
      <c r="BD474" s="1064">
        <f t="shared" ref="BD474:CL474" si="310">100*BD471/BD134</f>
        <v>100</v>
      </c>
      <c r="BE474" s="1064">
        <f t="shared" si="310"/>
        <v>100</v>
      </c>
      <c r="BF474" s="1064">
        <f t="shared" si="310"/>
        <v>100</v>
      </c>
      <c r="BG474" s="1064">
        <f t="shared" si="310"/>
        <v>100</v>
      </c>
      <c r="BH474" s="1064">
        <f t="shared" si="310"/>
        <v>100</v>
      </c>
      <c r="BI474" s="1064">
        <f t="shared" si="310"/>
        <v>100</v>
      </c>
      <c r="BJ474" s="1064">
        <f t="shared" si="310"/>
        <v>100</v>
      </c>
      <c r="BK474" s="1064">
        <f t="shared" si="310"/>
        <v>98.708500294078192</v>
      </c>
      <c r="BL474" s="1064">
        <f t="shared" si="310"/>
        <v>98.198201337099988</v>
      </c>
      <c r="BM474" s="1064">
        <f t="shared" si="310"/>
        <v>96.123499460329029</v>
      </c>
      <c r="BN474" s="1064">
        <f t="shared" si="310"/>
        <v>96.247331483296435</v>
      </c>
      <c r="BO474" s="1064">
        <f t="shared" si="310"/>
        <v>96.426804412082632</v>
      </c>
      <c r="BP474" s="1064">
        <f t="shared" si="310"/>
        <v>94.402688919052395</v>
      </c>
      <c r="BQ474" s="1064">
        <f t="shared" si="310"/>
        <v>90.30285180974046</v>
      </c>
      <c r="BR474" s="1064">
        <f t="shared" si="310"/>
        <v>87.008713969205203</v>
      </c>
      <c r="BS474" s="1064">
        <f t="shared" si="310"/>
        <v>82.93118881494712</v>
      </c>
      <c r="BT474" s="1064">
        <f t="shared" si="310"/>
        <v>81.279413334385453</v>
      </c>
      <c r="BU474" s="1064">
        <f t="shared" si="310"/>
        <v>79.219801363725281</v>
      </c>
      <c r="BV474" s="1064">
        <f t="shared" si="310"/>
        <v>76.604806526381068</v>
      </c>
      <c r="BW474" s="1064">
        <f t="shared" si="310"/>
        <v>74.41403902260609</v>
      </c>
      <c r="BX474" s="1064">
        <f t="shared" si="310"/>
        <v>74.144154065358606</v>
      </c>
      <c r="BY474" s="1064">
        <f t="shared" si="310"/>
        <v>72.430822554161139</v>
      </c>
      <c r="BZ474" s="1064">
        <f t="shared" si="310"/>
        <v>70.608803753980254</v>
      </c>
      <c r="CA474" s="1064">
        <f t="shared" si="310"/>
        <v>66.32864688045062</v>
      </c>
      <c r="CB474" s="1064">
        <f t="shared" si="310"/>
        <v>62.725478624171558</v>
      </c>
      <c r="CC474" s="1064">
        <f t="shared" si="310"/>
        <v>59.105995185029585</v>
      </c>
      <c r="CD474" s="1064">
        <f t="shared" si="310"/>
        <v>55.0840445242087</v>
      </c>
      <c r="CE474" s="1064">
        <f t="shared" si="310"/>
        <v>51.165257677490203</v>
      </c>
      <c r="CF474" s="1064">
        <f t="shared" si="310"/>
        <v>43.783694075888377</v>
      </c>
      <c r="CG474" s="1064">
        <f t="shared" si="310"/>
        <v>37.204433390679689</v>
      </c>
      <c r="CH474" s="1064">
        <f t="shared" si="310"/>
        <v>34.062234980755449</v>
      </c>
      <c r="CI474" s="1064">
        <f t="shared" si="310"/>
        <v>31.627232909763965</v>
      </c>
      <c r="CJ474" s="1277">
        <f t="shared" si="310"/>
        <v>27.244711768236225</v>
      </c>
      <c r="CK474" s="1277">
        <f t="shared" si="310"/>
        <v>23.449185127815635</v>
      </c>
      <c r="CL474" s="1277">
        <f t="shared" si="310"/>
        <v>20.193288839500102</v>
      </c>
      <c r="CM474" s="384"/>
      <c r="CN474" s="907"/>
    </row>
    <row r="475" spans="1:92" s="48" customFormat="1" ht="15">
      <c r="A475" s="228"/>
      <c r="B475" s="60"/>
      <c r="C475" s="685"/>
      <c r="D475" s="17"/>
      <c r="E475" s="579"/>
      <c r="F475" s="542"/>
      <c r="G475" s="524"/>
      <c r="H475" s="228"/>
      <c r="I475" s="82"/>
      <c r="J475" s="80"/>
      <c r="K475" s="66"/>
      <c r="L475" s="62"/>
      <c r="M475" s="60"/>
      <c r="O475" s="64"/>
      <c r="R475" s="5"/>
      <c r="S475" s="322"/>
      <c r="T475" s="12"/>
      <c r="U475" s="8"/>
      <c r="V475" s="1058"/>
      <c r="W475" s="344"/>
      <c r="X475" s="2"/>
      <c r="Y475" s="2"/>
      <c r="Z475" s="789"/>
      <c r="AA475" s="4"/>
      <c r="AB475" s="4"/>
      <c r="AC475" s="4"/>
      <c r="AD475" s="4"/>
      <c r="AE475" s="4"/>
      <c r="AF475" s="4"/>
      <c r="AG475" s="4"/>
      <c r="AH475" s="4"/>
      <c r="AI475" s="4"/>
      <c r="AJ475" s="4"/>
      <c r="AK475" s="1064"/>
      <c r="AL475" s="1064"/>
      <c r="AM475" s="1064"/>
      <c r="AN475" s="1064"/>
      <c r="AO475" s="1064"/>
      <c r="AP475" s="1064"/>
      <c r="AQ475" s="1064"/>
      <c r="AR475" s="1064"/>
      <c r="AS475" s="1064"/>
      <c r="AT475" s="1064"/>
      <c r="AU475" s="1064"/>
      <c r="AV475" s="1064"/>
      <c r="AW475" s="1064"/>
      <c r="AX475" s="1064"/>
      <c r="AY475" s="1064"/>
      <c r="AZ475" s="1064"/>
      <c r="BA475" s="1064"/>
      <c r="BB475" s="1064"/>
      <c r="BC475" s="1064"/>
      <c r="BD475" s="1064"/>
      <c r="BE475" s="1064"/>
      <c r="BF475" s="1064"/>
      <c r="BG475" s="1064"/>
      <c r="BH475" s="1064"/>
      <c r="BI475" s="1064"/>
      <c r="BJ475" s="1064"/>
      <c r="BK475" s="1064"/>
      <c r="BL475" s="1064"/>
      <c r="BM475" s="1064"/>
      <c r="BN475" s="1064"/>
      <c r="BO475" s="1064"/>
      <c r="BP475" s="1064"/>
      <c r="BQ475" s="1064"/>
      <c r="BR475" s="1064"/>
      <c r="BS475" s="1064"/>
      <c r="BT475" s="1064"/>
      <c r="BU475" s="1064"/>
      <c r="BV475" s="1064"/>
      <c r="BW475" s="1064"/>
      <c r="BX475" s="1064"/>
      <c r="BY475" s="1064"/>
      <c r="BZ475" s="1064"/>
      <c r="CA475" s="1064"/>
      <c r="CB475" s="1064"/>
      <c r="CC475" s="1064"/>
      <c r="CD475" s="1064"/>
      <c r="CE475" s="1064"/>
      <c r="CF475" s="1064"/>
      <c r="CG475" s="1064"/>
      <c r="CH475" s="1064"/>
      <c r="CI475" s="1064"/>
      <c r="CJ475" s="1064"/>
      <c r="CK475" s="1064"/>
      <c r="CL475" s="1064"/>
      <c r="CM475" s="384"/>
      <c r="CN475" s="907"/>
    </row>
    <row r="476" spans="1:92" s="48" customFormat="1">
      <c r="A476" s="228"/>
      <c r="B476" s="60"/>
      <c r="C476" s="685"/>
      <c r="D476" s="17"/>
      <c r="E476" s="579"/>
      <c r="F476" s="542"/>
      <c r="G476" s="524"/>
      <c r="H476" s="228"/>
      <c r="I476" s="82"/>
      <c r="J476" s="80"/>
      <c r="K476" s="66"/>
      <c r="L476" s="62"/>
      <c r="M476" s="60"/>
      <c r="O476" s="64"/>
      <c r="R476" s="5"/>
      <c r="S476" s="322"/>
      <c r="T476" s="12"/>
      <c r="U476" s="8"/>
      <c r="V476" s="1058" t="s">
        <v>241</v>
      </c>
      <c r="W476" s="344" t="s">
        <v>242</v>
      </c>
      <c r="X476" s="24" t="s">
        <v>243</v>
      </c>
      <c r="Y476" s="2" t="s">
        <v>244</v>
      </c>
      <c r="Z476" s="789">
        <v>1978</v>
      </c>
      <c r="AA476" s="4"/>
      <c r="AB476" s="4"/>
      <c r="AC476" s="4"/>
      <c r="AD476" s="4"/>
      <c r="AE476" s="4"/>
      <c r="AF476" s="4"/>
      <c r="AG476" s="4"/>
      <c r="AH476" s="4"/>
      <c r="AI476" s="4"/>
      <c r="AJ476" s="4"/>
      <c r="AK476" s="1064"/>
      <c r="AL476" s="1064"/>
      <c r="AM476" s="1064"/>
      <c r="AN476" s="1064"/>
      <c r="AO476" s="1064"/>
      <c r="AP476" s="1064"/>
      <c r="AQ476" s="1064"/>
      <c r="AR476" s="1064"/>
      <c r="AS476" s="1064"/>
      <c r="AT476" s="1064"/>
      <c r="AU476" s="1064"/>
      <c r="AV476" s="1064"/>
      <c r="AW476" s="1064"/>
      <c r="AX476" s="1064"/>
      <c r="AY476" s="1064"/>
      <c r="AZ476" s="1064"/>
      <c r="BA476" s="1064"/>
      <c r="BB476" s="1064"/>
      <c r="BC476" s="1064"/>
      <c r="BD476" s="1064">
        <f t="shared" ref="BD476:CK476" si="311">100*BD367/BD388</f>
        <v>2.6720293674776716</v>
      </c>
      <c r="BE476" s="1064">
        <f t="shared" si="311"/>
        <v>2.9391995060810454</v>
      </c>
      <c r="BF476" s="1064">
        <f t="shared" si="311"/>
        <v>3.2133551517615087</v>
      </c>
      <c r="BG476" s="1064">
        <f t="shared" si="311"/>
        <v>5.1362429764333219</v>
      </c>
      <c r="BH476" s="1064">
        <f t="shared" si="311"/>
        <v>5.1450251452131761</v>
      </c>
      <c r="BI476" s="1064">
        <f t="shared" si="311"/>
        <v>6.8646476470749294</v>
      </c>
      <c r="BJ476" s="1064">
        <f t="shared" si="311"/>
        <v>7.2648529003918174</v>
      </c>
      <c r="BK476" s="1064">
        <f t="shared" si="311"/>
        <v>7.7546951450778359</v>
      </c>
      <c r="BL476" s="1064">
        <f t="shared" si="311"/>
        <v>7.8736887897516574</v>
      </c>
      <c r="BM476" s="1064">
        <f t="shared" si="311"/>
        <v>7.4427529645011878</v>
      </c>
      <c r="BN476" s="1064">
        <f t="shared" si="311"/>
        <v>7.6530176524784386</v>
      </c>
      <c r="BO476" s="1064">
        <f t="shared" si="311"/>
        <v>8.3018305355648607</v>
      </c>
      <c r="BP476" s="1064">
        <f t="shared" si="311"/>
        <v>9.5650374718925093</v>
      </c>
      <c r="BQ476" s="1064">
        <f t="shared" si="311"/>
        <v>9.9818925187876264</v>
      </c>
      <c r="BR476" s="1064">
        <f t="shared" si="311"/>
        <v>11.333926350875309</v>
      </c>
      <c r="BS476" s="1064">
        <f t="shared" si="311"/>
        <v>12.193874163602416</v>
      </c>
      <c r="BT476" s="1064">
        <f t="shared" si="311"/>
        <v>13.016740933050043</v>
      </c>
      <c r="BU476" s="1064">
        <f t="shared" si="311"/>
        <v>14.08626484600906</v>
      </c>
      <c r="BV476" s="1064">
        <f t="shared" si="311"/>
        <v>13.564842168476309</v>
      </c>
      <c r="BW476" s="1064">
        <f t="shared" si="311"/>
        <v>13.488152810214117</v>
      </c>
      <c r="BX476" s="1064">
        <f t="shared" si="311"/>
        <v>12.982854750738655</v>
      </c>
      <c r="BY476" s="1064">
        <f t="shared" si="311"/>
        <v>12.166109056591973</v>
      </c>
      <c r="BZ476" s="1064">
        <f t="shared" si="311"/>
        <v>12.474701471208105</v>
      </c>
      <c r="CA476" s="1064">
        <f t="shared" si="311"/>
        <v>12.517241566750513</v>
      </c>
      <c r="CB476" s="1064">
        <f t="shared" si="311"/>
        <v>13.23648816460654</v>
      </c>
      <c r="CC476" s="1064">
        <f t="shared" si="311"/>
        <v>13.203694055390399</v>
      </c>
      <c r="CD476" s="1064">
        <f t="shared" si="311"/>
        <v>12.107384542599918</v>
      </c>
      <c r="CE476" s="1064">
        <f t="shared" si="311"/>
        <v>11.842898101020525</v>
      </c>
      <c r="CF476" s="1064">
        <f t="shared" si="311"/>
        <v>11.664559807154472</v>
      </c>
      <c r="CG476" s="1064">
        <f t="shared" si="311"/>
        <v>12.234648841478002</v>
      </c>
      <c r="CH476" s="1064">
        <f t="shared" si="311"/>
        <v>13.511813476468896</v>
      </c>
      <c r="CI476" s="1064">
        <f t="shared" si="311"/>
        <v>13.386928616209511</v>
      </c>
      <c r="CJ476" s="1064">
        <f t="shared" si="311"/>
        <v>12.415156328976824</v>
      </c>
      <c r="CK476" s="1064">
        <f t="shared" si="311"/>
        <v>13.829259934646123</v>
      </c>
      <c r="CL476" s="1064">
        <f t="shared" ref="CL476" si="312">100*CL367/CL388</f>
        <v>12.911934108129497</v>
      </c>
      <c r="CM476" s="384"/>
      <c r="CN476" s="919">
        <f>AVERAGE(BD476:CL476)</f>
        <v>10.285078339048136</v>
      </c>
    </row>
    <row r="477" spans="1:92" s="48" customFormat="1">
      <c r="A477" s="228"/>
      <c r="B477" s="60"/>
      <c r="C477" s="685"/>
      <c r="D477" s="17"/>
      <c r="E477" s="579"/>
      <c r="F477" s="542"/>
      <c r="G477" s="524"/>
      <c r="H477" s="228"/>
      <c r="I477" s="82"/>
      <c r="J477" s="80"/>
      <c r="K477" s="66"/>
      <c r="L477" s="62"/>
      <c r="M477" s="60"/>
      <c r="O477" s="64"/>
      <c r="R477" s="5"/>
      <c r="S477" s="322"/>
      <c r="T477" s="12"/>
      <c r="U477" s="8"/>
      <c r="V477" s="1136" t="s">
        <v>76</v>
      </c>
      <c r="W477" s="1202" t="s">
        <v>242</v>
      </c>
      <c r="X477" s="24"/>
      <c r="Y477" s="2"/>
      <c r="Z477" s="789"/>
      <c r="AA477" s="4"/>
      <c r="AB477" s="4"/>
      <c r="AC477" s="4"/>
      <c r="AD477" s="4"/>
      <c r="AE477" s="4"/>
      <c r="AF477" s="4"/>
      <c r="AG477" s="4"/>
      <c r="AH477" s="4"/>
      <c r="AI477" s="4"/>
      <c r="AJ477" s="4"/>
      <c r="AK477" s="1064"/>
      <c r="AL477" s="1064"/>
      <c r="AM477" s="1064"/>
      <c r="AN477" s="1064"/>
      <c r="AO477" s="1064"/>
      <c r="AP477" s="1064"/>
      <c r="AQ477" s="1064"/>
      <c r="AR477" s="1064"/>
      <c r="AS477" s="1064"/>
      <c r="AT477" s="1064"/>
      <c r="AU477" s="1064"/>
      <c r="AV477" s="1064"/>
      <c r="AW477" s="1064"/>
      <c r="AX477" s="1064"/>
      <c r="AY477" s="1064"/>
      <c r="AZ477" s="1064"/>
      <c r="BA477" s="1064"/>
      <c r="BB477" s="1064"/>
      <c r="BC477" s="1064"/>
      <c r="BD477" s="1064">
        <f>AVERAGE(BD476:$CL476)</f>
        <v>10.285078339048136</v>
      </c>
      <c r="BE477" s="1064">
        <f>AVERAGE(BE476:$CL476)</f>
        <v>10.508991544094329</v>
      </c>
      <c r="BF477" s="1064">
        <f>AVERAGE(BF476:$CL476)</f>
        <v>10.738379181609883</v>
      </c>
      <c r="BG477" s="1064">
        <f>AVERAGE(BG476:$CL476)</f>
        <v>10.973536182542645</v>
      </c>
      <c r="BH477" s="1064">
        <f>AVERAGE(BH476:$CL476)</f>
        <v>11.161835963384881</v>
      </c>
      <c r="BI477" s="1064">
        <f>AVERAGE(BI476:$CL476)</f>
        <v>11.362396323990602</v>
      </c>
      <c r="BJ477" s="1064">
        <f>AVERAGE(BJ476:$CL476)</f>
        <v>11.51749110595321</v>
      </c>
      <c r="BK477" s="1064">
        <f>AVERAGE(BK476:$CL476)</f>
        <v>11.669371041866118</v>
      </c>
      <c r="BL477" s="1064">
        <f>AVERAGE(BL476:$CL476)</f>
        <v>11.814359038043463</v>
      </c>
      <c r="BM477" s="1064">
        <f>AVERAGE(BM476:$CL476)</f>
        <v>11.965923278362379</v>
      </c>
      <c r="BN477" s="1064">
        <f>AVERAGE(BN476:$CL476)</f>
        <v>12.146850090916825</v>
      </c>
      <c r="BO477" s="1064">
        <f>AVERAGE(BO476:$CL476)</f>
        <v>12.334093109185092</v>
      </c>
      <c r="BP477" s="1064">
        <f>AVERAGE(BP476:$CL476)</f>
        <v>12.509408873255538</v>
      </c>
      <c r="BQ477" s="1064">
        <f>AVERAGE(BQ476:$CL476)</f>
        <v>12.643243936953855</v>
      </c>
      <c r="BR477" s="1064">
        <f>AVERAGE(BR476:$CL476)</f>
        <v>12.769974956866534</v>
      </c>
      <c r="BS477" s="1064">
        <f>AVERAGE(BS476:$CL476)</f>
        <v>12.841777387166095</v>
      </c>
      <c r="BT477" s="1064">
        <f>AVERAGE(BT476:$CL476)</f>
        <v>12.875877556827339</v>
      </c>
      <c r="BU477" s="1064">
        <f>AVERAGE(BU476:$CL476)</f>
        <v>12.868051813703856</v>
      </c>
      <c r="BV477" s="1064">
        <f>AVERAGE(BV476:$CL476)</f>
        <v>12.796392223568255</v>
      </c>
      <c r="BW477" s="1064">
        <f>AVERAGE(BW476:$CL476)</f>
        <v>12.748364102011502</v>
      </c>
      <c r="BX477" s="1064">
        <f>AVERAGE(BX476:$CL476)</f>
        <v>12.699044854797995</v>
      </c>
      <c r="BY477" s="1064">
        <f>AVERAGE(BY476:$CL476)</f>
        <v>12.678772719373665</v>
      </c>
      <c r="BZ477" s="1064">
        <f>AVERAGE(BZ476:$CL476)</f>
        <v>12.718208385741489</v>
      </c>
      <c r="CA477" s="1064">
        <f>AVERAGE(CA476:$CL476)</f>
        <v>12.738500628619269</v>
      </c>
      <c r="CB477" s="1064">
        <f>AVERAGE(CB476:$CL476)</f>
        <v>12.758615088789156</v>
      </c>
      <c r="CC477" s="1064">
        <f>AVERAGE(CC476:$CL476)</f>
        <v>12.710827781207417</v>
      </c>
      <c r="CD477" s="1064">
        <f>AVERAGE(CD476:$CL476)</f>
        <v>12.656064861853752</v>
      </c>
      <c r="CE477" s="1064">
        <f>AVERAGE(CE476:$CL476)</f>
        <v>12.724649901760481</v>
      </c>
      <c r="CF477" s="1064">
        <f>AVERAGE(CF476:$CL476)</f>
        <v>12.850614444723332</v>
      </c>
      <c r="CG477" s="1064">
        <f>AVERAGE(CG476:$CL476)</f>
        <v>13.048290217651475</v>
      </c>
      <c r="CH477" s="1064">
        <f>AVERAGE(CH476:$CL476)</f>
        <v>13.211018492886172</v>
      </c>
      <c r="CI477" s="1064">
        <f>AVERAGE(CI476:$CL476)</f>
        <v>13.135819746990489</v>
      </c>
      <c r="CJ477" s="1064">
        <f>AVERAGE(CJ476:$CL476)</f>
        <v>13.052116790584146</v>
      </c>
      <c r="CK477" s="1064">
        <f>AVERAGE(CK476:$CL476)</f>
        <v>13.370597021387809</v>
      </c>
      <c r="CL477" s="1064">
        <f>AVERAGE(CL476:$CL476)</f>
        <v>12.911934108129497</v>
      </c>
      <c r="CM477" s="384"/>
      <c r="CN477" s="919"/>
    </row>
    <row r="478" spans="1:92" s="48" customFormat="1" ht="15">
      <c r="A478" s="228"/>
      <c r="B478" s="60"/>
      <c r="C478" s="685"/>
      <c r="D478" s="17"/>
      <c r="E478" s="579"/>
      <c r="F478" s="542"/>
      <c r="G478" s="524"/>
      <c r="H478" s="228"/>
      <c r="I478" s="82"/>
      <c r="J478" s="80"/>
      <c r="K478" s="66"/>
      <c r="L478" s="62"/>
      <c r="M478" s="60"/>
      <c r="O478" s="64"/>
      <c r="R478" s="5"/>
      <c r="S478" s="322"/>
      <c r="T478" s="12"/>
      <c r="U478" s="8"/>
      <c r="V478" s="1058" t="s">
        <v>245</v>
      </c>
      <c r="W478" s="344" t="s">
        <v>388</v>
      </c>
      <c r="X478" s="24" t="s">
        <v>386</v>
      </c>
      <c r="Y478" s="2"/>
      <c r="Z478" s="789">
        <v>1978</v>
      </c>
      <c r="AA478" s="4"/>
      <c r="AB478" s="4"/>
      <c r="AC478" s="4"/>
      <c r="AD478" s="4"/>
      <c r="AE478" s="4"/>
      <c r="AF478" s="4"/>
      <c r="AG478" s="4"/>
      <c r="AH478" s="4"/>
      <c r="AI478" s="4"/>
      <c r="AJ478" s="4"/>
      <c r="AK478" s="1064"/>
      <c r="AL478" s="1064"/>
      <c r="AM478" s="1064"/>
      <c r="AN478" s="1064"/>
      <c r="AO478" s="1064"/>
      <c r="AP478" s="1064"/>
      <c r="AQ478" s="1064"/>
      <c r="AR478" s="1064"/>
      <c r="AS478" s="1064"/>
      <c r="AT478" s="1064"/>
      <c r="AU478" s="1064"/>
      <c r="AV478" s="1064"/>
      <c r="AW478" s="1064"/>
      <c r="AX478" s="1064"/>
      <c r="AY478" s="1064"/>
      <c r="AZ478" s="1064"/>
      <c r="BA478" s="1064"/>
      <c r="BB478" s="1064"/>
      <c r="BC478" s="1064"/>
      <c r="BD478" s="1064">
        <f t="shared" ref="BD478:CK478" si="313">100*BD388/BD366</f>
        <v>98.400764527135436</v>
      </c>
      <c r="BE478" s="1064">
        <f t="shared" si="313"/>
        <v>99.425047016962864</v>
      </c>
      <c r="BF478" s="1064">
        <f t="shared" si="313"/>
        <v>99.709576848677386</v>
      </c>
      <c r="BG478" s="1064">
        <f t="shared" si="313"/>
        <v>95.365403463954593</v>
      </c>
      <c r="BH478" s="1064">
        <f t="shared" si="313"/>
        <v>93.293070298516525</v>
      </c>
      <c r="BI478" s="1064">
        <f t="shared" si="313"/>
        <v>91.562345854869577</v>
      </c>
      <c r="BJ478" s="1064">
        <f t="shared" si="313"/>
        <v>90.570204285951519</v>
      </c>
      <c r="BK478" s="1064">
        <f t="shared" si="313"/>
        <v>89.565558775658189</v>
      </c>
      <c r="BL478" s="1064">
        <f t="shared" si="313"/>
        <v>92.142666102599676</v>
      </c>
      <c r="BM478" s="1064">
        <f t="shared" si="313"/>
        <v>93.536701760849695</v>
      </c>
      <c r="BN478" s="1064">
        <f t="shared" si="313"/>
        <v>91.079559691532751</v>
      </c>
      <c r="BO478" s="1064">
        <f t="shared" si="313"/>
        <v>92.830700698579534</v>
      </c>
      <c r="BP478" s="1064">
        <f t="shared" si="313"/>
        <v>90.826928874281435</v>
      </c>
      <c r="BQ478" s="1064">
        <f t="shared" si="313"/>
        <v>91.308280649754849</v>
      </c>
      <c r="BR478" s="1064">
        <f t="shared" si="313"/>
        <v>85.60504769950127</v>
      </c>
      <c r="BS478" s="1064">
        <f t="shared" si="313"/>
        <v>78.885253358520941</v>
      </c>
      <c r="BT478" s="1064">
        <f t="shared" si="313"/>
        <v>80.522137358689349</v>
      </c>
      <c r="BU478" s="1064">
        <f t="shared" si="313"/>
        <v>82.94143152796066</v>
      </c>
      <c r="BV478" s="1064">
        <f t="shared" si="313"/>
        <v>84.927237991303798</v>
      </c>
      <c r="BW478" s="1064">
        <f t="shared" si="313"/>
        <v>84.20476006601811</v>
      </c>
      <c r="BX478" s="1064">
        <f t="shared" si="313"/>
        <v>87.529837846736356</v>
      </c>
      <c r="BY478" s="1064">
        <f t="shared" si="313"/>
        <v>88.940294738811403</v>
      </c>
      <c r="BZ478" s="1064">
        <f t="shared" si="313"/>
        <v>89.28739472480683</v>
      </c>
      <c r="CA478" s="1064">
        <f t="shared" si="313"/>
        <v>89.233613320038799</v>
      </c>
      <c r="CB478" s="1064">
        <f t="shared" si="313"/>
        <v>83.682977360950076</v>
      </c>
      <c r="CC478" s="1064">
        <f t="shared" si="313"/>
        <v>82.823432921737108</v>
      </c>
      <c r="CD478" s="1064">
        <f t="shared" si="313"/>
        <v>86.110847061473692</v>
      </c>
      <c r="CE478" s="1064">
        <f t="shared" si="313"/>
        <v>86.68156799368883</v>
      </c>
      <c r="CF478" s="1064">
        <f t="shared" si="313"/>
        <v>87.26521591385891</v>
      </c>
      <c r="CG478" s="1064">
        <f t="shared" si="313"/>
        <v>89.461510157690611</v>
      </c>
      <c r="CH478" s="1064">
        <f t="shared" si="313"/>
        <v>84.003935294102888</v>
      </c>
      <c r="CI478" s="1064">
        <f t="shared" si="313"/>
        <v>71.151808202838126</v>
      </c>
      <c r="CJ478" s="1064">
        <f t="shared" si="313"/>
        <v>73.189131818211806</v>
      </c>
      <c r="CK478" s="1064">
        <f t="shared" si="313"/>
        <v>78.840202144468151</v>
      </c>
      <c r="CL478" s="1064">
        <f t="shared" ref="CL478" si="314">100*CL388/CL366</f>
        <v>81.000838107538925</v>
      </c>
      <c r="CM478" s="384"/>
      <c r="CN478" s="907"/>
    </row>
    <row r="479" spans="1:92" s="48" customFormat="1">
      <c r="A479" s="228"/>
      <c r="B479" s="60"/>
      <c r="C479" s="685"/>
      <c r="D479" s="17"/>
      <c r="E479" s="579"/>
      <c r="F479" s="542"/>
      <c r="G479" s="524"/>
      <c r="H479" s="228"/>
      <c r="I479" s="82"/>
      <c r="J479" s="80"/>
      <c r="K479" s="66"/>
      <c r="L479" s="62"/>
      <c r="M479" s="60"/>
      <c r="O479" s="64"/>
      <c r="R479" s="5"/>
      <c r="S479" s="322"/>
      <c r="T479" s="12"/>
      <c r="U479" s="8"/>
      <c r="V479" s="1058" t="s">
        <v>387</v>
      </c>
      <c r="W479" s="344" t="s">
        <v>388</v>
      </c>
      <c r="X479" s="24" t="s">
        <v>308</v>
      </c>
      <c r="Y479" s="2" t="s">
        <v>309</v>
      </c>
      <c r="Z479" s="789">
        <v>1978</v>
      </c>
      <c r="AA479" s="4"/>
      <c r="AB479" s="4"/>
      <c r="AC479" s="4"/>
      <c r="AD479" s="4"/>
      <c r="AE479" s="4"/>
      <c r="AF479" s="4"/>
      <c r="AG479" s="4"/>
      <c r="AH479" s="4"/>
      <c r="AI479" s="4"/>
      <c r="AJ479" s="4"/>
      <c r="AK479" s="1064"/>
      <c r="AL479" s="1064"/>
      <c r="AM479" s="1064"/>
      <c r="AN479" s="1064"/>
      <c r="AO479" s="1064"/>
      <c r="AP479" s="1064"/>
      <c r="AQ479" s="1064"/>
      <c r="AR479" s="1064"/>
      <c r="AS479" s="1064"/>
      <c r="AT479" s="1064"/>
      <c r="AU479" s="1064"/>
      <c r="AV479" s="1064"/>
      <c r="AW479" s="1064"/>
      <c r="AX479" s="1064"/>
      <c r="AY479" s="1064"/>
      <c r="AZ479" s="1064"/>
      <c r="BA479" s="1064"/>
      <c r="BB479" s="1064"/>
      <c r="BC479" s="1064"/>
      <c r="BD479" s="1064">
        <f t="shared" ref="BD479:CI479" si="315">100*BD367/BD366</f>
        <v>2.62929732598761</v>
      </c>
      <c r="BE479" s="1064">
        <f t="shared" si="315"/>
        <v>2.92230049084342</v>
      </c>
      <c r="BF479" s="1064">
        <f t="shared" si="315"/>
        <v>3.2040228244665752</v>
      </c>
      <c r="BG479" s="1064">
        <f t="shared" si="315"/>
        <v>4.8981988373646681</v>
      </c>
      <c r="BH479" s="1064">
        <f t="shared" si="315"/>
        <v>4.7999519256000811</v>
      </c>
      <c r="BI479" s="1064">
        <f t="shared" si="315"/>
        <v>6.2854324203329126</v>
      </c>
      <c r="BJ479" s="1064">
        <f t="shared" si="315"/>
        <v>6.579792112958744</v>
      </c>
      <c r="BK479" s="1064">
        <f t="shared" si="315"/>
        <v>6.945536038037802</v>
      </c>
      <c r="BL479" s="1064">
        <f t="shared" si="315"/>
        <v>7.2550267714986916</v>
      </c>
      <c r="BM479" s="1064">
        <f t="shared" si="315"/>
        <v>6.9617056432022766</v>
      </c>
      <c r="BN479" s="1064">
        <f t="shared" si="315"/>
        <v>6.9703347809926388</v>
      </c>
      <c r="BO479" s="1064">
        <f t="shared" si="315"/>
        <v>7.7066474569734993</v>
      </c>
      <c r="BP479" s="1064">
        <f t="shared" si="315"/>
        <v>8.6876297813941772</v>
      </c>
      <c r="BQ479" s="1064">
        <f t="shared" si="315"/>
        <v>9.1142944352114892</v>
      </c>
      <c r="BR479" s="1064">
        <f t="shared" si="315"/>
        <v>9.7024130588931516</v>
      </c>
      <c r="BS479" s="1064">
        <f t="shared" si="315"/>
        <v>9.6191685281769921</v>
      </c>
      <c r="BT479" s="1064">
        <f t="shared" si="315"/>
        <v>10.481358013735298</v>
      </c>
      <c r="BU479" s="1064">
        <f t="shared" si="315"/>
        <v>11.683349712099796</v>
      </c>
      <c r="BV479" s="1064">
        <f t="shared" si="315"/>
        <v>11.520245791566611</v>
      </c>
      <c r="BW479" s="1064">
        <f t="shared" si="315"/>
        <v>11.357666711178675</v>
      </c>
      <c r="BX479" s="1064">
        <f t="shared" si="315"/>
        <v>11.363871711198852</v>
      </c>
      <c r="BY479" s="1064">
        <f t="shared" si="315"/>
        <v>10.820573253178129</v>
      </c>
      <c r="BZ479" s="1064">
        <f t="shared" si="315"/>
        <v>11.138335943338866</v>
      </c>
      <c r="CA479" s="1064">
        <f t="shared" si="315"/>
        <v>11.169586938009319</v>
      </c>
      <c r="CB479" s="1064">
        <f t="shared" si="315"/>
        <v>11.076687394172527</v>
      </c>
      <c r="CC479" s="1064">
        <f t="shared" si="315"/>
        <v>10.935752689157658</v>
      </c>
      <c r="CD479" s="1064">
        <f t="shared" si="315"/>
        <v>10.425771386622721</v>
      </c>
      <c r="CE479" s="1064">
        <f t="shared" si="315"/>
        <v>10.26560976985939</v>
      </c>
      <c r="CF479" s="1064">
        <f t="shared" si="315"/>
        <v>10.179103301114555</v>
      </c>
      <c r="CG479" s="1064">
        <f t="shared" si="315"/>
        <v>10.94530161607662</v>
      </c>
      <c r="CH479" s="1064">
        <f t="shared" si="315"/>
        <v>11.350455049832807</v>
      </c>
      <c r="CI479" s="1064">
        <f t="shared" si="315"/>
        <v>9.5250417732562447</v>
      </c>
      <c r="CJ479" s="1064">
        <f>100*CJ367/CJ366</f>
        <v>9.0865451310519152</v>
      </c>
      <c r="CK479" s="1064">
        <f>100*CK367/CK366</f>
        <v>10.903016487558947</v>
      </c>
      <c r="CL479" s="1064">
        <f>100*CL367/CL366</f>
        <v>10.458774843478075</v>
      </c>
      <c r="CM479" s="384"/>
      <c r="CN479" s="919">
        <f>AVERAGE(BD479:CL479)</f>
        <v>8.8276799985263352</v>
      </c>
    </row>
    <row r="480" spans="1:92" s="48" customFormat="1">
      <c r="A480" s="228"/>
      <c r="B480" s="60"/>
      <c r="C480" s="685"/>
      <c r="D480" s="17"/>
      <c r="E480" s="579"/>
      <c r="F480" s="542"/>
      <c r="G480" s="524"/>
      <c r="H480" s="228"/>
      <c r="I480" s="82"/>
      <c r="J480" s="80"/>
      <c r="K480" s="66"/>
      <c r="L480" s="62"/>
      <c r="M480" s="60"/>
      <c r="O480" s="64"/>
      <c r="R480" s="5"/>
      <c r="S480" s="322"/>
      <c r="T480" s="12"/>
      <c r="U480" s="8"/>
      <c r="V480" s="1136" t="s">
        <v>50</v>
      </c>
      <c r="W480" s="1202" t="s">
        <v>684</v>
      </c>
      <c r="X480" s="24"/>
      <c r="Y480" s="2"/>
      <c r="Z480" s="789"/>
      <c r="AA480" s="4"/>
      <c r="AB480" s="4"/>
      <c r="AC480" s="4"/>
      <c r="AD480" s="4"/>
      <c r="AE480" s="4"/>
      <c r="AF480" s="4"/>
      <c r="AG480" s="4"/>
      <c r="AH480" s="4"/>
      <c r="AI480" s="4"/>
      <c r="AJ480" s="4"/>
      <c r="AK480" s="1064"/>
      <c r="AL480" s="1064"/>
      <c r="AM480" s="1064"/>
      <c r="AN480" s="1064"/>
      <c r="AO480" s="1064"/>
      <c r="AP480" s="1064"/>
      <c r="AQ480" s="1064"/>
      <c r="AR480" s="1064"/>
      <c r="AS480" s="1064"/>
      <c r="AT480" s="1064"/>
      <c r="AU480" s="1064"/>
      <c r="AV480" s="1064"/>
      <c r="AW480" s="1064"/>
      <c r="AX480" s="1064"/>
      <c r="AY480" s="1064"/>
      <c r="AZ480" s="1064"/>
      <c r="BA480" s="1064"/>
      <c r="BB480" s="1064"/>
      <c r="BC480" s="1064"/>
      <c r="BD480" s="1064">
        <f>AVERAGE(BD479:$CL479)</f>
        <v>8.8276799985263352</v>
      </c>
      <c r="BE480" s="1064">
        <f>AVERAGE(BE479:$CL479)</f>
        <v>9.0099853712480638</v>
      </c>
      <c r="BF480" s="1064">
        <f>AVERAGE(BF479:$CL479)</f>
        <v>9.194460670654264</v>
      </c>
      <c r="BG480" s="1064">
        <f>AVERAGE(BG479:$CL479)</f>
        <v>9.3816618533476301</v>
      </c>
      <c r="BH480" s="1064">
        <f>AVERAGE(BH479:$CL479)</f>
        <v>9.5262896925728864</v>
      </c>
      <c r="BI480" s="1064">
        <f>AVERAGE(BI479:$CL479)</f>
        <v>9.6838342848053127</v>
      </c>
      <c r="BJ480" s="1064">
        <f>AVERAGE(BJ479:$CL479)</f>
        <v>9.8010205559940182</v>
      </c>
      <c r="BK480" s="1064">
        <f>AVERAGE(BK479:$CL479)</f>
        <v>9.9160644289595634</v>
      </c>
      <c r="BL480" s="1064">
        <f>AVERAGE(BL479:$CL479)</f>
        <v>10.026083998993704</v>
      </c>
      <c r="BM480" s="1064">
        <f>AVERAGE(BM479:$CL479)</f>
        <v>10.132663123128127</v>
      </c>
      <c r="BN480" s="1064">
        <f>AVERAGE(BN479:$CL479)</f>
        <v>10.259501422325158</v>
      </c>
      <c r="BO480" s="1064">
        <f>AVERAGE(BO479:$CL479)</f>
        <v>10.396550032380681</v>
      </c>
      <c r="BP480" s="1064">
        <f>AVERAGE(BP479:$CL479)</f>
        <v>10.51350231826795</v>
      </c>
      <c r="BQ480" s="1064">
        <f>AVERAGE(BQ479:$CL479)</f>
        <v>10.596496524489483</v>
      </c>
      <c r="BR480" s="1064">
        <f>AVERAGE(BR479:$CL479)</f>
        <v>10.667077576359864</v>
      </c>
      <c r="BS480" s="1064">
        <f>AVERAGE(BS479:$CL479)</f>
        <v>10.7153108022332</v>
      </c>
      <c r="BT480" s="1064">
        <f>AVERAGE(BT479:$CL479)</f>
        <v>10.773002500867737</v>
      </c>
      <c r="BU480" s="1064">
        <f>AVERAGE(BU479:$CL479)</f>
        <v>10.789204972375096</v>
      </c>
      <c r="BV480" s="1064">
        <f>AVERAGE(BV479:$CL479)</f>
        <v>10.736608222979523</v>
      </c>
      <c r="BW480" s="1064">
        <f>AVERAGE(BW479:$CL479)</f>
        <v>10.68763087494283</v>
      </c>
      <c r="BX480" s="1064">
        <f>AVERAGE(BX479:$CL479)</f>
        <v>10.642961819193774</v>
      </c>
      <c r="BY480" s="1064">
        <f>AVERAGE(BY479:$CL479)</f>
        <v>10.591468255479127</v>
      </c>
      <c r="BZ480" s="1064">
        <f>AVERAGE(BZ479:$CL479)</f>
        <v>10.573844794117665</v>
      </c>
      <c r="CA480" s="1064">
        <f>AVERAGE(CA479:$CL479)</f>
        <v>10.526803865015898</v>
      </c>
      <c r="CB480" s="1064">
        <f>AVERAGE(CB479:$CL479)</f>
        <v>10.468369040198315</v>
      </c>
      <c r="CC480" s="1064">
        <f>AVERAGE(CC479:$CL479)</f>
        <v>10.407537204800894</v>
      </c>
      <c r="CD480" s="1064">
        <f>AVERAGE(CD479:$CL479)</f>
        <v>10.348846595427919</v>
      </c>
      <c r="CE480" s="1064">
        <f>AVERAGE(CE479:$CL479)</f>
        <v>10.33923099652857</v>
      </c>
      <c r="CF480" s="1064">
        <f>AVERAGE(CF479:$CL479)</f>
        <v>10.349748314624167</v>
      </c>
      <c r="CG480" s="1064">
        <f>AVERAGE(CG479:$CL479)</f>
        <v>10.378189150209101</v>
      </c>
      <c r="CH480" s="1064">
        <f>AVERAGE(CH479:$CL479)</f>
        <v>10.264766657035597</v>
      </c>
      <c r="CI480" s="1064">
        <f>AVERAGE(CI479:$CL479)</f>
        <v>9.993344558836295</v>
      </c>
      <c r="CJ480" s="1064">
        <f>AVERAGE(CJ479:$CL479)</f>
        <v>10.14944548736298</v>
      </c>
      <c r="CK480" s="1064">
        <f>AVERAGE(CK479:$CL479)</f>
        <v>10.680895665518511</v>
      </c>
      <c r="CL480" s="1064">
        <f>AVERAGE(CL479:$CL479)</f>
        <v>10.458774843478075</v>
      </c>
      <c r="CM480" s="384"/>
      <c r="CN480" s="919"/>
    </row>
    <row r="481" spans="1:92" s="48" customFormat="1" ht="15">
      <c r="A481" s="228"/>
      <c r="B481" s="60"/>
      <c r="C481" s="685"/>
      <c r="D481" s="17"/>
      <c r="E481" s="579"/>
      <c r="F481" s="542"/>
      <c r="G481" s="524"/>
      <c r="H481" s="228"/>
      <c r="I481" s="82"/>
      <c r="J481" s="80"/>
      <c r="K481" s="66"/>
      <c r="L481" s="62"/>
      <c r="M481" s="60"/>
      <c r="O481" s="64"/>
      <c r="R481" s="5"/>
      <c r="S481" s="322"/>
      <c r="T481" s="12"/>
      <c r="U481" s="8"/>
      <c r="V481" s="1058" t="s">
        <v>310</v>
      </c>
      <c r="W481" s="344" t="s">
        <v>388</v>
      </c>
      <c r="X481" s="24" t="s">
        <v>306</v>
      </c>
      <c r="Y481" s="2"/>
      <c r="Z481" s="789"/>
      <c r="AA481" s="4"/>
      <c r="AB481" s="4"/>
      <c r="AC481" s="4"/>
      <c r="AD481" s="4"/>
      <c r="AE481" s="4"/>
      <c r="AF481" s="4"/>
      <c r="AG481" s="4"/>
      <c r="AH481" s="4"/>
      <c r="AI481" s="4"/>
      <c r="AJ481" s="4"/>
      <c r="AK481" s="1064"/>
      <c r="AL481" s="1064"/>
      <c r="AM481" s="1064"/>
      <c r="AN481" s="1064"/>
      <c r="AO481" s="1064"/>
      <c r="AP481" s="1064"/>
      <c r="AQ481" s="1064"/>
      <c r="AR481" s="1064"/>
      <c r="AS481" s="1064"/>
      <c r="AT481" s="1064"/>
      <c r="AU481" s="1064"/>
      <c r="AV481" s="1064"/>
      <c r="AW481" s="1064"/>
      <c r="AX481" s="1064"/>
      <c r="AY481" s="1064"/>
      <c r="AZ481" s="1064"/>
      <c r="BA481" s="1064"/>
      <c r="BB481" s="1064"/>
      <c r="BC481" s="1064"/>
      <c r="BD481" s="1064">
        <f t="shared" ref="BD481:CI481" si="316">100-BD479</f>
        <v>97.370702674012392</v>
      </c>
      <c r="BE481" s="1064">
        <f t="shared" si="316"/>
        <v>97.077699509156574</v>
      </c>
      <c r="BF481" s="1064">
        <f t="shared" si="316"/>
        <v>96.795977175533423</v>
      </c>
      <c r="BG481" s="1064">
        <f t="shared" si="316"/>
        <v>95.101801162635326</v>
      </c>
      <c r="BH481" s="1064">
        <f t="shared" si="316"/>
        <v>95.200048074399916</v>
      </c>
      <c r="BI481" s="1064">
        <f t="shared" si="316"/>
        <v>93.71456757966709</v>
      </c>
      <c r="BJ481" s="1064">
        <f t="shared" si="316"/>
        <v>93.420207887041258</v>
      </c>
      <c r="BK481" s="1064">
        <f t="shared" si="316"/>
        <v>93.054463961962199</v>
      </c>
      <c r="BL481" s="1064">
        <f t="shared" si="316"/>
        <v>92.744973228501308</v>
      </c>
      <c r="BM481" s="1064">
        <f t="shared" si="316"/>
        <v>93.038294356797721</v>
      </c>
      <c r="BN481" s="1064">
        <f t="shared" si="316"/>
        <v>93.029665219007356</v>
      </c>
      <c r="BO481" s="1064">
        <f t="shared" si="316"/>
        <v>92.293352543026501</v>
      </c>
      <c r="BP481" s="1064">
        <f t="shared" si="316"/>
        <v>91.312370218605821</v>
      </c>
      <c r="BQ481" s="1064">
        <f t="shared" si="316"/>
        <v>90.885705564788509</v>
      </c>
      <c r="BR481" s="1064">
        <f t="shared" si="316"/>
        <v>90.297586941106843</v>
      </c>
      <c r="BS481" s="1064">
        <f t="shared" si="316"/>
        <v>90.380831471823001</v>
      </c>
      <c r="BT481" s="1064">
        <f t="shared" si="316"/>
        <v>89.518641986264697</v>
      </c>
      <c r="BU481" s="1064">
        <f t="shared" si="316"/>
        <v>88.316650287900202</v>
      </c>
      <c r="BV481" s="1064">
        <f t="shared" si="316"/>
        <v>88.479754208433391</v>
      </c>
      <c r="BW481" s="1064">
        <f t="shared" si="316"/>
        <v>88.64233328882132</v>
      </c>
      <c r="BX481" s="1064">
        <f t="shared" si="316"/>
        <v>88.636128288801146</v>
      </c>
      <c r="BY481" s="1064">
        <f t="shared" si="316"/>
        <v>89.179426746821875</v>
      </c>
      <c r="BZ481" s="1064">
        <f t="shared" si="316"/>
        <v>88.861664056661141</v>
      </c>
      <c r="CA481" s="1064">
        <f t="shared" si="316"/>
        <v>88.830413061990683</v>
      </c>
      <c r="CB481" s="1064">
        <f t="shared" si="316"/>
        <v>88.923312605827476</v>
      </c>
      <c r="CC481" s="1064">
        <f t="shared" si="316"/>
        <v>89.064247310842347</v>
      </c>
      <c r="CD481" s="1064">
        <f t="shared" si="316"/>
        <v>89.574228613377272</v>
      </c>
      <c r="CE481" s="1064">
        <f t="shared" si="316"/>
        <v>89.734390230140605</v>
      </c>
      <c r="CF481" s="1064">
        <f t="shared" si="316"/>
        <v>89.820896698885448</v>
      </c>
      <c r="CG481" s="1064">
        <f t="shared" si="316"/>
        <v>89.05469838392338</v>
      </c>
      <c r="CH481" s="1064">
        <f t="shared" si="316"/>
        <v>88.649544950167197</v>
      </c>
      <c r="CI481" s="1064">
        <f t="shared" si="316"/>
        <v>90.474958226743752</v>
      </c>
      <c r="CJ481" s="1064">
        <f>100-CJ479</f>
        <v>90.913454868948079</v>
      </c>
      <c r="CK481" s="1064">
        <f>100-CK479</f>
        <v>89.096983512441057</v>
      </c>
      <c r="CL481" s="1064">
        <f>100-CL479</f>
        <v>89.541225156521932</v>
      </c>
      <c r="CM481" s="384"/>
      <c r="CN481" s="907"/>
    </row>
    <row r="482" spans="1:92" s="48" customFormat="1" ht="15">
      <c r="A482" s="228"/>
      <c r="B482" s="60"/>
      <c r="C482" s="685"/>
      <c r="D482" s="17"/>
      <c r="E482" s="579"/>
      <c r="F482" s="542"/>
      <c r="G482" s="524"/>
      <c r="H482" s="228"/>
      <c r="I482" s="82"/>
      <c r="J482" s="80"/>
      <c r="K482" s="66"/>
      <c r="L482" s="62"/>
      <c r="M482" s="60"/>
      <c r="O482" s="64"/>
      <c r="R482" s="5"/>
      <c r="S482" s="322"/>
      <c r="T482" s="12"/>
      <c r="U482" s="8"/>
      <c r="V482" s="1058" t="s">
        <v>214</v>
      </c>
      <c r="W482" s="344" t="s">
        <v>215</v>
      </c>
      <c r="X482" s="24" t="s">
        <v>274</v>
      </c>
      <c r="Y482" s="2" t="s">
        <v>244</v>
      </c>
      <c r="Z482" s="789">
        <v>1978</v>
      </c>
      <c r="AA482" s="4"/>
      <c r="AB482" s="4"/>
      <c r="AC482" s="4"/>
      <c r="AD482" s="4"/>
      <c r="AE482" s="4"/>
      <c r="AF482" s="4"/>
      <c r="AG482" s="4"/>
      <c r="AH482" s="4"/>
      <c r="AI482" s="4"/>
      <c r="AJ482" s="4"/>
      <c r="AK482" s="1064"/>
      <c r="AL482" s="1064"/>
      <c r="AM482" s="1064"/>
      <c r="AN482" s="1064"/>
      <c r="AO482" s="1064"/>
      <c r="AP482" s="1064"/>
      <c r="AQ482" s="1064"/>
      <c r="AR482" s="1064"/>
      <c r="AS482" s="1064"/>
      <c r="AT482" s="1064"/>
      <c r="AU482" s="1064"/>
      <c r="AV482" s="1064"/>
      <c r="AW482" s="1064"/>
      <c r="AX482" s="1064"/>
      <c r="AY482" s="1064"/>
      <c r="AZ482" s="1064"/>
      <c r="BA482" s="1064"/>
      <c r="BB482" s="1064"/>
      <c r="BC482" s="1064"/>
      <c r="BD482" s="1064">
        <f>100*BD367/BD$263</f>
        <v>1.2591695465738857</v>
      </c>
      <c r="BE482" s="1064">
        <f t="shared" ref="BE482:CI482" si="317">100*BE367/BE$263</f>
        <v>1.4064505566823122</v>
      </c>
      <c r="BF482" s="1064">
        <f t="shared" si="317"/>
        <v>1.5377917023664187</v>
      </c>
      <c r="BG482" s="1064">
        <f t="shared" si="317"/>
        <v>2.3530486949944005</v>
      </c>
      <c r="BH482" s="1064">
        <f t="shared" si="317"/>
        <v>2.3064019218140941</v>
      </c>
      <c r="BI482" s="1064">
        <f t="shared" si="317"/>
        <v>3.0047418306715667</v>
      </c>
      <c r="BJ482" s="1064">
        <f t="shared" si="317"/>
        <v>3.1050477544949535</v>
      </c>
      <c r="BK482" s="1064">
        <f t="shared" si="317"/>
        <v>3.2977458959627954</v>
      </c>
      <c r="BL482" s="1064">
        <f t="shared" si="317"/>
        <v>3.3807276313576491</v>
      </c>
      <c r="BM482" s="1064">
        <f t="shared" si="317"/>
        <v>3.2393628510997861</v>
      </c>
      <c r="BN482" s="1064">
        <f t="shared" si="317"/>
        <v>3.2372333417558514</v>
      </c>
      <c r="BO482" s="1064">
        <f t="shared" si="317"/>
        <v>3.5222500203254854</v>
      </c>
      <c r="BP482" s="1064">
        <f t="shared" si="317"/>
        <v>3.9224198484071939</v>
      </c>
      <c r="BQ482" s="1064">
        <f t="shared" si="317"/>
        <v>4.0352399983823233</v>
      </c>
      <c r="BR482" s="1064">
        <f t="shared" si="317"/>
        <v>4.3068172773177649</v>
      </c>
      <c r="BS482" s="1064">
        <f t="shared" si="317"/>
        <v>4.372536916583404</v>
      </c>
      <c r="BT482" s="1064">
        <f t="shared" si="317"/>
        <v>4.6786146481895248</v>
      </c>
      <c r="BU482" s="1064">
        <f t="shared" si="317"/>
        <v>5.0361209451067079</v>
      </c>
      <c r="BV482" s="1064">
        <f t="shared" si="317"/>
        <v>5.0278314255245533</v>
      </c>
      <c r="BW482" s="1064">
        <f t="shared" si="317"/>
        <v>5.0386570974068965</v>
      </c>
      <c r="BX482" s="1064">
        <f t="shared" si="317"/>
        <v>4.9122358988853119</v>
      </c>
      <c r="BY482" s="1064">
        <f t="shared" si="317"/>
        <v>4.761895490355549</v>
      </c>
      <c r="BZ482" s="1064">
        <f t="shared" si="317"/>
        <v>4.7686868321715803</v>
      </c>
      <c r="CA482" s="1064">
        <f t="shared" si="317"/>
        <v>4.7685417910223684</v>
      </c>
      <c r="CB482" s="1064">
        <f t="shared" si="317"/>
        <v>4.7558902696752048</v>
      </c>
      <c r="CC482" s="1064">
        <f t="shared" si="317"/>
        <v>4.572653095448433</v>
      </c>
      <c r="CD482" s="1064">
        <f t="shared" si="317"/>
        <v>4.4405182447505789</v>
      </c>
      <c r="CE482" s="1064">
        <f t="shared" si="317"/>
        <v>4.3095070664329009</v>
      </c>
      <c r="CF482" s="1064">
        <f t="shared" si="317"/>
        <v>4.0588256456766665</v>
      </c>
      <c r="CG482" s="1064">
        <f t="shared" si="317"/>
        <v>4.1775261560631343</v>
      </c>
      <c r="CH482" s="1064">
        <f t="shared" si="317"/>
        <v>4.379505351811849</v>
      </c>
      <c r="CI482" s="1064">
        <f t="shared" si="317"/>
        <v>3.610082338160912</v>
      </c>
      <c r="CJ482" s="1064">
        <f>100*CJ367/CJ$263</f>
        <v>3.7664224782357101</v>
      </c>
      <c r="CK482" s="1064">
        <f>100*CK367/CK$263</f>
        <v>4.0410045873569187</v>
      </c>
      <c r="CL482" s="1064">
        <f>100*CL367/CL$263</f>
        <v>3.8266717745711496</v>
      </c>
      <c r="CM482" s="384"/>
      <c r="CN482" s="907"/>
    </row>
    <row r="483" spans="1:92" s="48" customFormat="1" ht="15">
      <c r="A483" s="228"/>
      <c r="B483" s="60"/>
      <c r="C483" s="685"/>
      <c r="D483" s="17"/>
      <c r="E483" s="579"/>
      <c r="F483" s="542"/>
      <c r="G483" s="524"/>
      <c r="H483" s="228"/>
      <c r="I483" s="82"/>
      <c r="J483" s="80"/>
      <c r="K483" s="66"/>
      <c r="L483" s="62"/>
      <c r="M483" s="60"/>
      <c r="O483" s="64"/>
      <c r="R483" s="5"/>
      <c r="S483" s="322"/>
      <c r="T483" s="12"/>
      <c r="U483" s="8"/>
      <c r="V483" s="1136" t="s">
        <v>44</v>
      </c>
      <c r="W483" s="1202" t="s">
        <v>45</v>
      </c>
      <c r="X483" s="24"/>
      <c r="Y483" s="2"/>
      <c r="Z483" s="789">
        <v>1978</v>
      </c>
      <c r="AA483" s="4"/>
      <c r="AB483" s="4"/>
      <c r="AC483" s="4"/>
      <c r="AD483" s="4"/>
      <c r="AE483" s="4"/>
      <c r="AF483" s="4"/>
      <c r="AG483" s="4"/>
      <c r="AH483" s="4"/>
      <c r="AI483" s="4"/>
      <c r="AJ483" s="4"/>
      <c r="AK483" s="1064"/>
      <c r="AL483" s="1064"/>
      <c r="AM483" s="1064"/>
      <c r="AN483" s="1064"/>
      <c r="AO483" s="1064"/>
      <c r="AP483" s="1064"/>
      <c r="AQ483" s="1064"/>
      <c r="AR483" s="1064"/>
      <c r="AS483" s="1064"/>
      <c r="AT483" s="1064"/>
      <c r="AU483" s="1064"/>
      <c r="AV483" s="1064"/>
      <c r="AW483" s="1064"/>
      <c r="AX483" s="1064"/>
      <c r="AY483" s="1064"/>
      <c r="AZ483" s="1064"/>
      <c r="BA483" s="1064"/>
      <c r="BB483" s="1064"/>
      <c r="BC483" s="1064"/>
      <c r="BD483" s="1064">
        <f t="shared" ref="BD483:BF483" si="318">100*BD367/BD264</f>
        <v>54.871992452979846</v>
      </c>
      <c r="BE483" s="1064">
        <f t="shared" si="318"/>
        <v>55.99588951374303</v>
      </c>
      <c r="BF483" s="1064">
        <f t="shared" si="318"/>
        <v>58.478486561310405</v>
      </c>
      <c r="BG483" s="1064">
        <f>100*BG367/BG264</f>
        <v>67.63402111171348</v>
      </c>
      <c r="BH483" s="1064">
        <f t="shared" ref="BH483:CL483" si="319">100*BH367/BH264</f>
        <v>66.158017838177514</v>
      </c>
      <c r="BI483" s="1064">
        <f t="shared" si="319"/>
        <v>68.661394246432295</v>
      </c>
      <c r="BJ483" s="1064">
        <f t="shared" si="319"/>
        <v>68.571052842157101</v>
      </c>
      <c r="BK483" s="1064">
        <f t="shared" si="319"/>
        <v>68.03581824882626</v>
      </c>
      <c r="BL483" s="1064">
        <f t="shared" si="319"/>
        <v>68.075805108157496</v>
      </c>
      <c r="BM483" s="1064">
        <f t="shared" si="319"/>
        <v>66.705274536717624</v>
      </c>
      <c r="BN483" s="1064">
        <f t="shared" si="319"/>
        <v>68.485007946827139</v>
      </c>
      <c r="BO483" s="1064">
        <f t="shared" si="319"/>
        <v>70.448699246748902</v>
      </c>
      <c r="BP483" s="1064">
        <f t="shared" si="319"/>
        <v>73.314275682113433</v>
      </c>
      <c r="BQ483" s="1064">
        <f t="shared" si="319"/>
        <v>73.514940428520106</v>
      </c>
      <c r="BR483" s="1064">
        <f t="shared" si="319"/>
        <v>75.476202642839525</v>
      </c>
      <c r="BS483" s="1064">
        <f t="shared" si="319"/>
        <v>73.989302186332907</v>
      </c>
      <c r="BT483" s="1064">
        <f t="shared" si="319"/>
        <v>76.307712026943861</v>
      </c>
      <c r="BU483" s="1064">
        <f t="shared" si="319"/>
        <v>79.711809111853398</v>
      </c>
      <c r="BV483" s="1064">
        <f t="shared" si="319"/>
        <v>76.686181547714099</v>
      </c>
      <c r="BW483" s="1064">
        <f t="shared" si="319"/>
        <v>79.139384744430359</v>
      </c>
      <c r="BX483" s="1064">
        <f t="shared" si="319"/>
        <v>78.290893791387703</v>
      </c>
      <c r="BY483" s="1064">
        <f t="shared" si="319"/>
        <v>83.733248557174988</v>
      </c>
      <c r="BZ483" s="1064">
        <f t="shared" si="319"/>
        <v>85.600802823390922</v>
      </c>
      <c r="CA483" s="1064">
        <f t="shared" si="319"/>
        <v>81.618226928359391</v>
      </c>
      <c r="CB483" s="1064">
        <f t="shared" si="319"/>
        <v>85.158326547544064</v>
      </c>
      <c r="CC483" s="1064">
        <f t="shared" si="319"/>
        <v>86.571746255726922</v>
      </c>
      <c r="CD483" s="1064">
        <f t="shared" si="319"/>
        <v>85.434776916631748</v>
      </c>
      <c r="CE483" s="1064">
        <f t="shared" si="319"/>
        <v>85.453589634206779</v>
      </c>
      <c r="CF483" s="1064">
        <f t="shared" si="319"/>
        <v>82.839818306479245</v>
      </c>
      <c r="CG483" s="1064">
        <f t="shared" si="319"/>
        <v>81.261602491607221</v>
      </c>
      <c r="CH483" s="1064">
        <f t="shared" si="319"/>
        <v>79.686975569255779</v>
      </c>
      <c r="CI483" s="1064">
        <f t="shared" si="319"/>
        <v>84.46576480101406</v>
      </c>
      <c r="CJ483" s="1064">
        <f t="shared" si="319"/>
        <v>87.88201469492067</v>
      </c>
      <c r="CK483" s="1064">
        <f t="shared" si="319"/>
        <v>85.918223810519507</v>
      </c>
      <c r="CL483" s="1064">
        <f t="shared" si="319"/>
        <v>84.601202250859444</v>
      </c>
      <c r="CM483" s="384"/>
      <c r="CN483" s="907"/>
    </row>
    <row r="484" spans="1:92" s="48" customFormat="1" thickBot="1">
      <c r="A484" s="228"/>
      <c r="B484" s="60"/>
      <c r="C484" s="685"/>
      <c r="D484" s="17"/>
      <c r="E484" s="579"/>
      <c r="F484" s="542"/>
      <c r="G484" s="524"/>
      <c r="H484" s="228"/>
      <c r="I484" s="82"/>
      <c r="J484" s="80"/>
      <c r="K484" s="66"/>
      <c r="L484" s="62"/>
      <c r="M484" s="282"/>
      <c r="N484" s="283"/>
      <c r="O484" s="284"/>
      <c r="P484" s="285"/>
      <c r="Q484" s="286"/>
      <c r="R484" s="289"/>
      <c r="S484" s="323"/>
      <c r="T484" s="287"/>
      <c r="U484" s="288"/>
      <c r="V484" s="253"/>
      <c r="W484" s="352"/>
      <c r="X484" s="254"/>
      <c r="Y484" s="254"/>
      <c r="Z484" s="790"/>
      <c r="AA484" s="257"/>
      <c r="AB484" s="257"/>
      <c r="AC484" s="257"/>
      <c r="AD484" s="257"/>
      <c r="AE484" s="257"/>
      <c r="AF484" s="257"/>
      <c r="AG484" s="257"/>
      <c r="AH484" s="257"/>
      <c r="AI484" s="257"/>
      <c r="AJ484" s="257"/>
      <c r="AK484" s="257"/>
      <c r="AL484" s="257"/>
      <c r="AM484" s="257"/>
      <c r="AN484" s="257"/>
      <c r="AO484" s="257"/>
      <c r="AP484" s="257"/>
      <c r="AQ484" s="257"/>
      <c r="AR484" s="257"/>
      <c r="AS484" s="257"/>
      <c r="AT484" s="257"/>
      <c r="AU484" s="257"/>
      <c r="AV484" s="257"/>
      <c r="AW484" s="257"/>
      <c r="AX484" s="257"/>
      <c r="AY484" s="257"/>
      <c r="AZ484" s="257"/>
      <c r="BA484" s="257"/>
      <c r="BB484" s="257"/>
      <c r="BC484" s="257"/>
      <c r="BD484" s="257"/>
      <c r="BE484" s="257"/>
      <c r="BF484" s="257"/>
      <c r="BG484" s="257"/>
      <c r="BH484" s="257"/>
      <c r="BI484" s="257"/>
      <c r="BJ484" s="257"/>
      <c r="BK484" s="257"/>
      <c r="BL484" s="257"/>
      <c r="BM484" s="257"/>
      <c r="BN484" s="257"/>
      <c r="BO484" s="257"/>
      <c r="BP484" s="257"/>
      <c r="BQ484" s="257"/>
      <c r="BR484" s="257"/>
      <c r="BS484" s="257"/>
      <c r="BT484" s="257"/>
      <c r="BU484" s="257"/>
      <c r="BV484" s="257"/>
      <c r="BW484" s="257"/>
      <c r="BX484" s="257"/>
      <c r="BY484" s="257"/>
      <c r="BZ484" s="257"/>
      <c r="CA484" s="257"/>
      <c r="CB484" s="257"/>
      <c r="CC484" s="257"/>
      <c r="CD484" s="257"/>
      <c r="CE484" s="257"/>
      <c r="CF484" s="257"/>
      <c r="CG484" s="257"/>
      <c r="CH484" s="257"/>
      <c r="CI484" s="257"/>
      <c r="CJ484" s="257"/>
      <c r="CK484" s="838"/>
      <c r="CL484" s="838"/>
      <c r="CM484" s="838"/>
      <c r="CN484" s="907"/>
    </row>
    <row r="485" spans="1:92" s="48" customFormat="1" ht="15">
      <c r="A485" s="228"/>
      <c r="B485" s="60"/>
      <c r="C485" s="685"/>
      <c r="D485" s="17"/>
      <c r="E485" s="579"/>
      <c r="F485" s="542"/>
      <c r="G485" s="524"/>
      <c r="H485" s="228"/>
      <c r="I485" s="82"/>
      <c r="J485" s="80"/>
      <c r="K485" s="66"/>
      <c r="L485" s="62"/>
      <c r="M485" s="293"/>
      <c r="N485" s="294"/>
      <c r="O485" s="295"/>
      <c r="P485" s="296"/>
      <c r="Q485" s="297"/>
      <c r="R485" s="300"/>
      <c r="S485" s="324"/>
      <c r="T485" s="298"/>
      <c r="U485" s="299"/>
      <c r="V485" s="274"/>
      <c r="W485" s="353"/>
      <c r="X485" s="271"/>
      <c r="Y485" s="271"/>
      <c r="Z485" s="791"/>
      <c r="AA485" s="274"/>
      <c r="AB485" s="274"/>
      <c r="AC485" s="274"/>
      <c r="AD485" s="274"/>
      <c r="AE485" s="274"/>
      <c r="AF485" s="274"/>
      <c r="AG485" s="274"/>
      <c r="AH485" s="274"/>
      <c r="AI485" s="274"/>
      <c r="AJ485" s="274"/>
      <c r="AK485" s="274"/>
      <c r="AL485" s="274"/>
      <c r="AM485" s="274"/>
      <c r="AN485" s="274"/>
      <c r="AO485" s="274"/>
      <c r="AP485" s="274"/>
      <c r="AQ485" s="274"/>
      <c r="AR485" s="274"/>
      <c r="AS485" s="274"/>
      <c r="AT485" s="274"/>
      <c r="AU485" s="274"/>
      <c r="AV485" s="274"/>
      <c r="AW485" s="274"/>
      <c r="AX485" s="274"/>
      <c r="AY485" s="274"/>
      <c r="AZ485" s="274"/>
      <c r="BA485" s="274"/>
      <c r="BB485" s="274"/>
      <c r="BC485" s="274"/>
      <c r="BD485" s="274"/>
      <c r="BE485" s="274"/>
      <c r="BF485" s="274"/>
      <c r="BG485" s="274"/>
      <c r="BH485" s="274"/>
      <c r="BI485" s="274"/>
      <c r="BJ485" s="274"/>
      <c r="BK485" s="274"/>
      <c r="BL485" s="274"/>
      <c r="BM485" s="274"/>
      <c r="BN485" s="274"/>
      <c r="BO485" s="274"/>
      <c r="BP485" s="274"/>
      <c r="BQ485" s="274"/>
      <c r="BR485" s="274"/>
      <c r="BS485" s="274"/>
      <c r="BT485" s="274"/>
      <c r="BU485" s="274"/>
      <c r="BV485" s="274"/>
      <c r="BW485" s="274"/>
      <c r="BX485" s="274"/>
      <c r="BY485" s="274"/>
      <c r="BZ485" s="274"/>
      <c r="CA485" s="274"/>
      <c r="CB485" s="274"/>
      <c r="CC485" s="274"/>
      <c r="CD485" s="274"/>
      <c r="CE485" s="274"/>
      <c r="CF485" s="274"/>
      <c r="CG485" s="274"/>
      <c r="CH485" s="274"/>
      <c r="CI485" s="274"/>
      <c r="CJ485" s="274"/>
      <c r="CK485" s="839"/>
      <c r="CL485" s="839"/>
      <c r="CM485" s="839"/>
      <c r="CN485" s="907"/>
    </row>
    <row r="486" spans="1:92" s="48" customFormat="1" ht="15">
      <c r="A486" s="228"/>
      <c r="B486" s="60"/>
      <c r="C486" s="685"/>
      <c r="D486" s="17"/>
      <c r="E486" s="579"/>
      <c r="F486" s="542"/>
      <c r="G486" s="524"/>
      <c r="H486" s="228"/>
      <c r="I486" s="82"/>
      <c r="J486" s="80"/>
      <c r="K486" s="66"/>
      <c r="L486" s="62"/>
      <c r="M486" s="60"/>
      <c r="O486" s="64"/>
      <c r="R486" s="5"/>
      <c r="S486" s="322"/>
      <c r="T486" s="12"/>
      <c r="U486" s="8"/>
      <c r="V486" s="1322" t="s">
        <v>10</v>
      </c>
      <c r="W486" s="1303"/>
      <c r="X486" s="1304"/>
      <c r="Y486" s="2"/>
      <c r="Z486" s="1305"/>
      <c r="AA486" s="4"/>
      <c r="AB486" s="4"/>
      <c r="AC486" s="4"/>
      <c r="AD486" s="4"/>
      <c r="AE486" s="4"/>
      <c r="AF486" s="4"/>
      <c r="AG486" s="4"/>
      <c r="AH486" s="4"/>
      <c r="AI486" s="4"/>
      <c r="AJ486" s="4"/>
      <c r="AK486" s="1306"/>
      <c r="AL486" s="1306"/>
      <c r="AM486" s="1306"/>
      <c r="AN486" s="1306"/>
      <c r="AO486" s="1306"/>
      <c r="AP486" s="1306"/>
      <c r="AQ486" s="1306"/>
      <c r="AR486" s="1306"/>
      <c r="AS486" s="1306"/>
      <c r="AT486" s="1306"/>
      <c r="AU486" s="1306"/>
      <c r="AV486" s="1306"/>
      <c r="AW486" s="1306"/>
      <c r="AX486" s="1306"/>
      <c r="AY486" s="1306"/>
      <c r="AZ486" s="1306"/>
      <c r="BA486" s="1306"/>
      <c r="BB486" s="1306"/>
      <c r="BC486" s="1306"/>
      <c r="BD486" s="1306"/>
      <c r="BE486" s="1306"/>
      <c r="BF486" s="1306"/>
      <c r="BG486" s="1306"/>
      <c r="BH486" s="1306"/>
      <c r="BI486" s="1306"/>
      <c r="BJ486" s="1306"/>
      <c r="BK486" s="1306"/>
      <c r="BL486" s="1306"/>
      <c r="BM486" s="1306"/>
      <c r="BN486" s="1306"/>
      <c r="BO486" s="1306"/>
      <c r="BP486" s="1306"/>
      <c r="BQ486" s="1306"/>
      <c r="BR486" s="1306"/>
      <c r="BS486" s="1306"/>
      <c r="BT486" s="1306"/>
      <c r="BU486" s="1306"/>
      <c r="BV486" s="1306"/>
      <c r="BW486" s="1306"/>
      <c r="BX486" s="1306"/>
      <c r="BY486" s="1306"/>
      <c r="BZ486" s="1306"/>
      <c r="CA486" s="1306"/>
      <c r="CB486" s="1306"/>
      <c r="CC486" s="1306"/>
      <c r="CD486" s="1306"/>
      <c r="CE486" s="1306"/>
      <c r="CF486" s="1306"/>
      <c r="CG486" s="1306"/>
      <c r="CH486" s="1306"/>
      <c r="CI486" s="1306"/>
      <c r="CJ486" s="1306"/>
      <c r="CK486" s="1306"/>
      <c r="CL486" s="1306"/>
      <c r="CM486" s="384"/>
      <c r="CN486" s="907"/>
    </row>
    <row r="487" spans="1:92" s="48" customFormat="1" ht="15">
      <c r="A487" s="228"/>
      <c r="B487" s="60"/>
      <c r="C487" s="685"/>
      <c r="D487" s="17"/>
      <c r="E487" s="579"/>
      <c r="F487" s="542"/>
      <c r="G487" s="524"/>
      <c r="H487" s="228"/>
      <c r="I487" s="82"/>
      <c r="J487" s="80"/>
      <c r="K487" s="66"/>
      <c r="L487" s="62"/>
      <c r="M487" s="60"/>
      <c r="O487" s="64"/>
      <c r="Q487" s="82" t="s">
        <v>1409</v>
      </c>
      <c r="R487" s="5"/>
      <c r="S487" s="322"/>
      <c r="T487" s="12"/>
      <c r="U487" s="8"/>
      <c r="V487" s="1323" t="s">
        <v>1414</v>
      </c>
      <c r="W487" s="362" t="s">
        <v>1415</v>
      </c>
      <c r="X487" s="1304"/>
      <c r="Y487" s="2"/>
      <c r="Z487" s="1305"/>
      <c r="AA487" s="4"/>
      <c r="AB487" s="4"/>
      <c r="AC487" s="4"/>
      <c r="AD487" s="4"/>
      <c r="AE487" s="4"/>
      <c r="AF487" s="4"/>
      <c r="AG487" s="4"/>
      <c r="AH487" s="4"/>
      <c r="AI487" s="4"/>
      <c r="AJ487" s="4"/>
      <c r="AK487" s="1306"/>
      <c r="AL487" s="1306"/>
      <c r="AM487" s="1306"/>
      <c r="AN487" s="1306"/>
      <c r="AO487" s="1306"/>
      <c r="AP487" s="1306"/>
      <c r="AQ487" s="1306"/>
      <c r="AR487" s="1306"/>
      <c r="AS487" s="1306"/>
      <c r="AT487" s="1306"/>
      <c r="AU487" s="1306"/>
      <c r="AV487" s="1326">
        <v>5.1204670329670333E-2</v>
      </c>
      <c r="AW487" s="1326">
        <v>5.1204670329670333E-2</v>
      </c>
      <c r="AX487" s="1326">
        <v>5.1204670329670333E-2</v>
      </c>
      <c r="AY487" s="1326">
        <v>5.1204670329670333E-2</v>
      </c>
      <c r="AZ487" s="1326">
        <v>5.1204670329670333E-2</v>
      </c>
      <c r="BA487" s="1326">
        <v>5.1204670329670333E-2</v>
      </c>
      <c r="BB487" s="1326">
        <v>5.1204670329670333E-2</v>
      </c>
      <c r="BC487" s="1326">
        <v>5.1204670329670333E-2</v>
      </c>
      <c r="BD487" s="1326">
        <v>5.1204670329670333E-2</v>
      </c>
      <c r="BE487" s="1326">
        <v>5.579347826086957E-2</v>
      </c>
      <c r="BF487" s="1326">
        <v>6.0931670281995656E-2</v>
      </c>
      <c r="BG487" s="1326">
        <v>7.9903723887375114E-2</v>
      </c>
      <c r="BH487" s="1326">
        <v>7.1550515463917524E-2</v>
      </c>
      <c r="BI487" s="1326">
        <v>8.5241764705882364E-2</v>
      </c>
      <c r="BJ487" s="1326">
        <v>8.235948361469711E-2</v>
      </c>
      <c r="BK487" s="1326">
        <v>8.4442248572683357E-2</v>
      </c>
      <c r="BL487" s="1326">
        <v>8.381869233854794E-2</v>
      </c>
      <c r="BM487" s="1326">
        <v>7.5163229018492192E-2</v>
      </c>
      <c r="BN487" s="1326">
        <v>7.2365257595772794E-2</v>
      </c>
      <c r="BO487" s="1326">
        <v>7.3147314731473137E-2</v>
      </c>
      <c r="BP487" s="1326">
        <v>7.6595159515951597E-2</v>
      </c>
      <c r="BQ487" s="1326">
        <v>7.8630225915346658E-2</v>
      </c>
      <c r="BR487" s="1326">
        <v>7.5836628039082005E-2</v>
      </c>
      <c r="BS487" s="1326">
        <v>7.1381839348079165E-2</v>
      </c>
      <c r="BT487" s="1326">
        <v>6.8247192982456142E-2</v>
      </c>
      <c r="BU487" s="1326">
        <v>6.2786284853051988E-2</v>
      </c>
      <c r="BV487" s="1326">
        <v>6.33924512417567E-2</v>
      </c>
      <c r="BW487" s="1326">
        <v>5.9878936877076412E-2</v>
      </c>
      <c r="BX487" s="1326">
        <v>5.7350520701041408E-2</v>
      </c>
      <c r="BY487" s="1326">
        <v>5.26020598089093E-2</v>
      </c>
      <c r="BZ487" s="1326">
        <v>5.1920343285386195E-2</v>
      </c>
      <c r="CA487" s="1326">
        <v>5.4660728934724019E-2</v>
      </c>
      <c r="CB487" s="1326">
        <v>5.1747697368421053E-2</v>
      </c>
      <c r="CC487" s="1326">
        <v>4.6168175937904274E-2</v>
      </c>
      <c r="CD487" s="1326">
        <v>4.3624270495599818E-2</v>
      </c>
      <c r="CE487" s="1326">
        <v>4.1556465667479961E-2</v>
      </c>
      <c r="CF487" s="1326">
        <v>4.1568304113869123E-2</v>
      </c>
      <c r="CG487" s="1326">
        <v>4.3375628095080887E-2</v>
      </c>
      <c r="CH487" s="1326">
        <v>4.3979978765357197E-2</v>
      </c>
      <c r="CI487" s="1326">
        <v>3.1519351814651125E-2</v>
      </c>
      <c r="CJ487" s="1326">
        <v>2.9939811912225705E-2</v>
      </c>
      <c r="CK487" s="1326">
        <v>3.1237695847166402E-2</v>
      </c>
      <c r="CL487" s="1326">
        <v>2.8972079834224014E-2</v>
      </c>
      <c r="CM487" s="384"/>
      <c r="CN487" s="1343">
        <f t="shared" ref="CN487:CN488" si="320">AVERAGE(BD487:CL487)</f>
        <v>5.9511253718749102E-2</v>
      </c>
    </row>
    <row r="488" spans="1:92" s="4" customFormat="1" ht="15">
      <c r="F488" s="395"/>
      <c r="V488" s="1324" t="s">
        <v>1350</v>
      </c>
      <c r="W488" s="1303" t="s">
        <v>1416</v>
      </c>
      <c r="X488" s="1304"/>
      <c r="Y488" s="2"/>
      <c r="Z488" s="1305"/>
      <c r="AK488" s="1306"/>
      <c r="AL488" s="1306"/>
      <c r="AM488" s="1306"/>
      <c r="AN488" s="1306"/>
      <c r="AO488" s="1306"/>
      <c r="AP488" s="1306"/>
      <c r="AQ488" s="1306"/>
      <c r="AR488" s="1306"/>
      <c r="AS488" s="1306"/>
      <c r="AT488" s="1306"/>
      <c r="AU488" s="1306"/>
      <c r="AV488" s="1328">
        <f t="shared" ref="AV488" si="321">AV487-AV368</f>
        <v>7.58057123057123E-3</v>
      </c>
      <c r="AW488" s="1328">
        <f t="shared" ref="AW488" si="322">AW487-AW368</f>
        <v>7.58057123057123E-3</v>
      </c>
      <c r="AX488" s="1328">
        <f t="shared" ref="AX488" si="323">AX487-AX368</f>
        <v>7.58057123057123E-3</v>
      </c>
      <c r="AY488" s="1328">
        <f t="shared" ref="AY488" si="324">AY487-AY368</f>
        <v>7.58057123057123E-3</v>
      </c>
      <c r="AZ488" s="1328">
        <f t="shared" ref="AZ488" si="325">AZ487-AZ368</f>
        <v>7.58057123057123E-3</v>
      </c>
      <c r="BA488" s="1328">
        <f t="shared" ref="BA488" si="326">BA487-BA368</f>
        <v>7.58057123057123E-3</v>
      </c>
      <c r="BB488" s="1328">
        <f t="shared" ref="BB488" si="327">BB487-BB368</f>
        <v>7.58057123057123E-3</v>
      </c>
      <c r="BC488" s="1328">
        <f t="shared" ref="BC488" si="328">BC487-BC368</f>
        <v>7.58057123057123E-3</v>
      </c>
      <c r="BD488" s="1328">
        <f t="shared" ref="BD488:CK488" si="329">BD487-BD368</f>
        <v>7.58057123057123E-3</v>
      </c>
      <c r="BE488" s="1328">
        <f t="shared" si="329"/>
        <v>6.007735288982019E-3</v>
      </c>
      <c r="BF488" s="1328">
        <f t="shared" si="329"/>
        <v>3.8882946014149045E-3</v>
      </c>
      <c r="BG488" s="1328">
        <f t="shared" si="329"/>
        <v>-5.180377152743762E-3</v>
      </c>
      <c r="BH488" s="1328">
        <f t="shared" si="329"/>
        <v>1.627917787043201E-3</v>
      </c>
      <c r="BI488" s="1328">
        <f t="shared" si="329"/>
        <v>-1.4829432905237444E-3</v>
      </c>
      <c r="BJ488" s="1328">
        <f t="shared" si="329"/>
        <v>-4.4471114185719307E-4</v>
      </c>
      <c r="BK488" s="1328">
        <f t="shared" si="329"/>
        <v>4.1935939062531791E-4</v>
      </c>
      <c r="BL488" s="1328">
        <f t="shared" si="329"/>
        <v>2.3291970333836343E-3</v>
      </c>
      <c r="BM488" s="1328">
        <f t="shared" si="329"/>
        <v>3.0904590654405317E-3</v>
      </c>
      <c r="BN488" s="1328">
        <f t="shared" si="329"/>
        <v>2.8076088705603353E-3</v>
      </c>
      <c r="BO488" s="1328">
        <f t="shared" si="329"/>
        <v>2.2880787952850451E-3</v>
      </c>
      <c r="BP488" s="1328">
        <f t="shared" si="329"/>
        <v>2.5030964898085928E-4</v>
      </c>
      <c r="BQ488" s="1328">
        <f t="shared" si="329"/>
        <v>-4.1522863010788613E-4</v>
      </c>
      <c r="BR488" s="1328">
        <f t="shared" si="329"/>
        <v>-1.6348986546426275E-3</v>
      </c>
      <c r="BS488" s="1328">
        <f t="shared" si="329"/>
        <v>7.6161285347817187E-4</v>
      </c>
      <c r="BT488" s="1328">
        <f t="shared" si="329"/>
        <v>9.7411075921313706E-4</v>
      </c>
      <c r="BU488" s="1328">
        <f t="shared" si="329"/>
        <v>-4.6875619344274033E-3</v>
      </c>
      <c r="BV488" s="1328">
        <f t="shared" si="329"/>
        <v>-2.0527818113827423E-4</v>
      </c>
      <c r="BW488" s="1328">
        <f t="shared" si="329"/>
        <v>-1.2930737517986915E-3</v>
      </c>
      <c r="BX488" s="1328">
        <f t="shared" si="329"/>
        <v>1.294855999011274E-3</v>
      </c>
      <c r="BY488" s="1328">
        <f t="shared" si="329"/>
        <v>-1.1755434579353644E-3</v>
      </c>
      <c r="BZ488" s="1328">
        <f t="shared" si="329"/>
        <v>-2.0323707179587883E-3</v>
      </c>
      <c r="CA488" s="1328">
        <f t="shared" si="329"/>
        <v>9.1295358826158635E-4</v>
      </c>
      <c r="CB488" s="1328">
        <f t="shared" si="329"/>
        <v>-2.6155196133766795E-4</v>
      </c>
      <c r="CC488" s="1328">
        <f t="shared" si="329"/>
        <v>-1.7010833213549834E-3</v>
      </c>
      <c r="CD488" s="1328">
        <f t="shared" si="329"/>
        <v>-2.3756120231971725E-3</v>
      </c>
      <c r="CE488" s="1328">
        <f t="shared" si="329"/>
        <v>-2.5817493336328795E-3</v>
      </c>
      <c r="CF488" s="1328">
        <f t="shared" si="329"/>
        <v>-1.5727358325713994E-3</v>
      </c>
      <c r="CG488" s="1328">
        <f t="shared" si="329"/>
        <v>-1.078606467526326E-3</v>
      </c>
      <c r="CH488" s="1328">
        <f t="shared" si="329"/>
        <v>6.4248236800875519E-4</v>
      </c>
      <c r="CI488" s="1328">
        <f t="shared" si="329"/>
        <v>-1.5592171685737954E-3</v>
      </c>
      <c r="CJ488" s="1328">
        <f t="shared" si="329"/>
        <v>-3.2100916867460159E-3</v>
      </c>
      <c r="CK488" s="1328">
        <f t="shared" si="329"/>
        <v>-2.6116264025153185E-3</v>
      </c>
      <c r="CL488" s="1328">
        <f>CL487-CL368</f>
        <v>-1.6210169086053501E-3</v>
      </c>
      <c r="CM488" s="395"/>
      <c r="CN488" s="1342">
        <f t="shared" si="320"/>
        <v>-6.4278021112418315E-5</v>
      </c>
    </row>
    <row r="489" spans="1:92" s="48" customFormat="1" ht="15">
      <c r="A489" s="228"/>
      <c r="B489" s="60"/>
      <c r="C489" s="685"/>
      <c r="D489" s="17"/>
      <c r="E489" s="579"/>
      <c r="F489" s="542"/>
      <c r="G489" s="524"/>
      <c r="H489" s="228"/>
      <c r="I489" s="82"/>
      <c r="J489" s="80"/>
      <c r="K489" s="66"/>
      <c r="L489" s="62"/>
      <c r="M489" s="60"/>
      <c r="O489" s="64"/>
      <c r="Q489" s="82" t="s">
        <v>1409</v>
      </c>
      <c r="R489" s="5"/>
      <c r="S489" s="322"/>
      <c r="T489" s="12"/>
      <c r="U489" s="8"/>
      <c r="V489" s="1323" t="s">
        <v>1408</v>
      </c>
      <c r="W489" s="362" t="s">
        <v>9</v>
      </c>
      <c r="X489" s="1325" t="s">
        <v>1410</v>
      </c>
      <c r="Y489" s="2"/>
      <c r="Z489" s="1305"/>
      <c r="AA489" s="4"/>
      <c r="AB489" s="4"/>
      <c r="AC489" s="4"/>
      <c r="AD489" s="4"/>
      <c r="AE489" s="4"/>
      <c r="AF489" s="4"/>
      <c r="AG489" s="4"/>
      <c r="AH489" s="4"/>
      <c r="AI489" s="4"/>
      <c r="AJ489" s="4"/>
      <c r="AK489" s="1306"/>
      <c r="AL489" s="1306"/>
      <c r="AM489" s="1306"/>
      <c r="AN489" s="1306"/>
      <c r="AO489" s="1306"/>
      <c r="AP489" s="1306"/>
      <c r="AQ489" s="1306"/>
      <c r="AR489" s="1306"/>
      <c r="AS489" s="1306"/>
      <c r="AT489" s="1306"/>
      <c r="AU489" s="1306"/>
      <c r="AV489" s="819">
        <v>0.17253684186536081</v>
      </c>
      <c r="AW489" s="819">
        <v>0.17677498501494598</v>
      </c>
      <c r="AX489" s="819">
        <v>0.17973123522631387</v>
      </c>
      <c r="AY489" s="819">
        <v>0.21223605032018494</v>
      </c>
      <c r="AZ489" s="819">
        <v>0.24088610965196611</v>
      </c>
      <c r="BA489" s="819">
        <v>0.25501029584078816</v>
      </c>
      <c r="BB489" s="819">
        <v>0.30401126631569986</v>
      </c>
      <c r="BC489" s="819">
        <v>0.33135216213028912</v>
      </c>
      <c r="BD489" s="819">
        <v>0.37817452637696147</v>
      </c>
      <c r="BE489" s="819">
        <v>0.43384207057826008</v>
      </c>
      <c r="BF489" s="819">
        <v>0.72214884715820049</v>
      </c>
      <c r="BG489" s="819">
        <v>0.81534164103913387</v>
      </c>
      <c r="BH489" s="819">
        <v>1.4890545745387649</v>
      </c>
      <c r="BI489" s="819">
        <v>1.7570118261826697</v>
      </c>
      <c r="BJ489" s="819">
        <v>2.0064226804496847</v>
      </c>
      <c r="BK489" s="819">
        <v>2.1816991762645155</v>
      </c>
      <c r="BL489" s="819">
        <v>2.3910476203884157</v>
      </c>
      <c r="BM489" s="819">
        <v>1.8693998274943073</v>
      </c>
      <c r="BN489" s="819">
        <v>1.8275857833717462</v>
      </c>
      <c r="BO489" s="819">
        <v>3.0740692003180947</v>
      </c>
      <c r="BP489" s="819">
        <v>3.874314647002743</v>
      </c>
      <c r="BQ489" s="819">
        <v>3.7921699839700302</v>
      </c>
      <c r="BR489" s="819">
        <v>4.0550893617686556</v>
      </c>
      <c r="BS489" s="819">
        <v>5.2840426370277784</v>
      </c>
      <c r="BT489" s="819">
        <v>5.8138308239272352</v>
      </c>
      <c r="BU489" s="819">
        <v>5.7244543546175644</v>
      </c>
      <c r="BV489" s="819">
        <v>5.9935938157577029</v>
      </c>
      <c r="BW489" s="819">
        <v>6.7322941020905862</v>
      </c>
      <c r="BX489" s="819">
        <v>8.0467451352225474</v>
      </c>
      <c r="BY489" s="819">
        <v>9.1604476213313806</v>
      </c>
      <c r="BZ489" s="819">
        <v>10.357949215836001</v>
      </c>
      <c r="CA489" s="819">
        <v>10.712284500670368</v>
      </c>
      <c r="CB489" s="819">
        <v>9.7792409600277814</v>
      </c>
      <c r="CC489" s="819">
        <v>9.5920250871808292</v>
      </c>
      <c r="CD489" s="819">
        <v>9.5229514006224179</v>
      </c>
      <c r="CE489" s="819">
        <v>10.829706572810096</v>
      </c>
      <c r="CF489" s="819">
        <v>11.708772521022134</v>
      </c>
      <c r="CG489" s="819">
        <v>12.94015674854743</v>
      </c>
      <c r="CH489" s="819">
        <v>12.956897131101371</v>
      </c>
      <c r="CI489" s="819">
        <v>11.984215749283589</v>
      </c>
      <c r="CJ489" s="819">
        <v>13.308632101061967</v>
      </c>
      <c r="CK489" s="819">
        <v>15.48432831301665</v>
      </c>
      <c r="CL489" s="819">
        <v>12.680464129097903</v>
      </c>
      <c r="CM489" s="1345">
        <v>16.658493710946107</v>
      </c>
      <c r="CN489" s="1344" t="s">
        <v>29</v>
      </c>
    </row>
    <row r="490" spans="1:92" s="4" customFormat="1" ht="15">
      <c r="F490" s="395"/>
      <c r="V490" s="1324" t="s">
        <v>1402</v>
      </c>
      <c r="W490" s="1303" t="s">
        <v>1403</v>
      </c>
      <c r="X490" s="1325"/>
      <c r="Y490" s="2"/>
      <c r="Z490" s="1305"/>
      <c r="AK490" s="1306"/>
      <c r="AL490" s="1306"/>
      <c r="AM490" s="1306"/>
      <c r="AN490" s="1306"/>
      <c r="AO490" s="1306"/>
      <c r="AP490" s="1306"/>
      <c r="AQ490" s="1306"/>
      <c r="AR490" s="1306"/>
      <c r="AS490" s="1306"/>
      <c r="AT490" s="1306"/>
      <c r="AU490" s="1306"/>
      <c r="AV490" s="1306">
        <f>AV489/AV71*AV73</f>
        <v>1.1244505721130056</v>
      </c>
      <c r="AW490" s="1306">
        <f t="shared" ref="AW490:CL490" si="330">AW489/AW71*AW73</f>
        <v>1.0881512003982305</v>
      </c>
      <c r="AX490" s="1306">
        <f t="shared" si="330"/>
        <v>1.034860639621946</v>
      </c>
      <c r="AY490" s="1306">
        <f t="shared" si="330"/>
        <v>1.1343032274551055</v>
      </c>
      <c r="AZ490" s="1306">
        <f t="shared" si="330"/>
        <v>1.1563266015946034</v>
      </c>
      <c r="BA490" s="1306">
        <f t="shared" si="330"/>
        <v>1.077218039905633</v>
      </c>
      <c r="BB490" s="1306">
        <f t="shared" si="330"/>
        <v>1.15879080297002</v>
      </c>
      <c r="BC490" s="1306">
        <f t="shared" si="330"/>
        <v>1.1603953293827642</v>
      </c>
      <c r="BD490" s="1306">
        <f t="shared" si="330"/>
        <v>1.2124074214149372</v>
      </c>
      <c r="BE490" s="1306">
        <f t="shared" si="330"/>
        <v>1.2614858648781946</v>
      </c>
      <c r="BF490" s="1306">
        <f t="shared" si="330"/>
        <v>1.8832315480695383</v>
      </c>
      <c r="BG490" s="1306">
        <f t="shared" si="330"/>
        <v>1.9042100260812949</v>
      </c>
      <c r="BH490" s="1306">
        <f t="shared" si="330"/>
        <v>3.1022748754059166</v>
      </c>
      <c r="BI490" s="1306">
        <f t="shared" si="330"/>
        <v>3.3361428439024343</v>
      </c>
      <c r="BJ490" s="1306">
        <f t="shared" si="330"/>
        <v>3.5573531714166609</v>
      </c>
      <c r="BK490" s="1306">
        <f t="shared" si="330"/>
        <v>3.6694731758657104</v>
      </c>
      <c r="BL490" s="1306">
        <f t="shared" si="330"/>
        <v>3.8224424771425634</v>
      </c>
      <c r="BM490" s="1306">
        <f t="shared" si="330"/>
        <v>2.9138299618959924</v>
      </c>
      <c r="BN490" s="1306">
        <f t="shared" si="330"/>
        <v>2.758333411085538</v>
      </c>
      <c r="BO490" s="1306">
        <f t="shared" si="330"/>
        <v>4.4871289687607172</v>
      </c>
      <c r="BP490" s="1306">
        <f t="shared" si="330"/>
        <v>5.5035438497577518</v>
      </c>
      <c r="BQ490" s="1306">
        <f t="shared" si="330"/>
        <v>5.2477599551926364</v>
      </c>
      <c r="BR490" s="1306">
        <f t="shared" si="330"/>
        <v>5.5053402855836913</v>
      </c>
      <c r="BS490" s="1306">
        <f t="shared" si="330"/>
        <v>7.050545922593372</v>
      </c>
      <c r="BT490" s="1306">
        <f t="shared" si="330"/>
        <v>7.6711442876119165</v>
      </c>
      <c r="BU490" s="1306">
        <f t="shared" si="330"/>
        <v>7.4610628259434293</v>
      </c>
      <c r="BV490" s="1306">
        <f t="shared" si="330"/>
        <v>7.6994044361955831</v>
      </c>
      <c r="BW490" s="1306">
        <f t="shared" si="330"/>
        <v>8.5700613412298399</v>
      </c>
      <c r="BX490" s="1306">
        <f t="shared" si="330"/>
        <v>10.138417336756991</v>
      </c>
      <c r="BY490" s="1306">
        <f t="shared" si="330"/>
        <v>11.521261447197567</v>
      </c>
      <c r="BZ490" s="1306">
        <f t="shared" si="330"/>
        <v>12.825659740854896</v>
      </c>
      <c r="CA490" s="1306">
        <f t="shared" si="330"/>
        <v>13.002558641646107</v>
      </c>
      <c r="CB490" s="1306">
        <f t="shared" si="330"/>
        <v>11.612438963339756</v>
      </c>
      <c r="CC490" s="1306">
        <f t="shared" si="330"/>
        <v>11.167076563553142</v>
      </c>
      <c r="CD490" s="1306">
        <f t="shared" si="330"/>
        <v>10.904097964084031</v>
      </c>
      <c r="CE490" s="1306">
        <f t="shared" si="330"/>
        <v>12.167702390121015</v>
      </c>
      <c r="CF490" s="1306">
        <f t="shared" si="330"/>
        <v>12.879653512868796</v>
      </c>
      <c r="CG490" s="1306">
        <f t="shared" si="330"/>
        <v>13.875183956638855</v>
      </c>
      <c r="CH490" s="1306">
        <f t="shared" si="330"/>
        <v>13.548715582706615</v>
      </c>
      <c r="CI490" s="1306">
        <f t="shared" si="330"/>
        <v>12.44251156181488</v>
      </c>
      <c r="CJ490" s="1306">
        <f t="shared" si="330"/>
        <v>13.68607348643515</v>
      </c>
      <c r="CK490" s="1306">
        <f t="shared" si="330"/>
        <v>15.72120311115833</v>
      </c>
      <c r="CL490" s="1306">
        <f t="shared" si="330"/>
        <v>12.680464129097903</v>
      </c>
      <c r="CM490" s="395"/>
      <c r="CN490" s="1336">
        <f>AVERAGE(BD490:CL490)</f>
        <v>7.9082912868086215</v>
      </c>
    </row>
    <row r="491" spans="1:92" s="4" customFormat="1" ht="15">
      <c r="F491" s="395"/>
      <c r="V491" s="1324" t="s">
        <v>1402</v>
      </c>
      <c r="W491" s="1303" t="s">
        <v>1404</v>
      </c>
      <c r="X491" s="1325"/>
      <c r="Y491" s="2"/>
      <c r="Z491" s="1305"/>
      <c r="AK491" s="1306"/>
      <c r="AL491" s="1306"/>
      <c r="AM491" s="1306"/>
      <c r="AN491" s="1306"/>
      <c r="AO491" s="1306"/>
      <c r="AP491" s="1306"/>
      <c r="AQ491" s="1306"/>
      <c r="AR491" s="1306"/>
      <c r="AS491" s="1306"/>
      <c r="AT491" s="1306"/>
      <c r="AU491" s="1306"/>
      <c r="AV491" s="1333">
        <f>100*AV489/AV71</f>
        <v>0.13915192860922207</v>
      </c>
      <c r="AW491" s="1333">
        <f t="shared" ref="AW491:CL491" si="331">100*AW489/AW71</f>
        <v>0.12784425745094405</v>
      </c>
      <c r="AX491" s="1333">
        <f t="shared" si="331"/>
        <v>0.11630530189234332</v>
      </c>
      <c r="AY491" s="1333">
        <f t="shared" si="331"/>
        <v>0.11957667936423561</v>
      </c>
      <c r="AZ491" s="1333">
        <f t="shared" si="331"/>
        <v>0.11643585660306044</v>
      </c>
      <c r="BA491" s="1333">
        <f t="shared" si="331"/>
        <v>0.10970270298301359</v>
      </c>
      <c r="BB491" s="1333">
        <f t="shared" si="331"/>
        <v>0.11305131533145858</v>
      </c>
      <c r="BC491" s="1333">
        <f t="shared" si="331"/>
        <v>0.10930275035734334</v>
      </c>
      <c r="BD491" s="1333">
        <f t="shared" si="331"/>
        <v>0.10992007626239633</v>
      </c>
      <c r="BE491" s="1333">
        <f t="shared" si="331"/>
        <v>0.11055622137698722</v>
      </c>
      <c r="BF491" s="1333">
        <f t="shared" si="331"/>
        <v>0.16238788880076088</v>
      </c>
      <c r="BG491" s="1333">
        <f t="shared" si="331"/>
        <v>0.16260480694514892</v>
      </c>
      <c r="BH491" s="1333">
        <f t="shared" si="331"/>
        <v>0.25865737848087089</v>
      </c>
      <c r="BI491" s="1333">
        <f t="shared" si="331"/>
        <v>0.27477159099541398</v>
      </c>
      <c r="BJ491" s="1333">
        <f t="shared" si="331"/>
        <v>0.2886762995249908</v>
      </c>
      <c r="BK491" s="1333">
        <f t="shared" si="331"/>
        <v>0.29305581915083168</v>
      </c>
      <c r="BL491" s="1333">
        <f t="shared" si="331"/>
        <v>0.29853748517186174</v>
      </c>
      <c r="BM491" s="1333">
        <f t="shared" si="331"/>
        <v>0.2222650572872136</v>
      </c>
      <c r="BN491" s="1333">
        <f t="shared" si="331"/>
        <v>0.20102090545374593</v>
      </c>
      <c r="BO491" s="1333">
        <f t="shared" si="331"/>
        <v>0.31386740986271872</v>
      </c>
      <c r="BP491" s="1333">
        <f t="shared" si="331"/>
        <v>0.37513469931074772</v>
      </c>
      <c r="BQ491" s="1333">
        <f t="shared" si="331"/>
        <v>0.35402027776556655</v>
      </c>
      <c r="BR491" s="1333">
        <f t="shared" si="331"/>
        <v>0.36598788121862486</v>
      </c>
      <c r="BS491" s="1333">
        <f t="shared" si="331"/>
        <v>0.47186000525147886</v>
      </c>
      <c r="BT491" s="1333">
        <f t="shared" si="331"/>
        <v>0.50210939790868336</v>
      </c>
      <c r="BU491" s="1333">
        <f t="shared" si="331"/>
        <v>0.47856108293167837</v>
      </c>
      <c r="BV491" s="1333">
        <f t="shared" si="331"/>
        <v>0.48863187952571152</v>
      </c>
      <c r="BW491" s="1333">
        <f t="shared" si="331"/>
        <v>0.53226313760398014</v>
      </c>
      <c r="BX491" s="1333">
        <f t="shared" si="331"/>
        <v>0.60909271190505121</v>
      </c>
      <c r="BY491" s="1333">
        <f t="shared" si="331"/>
        <v>0.67011090900648573</v>
      </c>
      <c r="BZ491" s="1333">
        <f t="shared" si="331"/>
        <v>0.71950019122183229</v>
      </c>
      <c r="CA491" s="1333">
        <f t="shared" si="331"/>
        <v>0.7162755317275401</v>
      </c>
      <c r="CB491" s="1333">
        <f t="shared" si="331"/>
        <v>0.6338104602804796</v>
      </c>
      <c r="CC491" s="1333">
        <f t="shared" si="331"/>
        <v>0.60406885706848956</v>
      </c>
      <c r="CD491" s="1333">
        <f t="shared" si="331"/>
        <v>0.57520625508570089</v>
      </c>
      <c r="CE491" s="1333">
        <f t="shared" si="331"/>
        <v>0.63034976994870084</v>
      </c>
      <c r="CF491" s="1333">
        <f t="shared" si="331"/>
        <v>0.65116908928661188</v>
      </c>
      <c r="CG491" s="1333">
        <f t="shared" si="331"/>
        <v>0.68582844319271419</v>
      </c>
      <c r="CH491" s="1333">
        <f t="shared" si="331"/>
        <v>0.67023229064328071</v>
      </c>
      <c r="CI491" s="1333">
        <f t="shared" si="331"/>
        <v>0.63551017541884058</v>
      </c>
      <c r="CJ491" s="1333">
        <f t="shared" si="331"/>
        <v>0.68717378356509806</v>
      </c>
      <c r="CK491" s="1333">
        <f t="shared" si="331"/>
        <v>0.7736756163949724</v>
      </c>
      <c r="CL491" s="1333">
        <f t="shared" si="331"/>
        <v>0.62394744111779943</v>
      </c>
      <c r="CM491" s="395"/>
      <c r="CN491" s="1337">
        <f>AVERAGE(BD491:CL491)</f>
        <v>0.46145259504837161</v>
      </c>
    </row>
    <row r="492" spans="1:92" s="4" customFormat="1" ht="15">
      <c r="F492" s="395"/>
      <c r="V492" s="1324"/>
      <c r="W492" s="1303"/>
      <c r="X492" s="1325"/>
      <c r="Y492" s="2"/>
      <c r="Z492" s="1305"/>
      <c r="AK492" s="1306"/>
      <c r="AL492" s="1306"/>
      <c r="AM492" s="1306"/>
      <c r="AN492" s="1306"/>
      <c r="AO492" s="1306"/>
      <c r="AP492" s="1306"/>
      <c r="AQ492" s="1306"/>
      <c r="AR492" s="1306"/>
      <c r="AS492" s="1306"/>
      <c r="AT492" s="1306"/>
      <c r="AU492" s="1306"/>
      <c r="AV492" s="1333"/>
      <c r="AW492" s="1333"/>
      <c r="AX492" s="1333"/>
      <c r="AY492" s="1333"/>
      <c r="AZ492" s="1333"/>
      <c r="BA492" s="1333"/>
      <c r="BB492" s="1333"/>
      <c r="BC492" s="1333"/>
      <c r="BD492" s="1333"/>
      <c r="BE492" s="1333"/>
      <c r="BF492" s="1333"/>
      <c r="BG492" s="1333"/>
      <c r="BH492" s="1333"/>
      <c r="BI492" s="1333"/>
      <c r="BJ492" s="1333"/>
      <c r="BK492" s="1333"/>
      <c r="BL492" s="1333"/>
      <c r="BM492" s="1333"/>
      <c r="BN492" s="1333"/>
      <c r="BO492" s="1333"/>
      <c r="BP492" s="1333"/>
      <c r="BQ492" s="1333"/>
      <c r="BR492" s="1333"/>
      <c r="BS492" s="1333"/>
      <c r="BT492" s="1333"/>
      <c r="BU492" s="1333"/>
      <c r="BV492" s="1333"/>
      <c r="BW492" s="1333"/>
      <c r="BX492" s="1333"/>
      <c r="BY492" s="1333"/>
      <c r="BZ492" s="1333"/>
      <c r="CA492" s="1333"/>
      <c r="CB492" s="1333"/>
      <c r="CC492" s="1333"/>
      <c r="CD492" s="1333"/>
      <c r="CE492" s="1333"/>
      <c r="CF492" s="1333"/>
      <c r="CG492" s="1333"/>
      <c r="CH492" s="1333"/>
      <c r="CI492" s="1333"/>
      <c r="CJ492" s="1333"/>
      <c r="CK492" s="1333"/>
      <c r="CL492" s="1333"/>
      <c r="CM492" s="395"/>
      <c r="CN492" s="888"/>
    </row>
    <row r="493" spans="1:92" s="4" customFormat="1" ht="15">
      <c r="F493" s="395"/>
      <c r="V493" s="1302" t="s">
        <v>1412</v>
      </c>
      <c r="W493" s="1303" t="s">
        <v>117</v>
      </c>
      <c r="X493" s="1325"/>
      <c r="Y493" s="2"/>
      <c r="Z493" s="1305"/>
      <c r="AK493" s="1306"/>
      <c r="AL493" s="1306"/>
      <c r="AM493" s="1306"/>
      <c r="AN493" s="1306"/>
      <c r="AO493" s="1306"/>
      <c r="AP493" s="1306"/>
      <c r="AQ493" s="1306"/>
      <c r="AR493" s="1306"/>
      <c r="AS493" s="1306"/>
      <c r="AT493" s="1306"/>
      <c r="AU493" s="1306"/>
      <c r="AV493" s="1306">
        <f t="shared" ref="AV493:CL493" si="332">AU493+AU493*AV368+AV489</f>
        <v>0.17253684186536081</v>
      </c>
      <c r="AW493" s="1306">
        <f t="shared" si="332"/>
        <v>0.35683859116808692</v>
      </c>
      <c r="AX493" s="1306">
        <f t="shared" si="332"/>
        <v>0.55213658845790037</v>
      </c>
      <c r="AY493" s="1306">
        <f t="shared" si="332"/>
        <v>0.78845910002921116</v>
      </c>
      <c r="AZ493" s="1306">
        <f t="shared" si="332"/>
        <v>1.0637410275964381</v>
      </c>
      <c r="BA493" s="1306">
        <f t="shared" si="332"/>
        <v>1.3651560674408709</v>
      </c>
      <c r="BB493" s="1306">
        <f t="shared" si="332"/>
        <v>1.7287210373283477</v>
      </c>
      <c r="BC493" s="1306">
        <f t="shared" si="332"/>
        <v>2.135487097305746</v>
      </c>
      <c r="BD493" s="1306">
        <f t="shared" si="332"/>
        <v>2.6068203244404211</v>
      </c>
      <c r="BE493" s="1306">
        <f t="shared" si="332"/>
        <v>3.1704448816651642</v>
      </c>
      <c r="BF493" s="1306">
        <f t="shared" si="332"/>
        <v>4.0734466072827651</v>
      </c>
      <c r="BG493" s="1306">
        <f t="shared" si="332"/>
        <v>5.2353737910374756</v>
      </c>
      <c r="BH493" s="1306">
        <f t="shared" si="332"/>
        <v>7.0904993008550061</v>
      </c>
      <c r="BI493" s="1306">
        <f t="shared" si="332"/>
        <v>9.4624326084530477</v>
      </c>
      <c r="BJ493" s="1306">
        <f t="shared" si="332"/>
        <v>12.252384401483848</v>
      </c>
      <c r="BK493" s="1306">
        <f t="shared" si="332"/>
        <v>15.463564314530219</v>
      </c>
      <c r="BL493" s="1306">
        <f t="shared" si="332"/>
        <v>19.114729986528651</v>
      </c>
      <c r="BM493" s="1306">
        <f t="shared" si="332"/>
        <v>22.361781351056734</v>
      </c>
      <c r="BN493" s="1306">
        <f t="shared" si="332"/>
        <v>25.744800066515293</v>
      </c>
      <c r="BO493" s="1306">
        <f t="shared" si="332"/>
        <v>30.643126128876588</v>
      </c>
      <c r="BP493" s="1306">
        <f t="shared" si="332"/>
        <v>36.85688563964306</v>
      </c>
      <c r="BQ493" s="1306">
        <f t="shared" si="332"/>
        <v>43.562424902128512</v>
      </c>
      <c r="BR493" s="1306">
        <f t="shared" si="332"/>
        <v>50.992361827545793</v>
      </c>
      <c r="BS493" s="1306">
        <f t="shared" si="332"/>
        <v>59.877496606329501</v>
      </c>
      <c r="BT493" s="1306">
        <f t="shared" si="332"/>
        <v>69.719471182776303</v>
      </c>
      <c r="BU493" s="1306">
        <f t="shared" si="332"/>
        <v>80.148166454084603</v>
      </c>
      <c r="BV493" s="1306">
        <f t="shared" si="332"/>
        <v>91.239001673730328</v>
      </c>
      <c r="BW493" s="1306">
        <f t="shared" si="332"/>
        <v>103.55256895597431</v>
      </c>
      <c r="BX493" s="1306">
        <f t="shared" si="332"/>
        <v>117.40402217562681</v>
      </c>
      <c r="BY493" s="1306">
        <f t="shared" si="332"/>
        <v>132.87817672345088</v>
      </c>
      <c r="BZ493" s="1306">
        <f t="shared" si="332"/>
        <v>150.40526420533314</v>
      </c>
      <c r="CA493" s="1306">
        <f t="shared" si="332"/>
        <v>169.20149705743708</v>
      </c>
      <c r="CB493" s="1306">
        <f t="shared" si="332"/>
        <v>187.78078086489353</v>
      </c>
      <c r="CC493" s="1306">
        <f t="shared" si="332"/>
        <v>206.36173283520208</v>
      </c>
      <c r="CD493" s="1306">
        <f t="shared" si="332"/>
        <v>225.37729970261915</v>
      </c>
      <c r="CE493" s="1306">
        <f t="shared" si="332"/>
        <v>246.15475798607369</v>
      </c>
      <c r="CF493" s="1306">
        <f t="shared" si="332"/>
        <v>268.48290275437944</v>
      </c>
      <c r="CG493" s="1306">
        <f t="shared" si="332"/>
        <v>293.35826143801972</v>
      </c>
      <c r="CH493" s="1306">
        <f t="shared" si="332"/>
        <v>319.02857116732366</v>
      </c>
      <c r="CI493" s="1306">
        <f t="shared" si="332"/>
        <v>341.56579551558525</v>
      </c>
      <c r="CJ493" s="1306">
        <f t="shared" si="332"/>
        <v>366.19730081069497</v>
      </c>
      <c r="CK493" s="1306">
        <f t="shared" si="332"/>
        <v>394.07715956581649</v>
      </c>
      <c r="CL493" s="1306">
        <f t="shared" si="332"/>
        <v>418.81366436165081</v>
      </c>
      <c r="CM493" s="395"/>
      <c r="CN493" s="888"/>
    </row>
    <row r="494" spans="1:92" s="4" customFormat="1" ht="15">
      <c r="F494" s="395"/>
      <c r="V494" s="1302" t="s">
        <v>1397</v>
      </c>
      <c r="W494" s="1303" t="s">
        <v>9</v>
      </c>
      <c r="X494" s="1325"/>
      <c r="Y494" s="2"/>
      <c r="Z494" s="1305"/>
      <c r="AK494" s="1306"/>
      <c r="AL494" s="1306"/>
      <c r="AM494" s="1306"/>
      <c r="AN494" s="1306"/>
      <c r="AO494" s="1306"/>
      <c r="AP494" s="1306"/>
      <c r="AQ494" s="1306"/>
      <c r="AR494" s="1306"/>
      <c r="AS494" s="1306"/>
      <c r="AT494" s="1306"/>
      <c r="AU494" s="1306"/>
      <c r="AV494" s="1306"/>
      <c r="AW494" s="1306"/>
      <c r="AX494" s="1306"/>
      <c r="AY494" s="1306"/>
      <c r="AZ494" s="1306"/>
      <c r="BA494" s="1306"/>
      <c r="BB494" s="1306"/>
      <c r="BC494" s="1306"/>
      <c r="BD494" s="1306">
        <f>BD134-BD493</f>
        <v>41.793179675559578</v>
      </c>
      <c r="BE494" s="1306">
        <f t="shared" ref="BE494:CL494" si="333">BE134-BE493</f>
        <v>46.629555118334835</v>
      </c>
      <c r="BF494" s="1306">
        <f t="shared" si="333"/>
        <v>51.026553392717233</v>
      </c>
      <c r="BG494" s="1306">
        <f t="shared" si="333"/>
        <v>62.064626208962522</v>
      </c>
      <c r="BH494" s="1306">
        <f t="shared" si="333"/>
        <v>87.609500699145002</v>
      </c>
      <c r="BI494" s="1306">
        <f t="shared" si="333"/>
        <v>101.83756739154695</v>
      </c>
      <c r="BJ494" s="1306">
        <f t="shared" si="333"/>
        <v>121.24761559851615</v>
      </c>
      <c r="BK494" s="1306">
        <f t="shared" si="333"/>
        <v>136.13643568546976</v>
      </c>
      <c r="BL494" s="1306">
        <f t="shared" si="333"/>
        <v>151.28527001347135</v>
      </c>
      <c r="BM494" s="1306">
        <f t="shared" si="333"/>
        <v>169.33821864894327</v>
      </c>
      <c r="BN494" s="1306">
        <f t="shared" si="333"/>
        <v>186.05519993348472</v>
      </c>
      <c r="BO494" s="1306">
        <f t="shared" si="333"/>
        <v>207.5568738711234</v>
      </c>
      <c r="BP494" s="1306">
        <f t="shared" si="333"/>
        <v>226.24311436035697</v>
      </c>
      <c r="BQ494" s="1306">
        <f t="shared" si="333"/>
        <v>233.63757509787149</v>
      </c>
      <c r="BR494" s="1306">
        <f t="shared" si="333"/>
        <v>269.30763817245423</v>
      </c>
      <c r="BS494" s="1306">
        <f t="shared" si="333"/>
        <v>319.8225033936705</v>
      </c>
      <c r="BT494" s="1306">
        <f t="shared" si="333"/>
        <v>365.68052881722366</v>
      </c>
      <c r="BU494" s="1306">
        <f t="shared" si="333"/>
        <v>405.45183354591541</v>
      </c>
      <c r="BV494" s="1306">
        <f t="shared" si="333"/>
        <v>437.26099832626966</v>
      </c>
      <c r="BW494" s="1306">
        <f t="shared" si="333"/>
        <v>460.94743104402568</v>
      </c>
      <c r="BX494" s="1306">
        <f t="shared" si="333"/>
        <v>493.39597782437318</v>
      </c>
      <c r="BY494" s="1306">
        <f t="shared" si="333"/>
        <v>503.82182327654914</v>
      </c>
      <c r="BZ494" s="1306">
        <f t="shared" si="333"/>
        <v>507.29473579466691</v>
      </c>
      <c r="CA494" s="1306">
        <f t="shared" si="333"/>
        <v>516.29850294256289</v>
      </c>
      <c r="CB494" s="1306">
        <f t="shared" si="333"/>
        <v>558.21921913510641</v>
      </c>
      <c r="CC494" s="1306">
        <f t="shared" si="333"/>
        <v>603.63826716479798</v>
      </c>
      <c r="CD494" s="1306">
        <f t="shared" si="333"/>
        <v>625.82270029738083</v>
      </c>
      <c r="CE494" s="1306">
        <f t="shared" si="333"/>
        <v>652.4452420139263</v>
      </c>
      <c r="CF494" s="1306">
        <f t="shared" si="333"/>
        <v>627.71709724562061</v>
      </c>
      <c r="CG494" s="1306">
        <f t="shared" si="333"/>
        <v>639.44173856198017</v>
      </c>
      <c r="CH494" s="1306">
        <f t="shared" si="333"/>
        <v>721.87142883267643</v>
      </c>
      <c r="CI494" s="1306">
        <f t="shared" si="333"/>
        <v>826.83420448441484</v>
      </c>
      <c r="CJ494" s="1306">
        <f t="shared" si="333"/>
        <v>878.60269918930499</v>
      </c>
      <c r="CK494" s="1306">
        <f t="shared" si="333"/>
        <v>941.22284043418347</v>
      </c>
      <c r="CL494" s="1306">
        <f t="shared" si="333"/>
        <v>1021.0863356383493</v>
      </c>
      <c r="CM494" s="395"/>
      <c r="CN494" s="888"/>
    </row>
    <row r="495" spans="1:92" s="4" customFormat="1" ht="15">
      <c r="F495" s="395"/>
      <c r="V495" s="1302" t="s">
        <v>1399</v>
      </c>
      <c r="W495" s="1303" t="s">
        <v>9</v>
      </c>
      <c r="X495" s="1325"/>
      <c r="Y495" s="2"/>
      <c r="Z495" s="1305"/>
      <c r="AK495" s="1306"/>
      <c r="AL495" s="1306"/>
      <c r="AM495" s="1306"/>
      <c r="AN495" s="1306"/>
      <c r="AO495" s="1306"/>
      <c r="AP495" s="1306"/>
      <c r="AQ495" s="1306"/>
      <c r="AR495" s="1306"/>
      <c r="AS495" s="1306"/>
      <c r="AT495" s="1306"/>
      <c r="AU495" s="1306"/>
      <c r="AV495" s="1306"/>
      <c r="AW495" s="1306"/>
      <c r="AX495" s="1306"/>
      <c r="AY495" s="1306"/>
      <c r="AZ495" s="1306"/>
      <c r="BA495" s="1306"/>
      <c r="BB495" s="1306"/>
      <c r="BC495" s="1306"/>
      <c r="BD495" s="1306">
        <f>BD160-BD493</f>
        <v>70.193179675559577</v>
      </c>
      <c r="BE495" s="1306">
        <f t="shared" ref="BE495:CL495" si="334">BE160-BE493</f>
        <v>79.629555118334835</v>
      </c>
      <c r="BF495" s="1306">
        <f t="shared" si="334"/>
        <v>88.126553392717241</v>
      </c>
      <c r="BG495" s="1306">
        <f t="shared" si="334"/>
        <v>104.86462620896252</v>
      </c>
      <c r="BH495" s="1306">
        <f t="shared" si="334"/>
        <v>138.40950069914498</v>
      </c>
      <c r="BI495" s="1306">
        <f t="shared" si="334"/>
        <v>160.53756739154696</v>
      </c>
      <c r="BJ495" s="1306">
        <f t="shared" si="334"/>
        <v>189.14761559851615</v>
      </c>
      <c r="BK495" s="1306">
        <f t="shared" si="334"/>
        <v>212.23643568546976</v>
      </c>
      <c r="BL495" s="1306">
        <f t="shared" si="334"/>
        <v>230.18527001347135</v>
      </c>
      <c r="BM495" s="1306">
        <f t="shared" si="334"/>
        <v>258.83821864894327</v>
      </c>
      <c r="BN495" s="1306">
        <f t="shared" si="334"/>
        <v>277.05519993348474</v>
      </c>
      <c r="BO495" s="1306">
        <f t="shared" si="334"/>
        <v>302.65687387112342</v>
      </c>
      <c r="BP495" s="1306">
        <f t="shared" si="334"/>
        <v>326.74311436035697</v>
      </c>
      <c r="BQ495" s="1306">
        <f t="shared" si="334"/>
        <v>341.53757509787152</v>
      </c>
      <c r="BR495" s="1306">
        <f t="shared" si="334"/>
        <v>389.10763817245424</v>
      </c>
      <c r="BS495" s="1306">
        <f t="shared" si="334"/>
        <v>455.52250339367049</v>
      </c>
      <c r="BT495" s="1306">
        <f t="shared" si="334"/>
        <v>500.28052881722368</v>
      </c>
      <c r="BU495" s="1306">
        <f t="shared" si="334"/>
        <v>583.35183354591538</v>
      </c>
      <c r="BV495" s="1306">
        <f t="shared" si="334"/>
        <v>621.46099832626976</v>
      </c>
      <c r="BW495" s="1306">
        <f t="shared" si="334"/>
        <v>648.94743104402573</v>
      </c>
      <c r="BX495" s="1306">
        <f t="shared" si="334"/>
        <v>669.9959778243732</v>
      </c>
      <c r="BY495" s="1306">
        <f t="shared" si="334"/>
        <v>673.02182327654907</v>
      </c>
      <c r="BZ495" s="1306">
        <f t="shared" si="334"/>
        <v>676.89473579466676</v>
      </c>
      <c r="CA495" s="1306">
        <f t="shared" si="334"/>
        <v>684.09850294256285</v>
      </c>
      <c r="CB495" s="1306">
        <f t="shared" si="334"/>
        <v>724.21921913510641</v>
      </c>
      <c r="CC495" s="1306">
        <f t="shared" si="334"/>
        <v>798.53826716479784</v>
      </c>
      <c r="CD495" s="1306">
        <f t="shared" si="334"/>
        <v>854.12270029738079</v>
      </c>
      <c r="CE495" s="1306">
        <f t="shared" si="334"/>
        <v>901.44524201392619</v>
      </c>
      <c r="CF495" s="1306">
        <f t="shared" si="334"/>
        <v>883.71709724562061</v>
      </c>
      <c r="CG495" s="1306">
        <f t="shared" si="334"/>
        <v>918.24173856198013</v>
      </c>
      <c r="CH495" s="1306">
        <f t="shared" si="334"/>
        <v>999.57142883267625</v>
      </c>
      <c r="CI495" s="1306">
        <f t="shared" si="334"/>
        <v>1151.8342044844148</v>
      </c>
      <c r="CJ495" s="1306">
        <f t="shared" si="334"/>
        <v>1228.802699189305</v>
      </c>
      <c r="CK495" s="1306">
        <f t="shared" si="334"/>
        <v>1322.8228404341835</v>
      </c>
      <c r="CL495" s="1306">
        <f t="shared" si="334"/>
        <v>1414.9863356383491</v>
      </c>
      <c r="CM495" s="395"/>
      <c r="CN495" s="888"/>
    </row>
    <row r="496" spans="1:92" s="4" customFormat="1" ht="15">
      <c r="F496" s="395"/>
      <c r="V496" s="1302" t="s">
        <v>1397</v>
      </c>
      <c r="W496" s="1303" t="s">
        <v>689</v>
      </c>
      <c r="X496" s="1325"/>
      <c r="Y496" s="2"/>
      <c r="Z496" s="1305"/>
      <c r="AK496" s="1306"/>
      <c r="AL496" s="1306"/>
      <c r="AM496" s="1306"/>
      <c r="AN496" s="1306"/>
      <c r="AO496" s="1306"/>
      <c r="AP496" s="1306"/>
      <c r="AQ496" s="1306"/>
      <c r="AR496" s="1306"/>
      <c r="AS496" s="1306"/>
      <c r="AT496" s="1306"/>
      <c r="AU496" s="1306"/>
      <c r="AV496" s="1306"/>
      <c r="AW496" s="1306"/>
      <c r="AX496" s="1306"/>
      <c r="AY496" s="1306"/>
      <c r="AZ496" s="1306"/>
      <c r="BA496" s="1306"/>
      <c r="BB496" s="1306"/>
      <c r="BC496" s="1306"/>
      <c r="BD496" s="1306">
        <f>100*BD494/BD$71</f>
        <v>12.147591063831642</v>
      </c>
      <c r="BE496" s="1306">
        <f t="shared" ref="BE496:CL497" si="335">100*BE494/BE$71</f>
        <v>11.882636028133</v>
      </c>
      <c r="BF496" s="1306">
        <f t="shared" si="335"/>
        <v>11.474219353572446</v>
      </c>
      <c r="BG496" s="1306">
        <f t="shared" si="335"/>
        <v>12.377641536827623</v>
      </c>
      <c r="BH496" s="1306">
        <f t="shared" si="335"/>
        <v>15.21827619238071</v>
      </c>
      <c r="BI496" s="1306">
        <f t="shared" si="335"/>
        <v>15.925943125876753</v>
      </c>
      <c r="BJ496" s="1306">
        <f t="shared" si="335"/>
        <v>17.444635837830347</v>
      </c>
      <c r="BK496" s="1306">
        <f t="shared" si="335"/>
        <v>18.286469147588292</v>
      </c>
      <c r="BL496" s="1306">
        <f t="shared" si="335"/>
        <v>18.888927041123107</v>
      </c>
      <c r="BM496" s="1306">
        <f t="shared" si="335"/>
        <v>20.133717953409136</v>
      </c>
      <c r="BN496" s="1306">
        <f t="shared" si="335"/>
        <v>20.464694514095569</v>
      </c>
      <c r="BO496" s="1306">
        <f t="shared" si="335"/>
        <v>21.191890668691347</v>
      </c>
      <c r="BP496" s="1306">
        <f t="shared" si="335"/>
        <v>21.906233852833356</v>
      </c>
      <c r="BQ496" s="1306">
        <f t="shared" si="335"/>
        <v>21.811374379908486</v>
      </c>
      <c r="BR496" s="1306">
        <f t="shared" si="335"/>
        <v>24.306081345575944</v>
      </c>
      <c r="BS496" s="1306">
        <f t="shared" si="335"/>
        <v>28.559846787262995</v>
      </c>
      <c r="BT496" s="1306">
        <f t="shared" si="335"/>
        <v>31.581866709240728</v>
      </c>
      <c r="BU496" s="1306">
        <f t="shared" si="335"/>
        <v>33.895539473007247</v>
      </c>
      <c r="BV496" s="1306">
        <f t="shared" si="335"/>
        <v>35.64800519076276</v>
      </c>
      <c r="BW496" s="1306">
        <f t="shared" si="335"/>
        <v>36.443049307932057</v>
      </c>
      <c r="BX496" s="1306">
        <f t="shared" si="335"/>
        <v>37.347261423830396</v>
      </c>
      <c r="BY496" s="1306">
        <f t="shared" si="335"/>
        <v>36.855895468139153</v>
      </c>
      <c r="BZ496" s="1306">
        <f t="shared" si="335"/>
        <v>35.238506368814271</v>
      </c>
      <c r="CA496" s="1306">
        <f t="shared" si="335"/>
        <v>34.522233301605695</v>
      </c>
      <c r="CB496" s="1306">
        <f t="shared" si="335"/>
        <v>36.179206715898999</v>
      </c>
      <c r="CC496" s="1306">
        <f t="shared" si="335"/>
        <v>38.014816977111693</v>
      </c>
      <c r="CD496" s="1306">
        <f t="shared" si="335"/>
        <v>37.80100481896288</v>
      </c>
      <c r="CE496" s="1306">
        <f t="shared" si="335"/>
        <v>37.975978891262493</v>
      </c>
      <c r="CF496" s="1306">
        <f t="shared" si="335"/>
        <v>34.909720024809566</v>
      </c>
      <c r="CG496" s="1306">
        <f t="shared" si="335"/>
        <v>33.890418840531709</v>
      </c>
      <c r="CH496" s="1306">
        <f t="shared" si="335"/>
        <v>37.340849155552156</v>
      </c>
      <c r="CI496" s="1306">
        <f t="shared" si="335"/>
        <v>43.846135727788422</v>
      </c>
      <c r="CJ496" s="1306">
        <f t="shared" si="335"/>
        <v>45.365499359190018</v>
      </c>
      <c r="CK496" s="1306">
        <f t="shared" si="335"/>
        <v>47.028269261495382</v>
      </c>
      <c r="CL496" s="1306">
        <f t="shared" si="335"/>
        <v>50.242972165343183</v>
      </c>
      <c r="CM496" s="395"/>
      <c r="CN496" s="888"/>
    </row>
    <row r="497" spans="6:92" s="4" customFormat="1" ht="15">
      <c r="F497" s="395"/>
      <c r="V497" s="1302" t="s">
        <v>1399</v>
      </c>
      <c r="W497" s="1303" t="s">
        <v>689</v>
      </c>
      <c r="X497" s="1325"/>
      <c r="Y497" s="2"/>
      <c r="Z497" s="1305"/>
      <c r="AK497" s="1306"/>
      <c r="AL497" s="1306"/>
      <c r="AM497" s="1306"/>
      <c r="AN497" s="1306"/>
      <c r="AO497" s="1306"/>
      <c r="AP497" s="1306"/>
      <c r="AQ497" s="1306"/>
      <c r="AR497" s="1306"/>
      <c r="AS497" s="1306"/>
      <c r="AT497" s="1306"/>
      <c r="AU497" s="1306"/>
      <c r="AV497" s="1306"/>
      <c r="AW497" s="1306"/>
      <c r="AX497" s="1306"/>
      <c r="AY497" s="1306"/>
      <c r="AZ497" s="1306"/>
      <c r="BA497" s="1306"/>
      <c r="BB497" s="1306"/>
      <c r="BC497" s="1306"/>
      <c r="BD497" s="1306">
        <f t="shared" ref="BD497:BS497" si="336">100*BD495/BD$71</f>
        <v>20.4023251829149</v>
      </c>
      <c r="BE497" s="1306">
        <f t="shared" si="336"/>
        <v>20.292044780441767</v>
      </c>
      <c r="BF497" s="1306">
        <f t="shared" si="336"/>
        <v>19.816807863152142</v>
      </c>
      <c r="BG497" s="1306">
        <f t="shared" si="336"/>
        <v>20.913309760987833</v>
      </c>
      <c r="BH497" s="1306">
        <f t="shared" si="336"/>
        <v>24.042529548506554</v>
      </c>
      <c r="BI497" s="1306">
        <f t="shared" si="336"/>
        <v>25.105785942571558</v>
      </c>
      <c r="BJ497" s="1306">
        <f t="shared" si="336"/>
        <v>27.213824019731192</v>
      </c>
      <c r="BK497" s="1306">
        <f t="shared" si="336"/>
        <v>28.508569462794348</v>
      </c>
      <c r="BL497" s="1306">
        <f t="shared" si="336"/>
        <v>28.740093274371755</v>
      </c>
      <c r="BM497" s="1306">
        <f t="shared" si="336"/>
        <v>30.774952821751498</v>
      </c>
      <c r="BN497" s="1306">
        <f t="shared" si="336"/>
        <v>30.474020786344184</v>
      </c>
      <c r="BO497" s="1306">
        <f t="shared" si="336"/>
        <v>30.90175363301756</v>
      </c>
      <c r="BP497" s="1306">
        <f t="shared" si="336"/>
        <v>31.637254876099114</v>
      </c>
      <c r="BQ497" s="1306">
        <f t="shared" si="336"/>
        <v>31.884442869025701</v>
      </c>
      <c r="BR497" s="1306">
        <f t="shared" si="336"/>
        <v>35.118505994799406</v>
      </c>
      <c r="BS497" s="1306">
        <f t="shared" si="336"/>
        <v>40.67772832438903</v>
      </c>
      <c r="BT497" s="1306">
        <f t="shared" si="335"/>
        <v>43.206547062917743</v>
      </c>
      <c r="BU497" s="1306">
        <f t="shared" si="335"/>
        <v>48.767876883623785</v>
      </c>
      <c r="BV497" s="1306">
        <f t="shared" si="335"/>
        <v>50.66503753820048</v>
      </c>
      <c r="BW497" s="1306">
        <f t="shared" si="335"/>
        <v>51.306551756298781</v>
      </c>
      <c r="BX497" s="1306">
        <f t="shared" si="335"/>
        <v>50.714874180892963</v>
      </c>
      <c r="BY497" s="1306">
        <f t="shared" si="335"/>
        <v>49.233321822269467</v>
      </c>
      <c r="BZ497" s="1306">
        <f t="shared" si="335"/>
        <v>47.019528836530014</v>
      </c>
      <c r="CA497" s="1306">
        <f t="shared" si="335"/>
        <v>45.7421588194875</v>
      </c>
      <c r="CB497" s="1306">
        <f t="shared" si="335"/>
        <v>46.937969777021152</v>
      </c>
      <c r="CC497" s="1306">
        <f t="shared" si="335"/>
        <v>50.28886955439193</v>
      </c>
      <c r="CD497" s="1306">
        <f t="shared" si="335"/>
        <v>51.590804064129934</v>
      </c>
      <c r="CE497" s="1306">
        <f t="shared" si="335"/>
        <v>52.469177913966867</v>
      </c>
      <c r="CF497" s="1306">
        <f t="shared" si="335"/>
        <v>49.146847491252174</v>
      </c>
      <c r="CG497" s="1306">
        <f t="shared" si="335"/>
        <v>48.666821760348924</v>
      </c>
      <c r="CH497" s="1306">
        <f t="shared" si="335"/>
        <v>51.705670086704984</v>
      </c>
      <c r="CI497" s="1306">
        <f t="shared" si="335"/>
        <v>61.080538990552625</v>
      </c>
      <c r="CJ497" s="1306">
        <f t="shared" si="335"/>
        <v>63.447617579686529</v>
      </c>
      <c r="CK497" s="1306">
        <f t="shared" si="335"/>
        <v>66.094941657490594</v>
      </c>
      <c r="CL497" s="1306">
        <f t="shared" si="335"/>
        <v>69.624983308951499</v>
      </c>
      <c r="CM497" s="395"/>
      <c r="CN497" s="888"/>
    </row>
    <row r="498" spans="6:92" s="4" customFormat="1" ht="15">
      <c r="F498" s="395"/>
      <c r="V498" s="1302"/>
      <c r="W498" s="1303"/>
      <c r="X498" s="1325"/>
      <c r="Y498" s="2"/>
      <c r="Z498" s="1305"/>
      <c r="AK498" s="1306"/>
      <c r="AL498" s="1306"/>
      <c r="AM498" s="1306"/>
      <c r="AN498" s="1306"/>
      <c r="AO498" s="1306"/>
      <c r="AP498" s="1306"/>
      <c r="AQ498" s="1306"/>
      <c r="AR498" s="1306"/>
      <c r="AS498" s="1306"/>
      <c r="AT498" s="1306"/>
      <c r="AU498" s="1306"/>
      <c r="AV498" s="1306"/>
      <c r="AW498" s="1306"/>
      <c r="AX498" s="1306"/>
      <c r="AY498" s="1306"/>
      <c r="AZ498" s="1306"/>
      <c r="BA498" s="1306"/>
      <c r="BB498" s="1306"/>
      <c r="BC498" s="1306"/>
      <c r="BD498" s="1306"/>
      <c r="BE498" s="1306"/>
      <c r="BF498" s="1306"/>
      <c r="BG498" s="1306"/>
      <c r="BH498" s="1306"/>
      <c r="BI498" s="1306"/>
      <c r="BJ498" s="1306"/>
      <c r="BK498" s="1306"/>
      <c r="BL498" s="1306"/>
      <c r="BM498" s="1306"/>
      <c r="BN498" s="1306"/>
      <c r="BO498" s="1306"/>
      <c r="BP498" s="1306"/>
      <c r="BQ498" s="1306"/>
      <c r="BR498" s="1306"/>
      <c r="BS498" s="1306"/>
      <c r="BT498" s="1306"/>
      <c r="BU498" s="1306"/>
      <c r="BV498" s="1306"/>
      <c r="BW498" s="1306"/>
      <c r="BX498" s="1306"/>
      <c r="BY498" s="1306"/>
      <c r="BZ498" s="1306"/>
      <c r="CA498" s="1306"/>
      <c r="CB498" s="1306"/>
      <c r="CC498" s="1306"/>
      <c r="CD498" s="1306"/>
      <c r="CE498" s="1306"/>
      <c r="CF498" s="1306"/>
      <c r="CG498" s="1306"/>
      <c r="CH498" s="1306"/>
      <c r="CI498" s="1306"/>
      <c r="CJ498" s="1306"/>
      <c r="CK498" s="1306"/>
      <c r="CL498" s="1306"/>
      <c r="CM498" s="395"/>
      <c r="CN498" s="888"/>
    </row>
    <row r="499" spans="6:92" s="4" customFormat="1" ht="15">
      <c r="F499" s="395"/>
      <c r="V499" s="1302" t="s">
        <v>1400</v>
      </c>
      <c r="W499" s="1303" t="s">
        <v>1401</v>
      </c>
      <c r="X499" s="1325"/>
      <c r="Y499" s="2"/>
      <c r="Z499" s="1305"/>
      <c r="AK499" s="1306"/>
      <c r="AL499" s="1306"/>
      <c r="AM499" s="1306"/>
      <c r="AN499" s="1306"/>
      <c r="AO499" s="1306"/>
      <c r="AP499" s="1306"/>
      <c r="AQ499" s="1306"/>
      <c r="AR499" s="1306"/>
      <c r="AS499" s="1306"/>
      <c r="AT499" s="1306"/>
      <c r="AU499" s="1306"/>
      <c r="AV499" s="1306"/>
      <c r="AW499" s="1306"/>
      <c r="AX499" s="1306"/>
      <c r="AY499" s="1306"/>
      <c r="AZ499" s="1306"/>
      <c r="BA499" s="1306"/>
      <c r="BB499" s="1306"/>
      <c r="BC499" s="1306"/>
      <c r="BD499" s="1306"/>
      <c r="BE499" s="1306"/>
      <c r="BF499" s="1306"/>
      <c r="BG499" s="1306"/>
      <c r="BH499" s="1306"/>
      <c r="BI499" s="1306"/>
      <c r="BJ499" s="1306"/>
      <c r="BK499" s="1306"/>
      <c r="BL499" s="1306"/>
      <c r="BM499" s="1306"/>
      <c r="BN499" s="1306"/>
      <c r="BO499" s="1306"/>
      <c r="BP499" s="1306"/>
      <c r="BQ499" s="1306"/>
      <c r="BR499" s="1306"/>
      <c r="BS499" s="1306"/>
      <c r="BT499" s="1306"/>
      <c r="BU499" s="1306"/>
      <c r="BV499" s="1306"/>
      <c r="BW499" s="1306"/>
      <c r="BX499" s="1306"/>
      <c r="BY499" s="1306"/>
      <c r="BZ499" s="1332">
        <f>BZ489/(-BZ434)</f>
        <v>1.3111328121311394</v>
      </c>
      <c r="CA499" s="1332">
        <f t="shared" ref="CA499:CL499" si="337">CA489/(-CA434)</f>
        <v>0.53294947764529188</v>
      </c>
      <c r="CB499" s="1332">
        <f t="shared" si="337"/>
        <v>0.38274915694824979</v>
      </c>
      <c r="CC499" s="1332">
        <f t="shared" si="337"/>
        <v>0.30942016410260742</v>
      </c>
      <c r="CD499" s="1332">
        <f t="shared" si="337"/>
        <v>0.27723293742714461</v>
      </c>
      <c r="CE499" s="1332">
        <f t="shared" si="337"/>
        <v>0.29309084094208648</v>
      </c>
      <c r="CF499" s="1332">
        <f t="shared" si="337"/>
        <v>0.25426216115140354</v>
      </c>
      <c r="CG499" s="1332">
        <f t="shared" si="337"/>
        <v>0.21729902180600219</v>
      </c>
      <c r="CH499" s="1332">
        <f t="shared" si="337"/>
        <v>0.18576196603729564</v>
      </c>
      <c r="CI499" s="1332">
        <f t="shared" si="337"/>
        <v>0.16416733903128203</v>
      </c>
      <c r="CJ499" s="1332">
        <f t="shared" si="337"/>
        <v>0.16890488130784609</v>
      </c>
      <c r="CK499" s="1332">
        <f t="shared" si="337"/>
        <v>0.18053178229402073</v>
      </c>
      <c r="CL499" s="1332">
        <f t="shared" si="337"/>
        <v>0.13672005844997584</v>
      </c>
      <c r="CM499" s="395"/>
      <c r="CN499" s="888"/>
    </row>
    <row r="500" spans="6:92" s="4" customFormat="1" ht="15">
      <c r="F500" s="395"/>
      <c r="V500" s="1302"/>
      <c r="W500" s="1303"/>
      <c r="X500" s="1325"/>
      <c r="Y500" s="2"/>
      <c r="Z500" s="1305"/>
      <c r="AK500" s="1306"/>
      <c r="AL500" s="1306"/>
      <c r="AM500" s="1306"/>
      <c r="AN500" s="1306"/>
      <c r="AO500" s="1306"/>
      <c r="AP500" s="1306"/>
      <c r="AQ500" s="1306"/>
      <c r="AR500" s="1306"/>
      <c r="AS500" s="1306"/>
      <c r="AT500" s="1306"/>
      <c r="AU500" s="1306"/>
      <c r="AV500" s="1306"/>
      <c r="AW500" s="1306"/>
      <c r="AX500" s="1306"/>
      <c r="AY500" s="1306"/>
      <c r="AZ500" s="1306"/>
      <c r="BA500" s="1306"/>
      <c r="BB500" s="1306"/>
      <c r="BC500" s="1306"/>
      <c r="BD500" s="1306"/>
      <c r="BE500" s="1306"/>
      <c r="BF500" s="1306"/>
      <c r="BG500" s="1306"/>
      <c r="BH500" s="1306"/>
      <c r="BI500" s="1306"/>
      <c r="BJ500" s="1306"/>
      <c r="BK500" s="1306"/>
      <c r="BL500" s="1306"/>
      <c r="BM500" s="1306"/>
      <c r="BN500" s="1306"/>
      <c r="BO500" s="1306"/>
      <c r="BP500" s="1306"/>
      <c r="BQ500" s="1306"/>
      <c r="BR500" s="1306"/>
      <c r="BS500" s="1306"/>
      <c r="BT500" s="1306"/>
      <c r="BU500" s="1306"/>
      <c r="BV500" s="1306"/>
      <c r="BW500" s="1306"/>
      <c r="BX500" s="1306"/>
      <c r="BY500" s="1306"/>
      <c r="BZ500" s="1306"/>
      <c r="CA500" s="1306"/>
      <c r="CB500" s="1306"/>
      <c r="CC500" s="1306"/>
      <c r="CD500" s="1306"/>
      <c r="CE500" s="1306"/>
      <c r="CF500" s="1306"/>
      <c r="CG500" s="1306"/>
      <c r="CH500" s="1306"/>
      <c r="CI500" s="1306"/>
      <c r="CJ500" s="1306"/>
      <c r="CK500" s="1306"/>
      <c r="CL500" s="1306"/>
      <c r="CM500" s="395"/>
      <c r="CN500" s="888"/>
    </row>
    <row r="501" spans="6:92" s="4" customFormat="1" ht="15">
      <c r="F501" s="395"/>
      <c r="V501" s="1302" t="s">
        <v>1389</v>
      </c>
      <c r="W501" s="1303" t="s">
        <v>117</v>
      </c>
      <c r="X501" s="1325"/>
      <c r="Y501" s="2"/>
      <c r="Z501" s="1305"/>
      <c r="AK501" s="1306"/>
      <c r="AL501" s="1306"/>
      <c r="AM501" s="1306"/>
      <c r="AN501" s="1306"/>
      <c r="AO501" s="1306"/>
      <c r="AP501" s="1306"/>
      <c r="AQ501" s="1306"/>
      <c r="AR501" s="1306"/>
      <c r="AS501" s="1306"/>
      <c r="AT501" s="1306"/>
      <c r="AU501" s="1306"/>
      <c r="AV501" s="1306">
        <f t="shared" ref="AV501:BY501" si="338">AU501+AU501*AV368-AV434+AV489</f>
        <v>0.17253684186536081</v>
      </c>
      <c r="AW501" s="1306">
        <f t="shared" si="338"/>
        <v>0.35683859116808692</v>
      </c>
      <c r="AX501" s="1306">
        <f t="shared" si="338"/>
        <v>0.55213658845790037</v>
      </c>
      <c r="AY501" s="1306">
        <f t="shared" si="338"/>
        <v>0.78845910002921116</v>
      </c>
      <c r="AZ501" s="1306">
        <f t="shared" si="338"/>
        <v>1.0637410275964381</v>
      </c>
      <c r="BA501" s="1306">
        <f t="shared" si="338"/>
        <v>1.3651560674408709</v>
      </c>
      <c r="BB501" s="1306">
        <f t="shared" si="338"/>
        <v>1.7287210373283477</v>
      </c>
      <c r="BC501" s="1306">
        <f t="shared" si="338"/>
        <v>2.135487097305746</v>
      </c>
      <c r="BD501" s="1306">
        <f t="shared" si="338"/>
        <v>2.6068203244404211</v>
      </c>
      <c r="BE501" s="1306">
        <f t="shared" si="338"/>
        <v>3.1704448816651642</v>
      </c>
      <c r="BF501" s="1306">
        <f t="shared" si="338"/>
        <v>4.0734466072827651</v>
      </c>
      <c r="BG501" s="1306">
        <f t="shared" si="338"/>
        <v>5.2353737910374756</v>
      </c>
      <c r="BH501" s="1306">
        <f t="shared" si="338"/>
        <v>7.0904993008550061</v>
      </c>
      <c r="BI501" s="1306">
        <f t="shared" si="338"/>
        <v>9.4624326084530477</v>
      </c>
      <c r="BJ501" s="1306">
        <f t="shared" si="338"/>
        <v>12.252384401483848</v>
      </c>
      <c r="BK501" s="1306">
        <f t="shared" si="338"/>
        <v>15.463564314530219</v>
      </c>
      <c r="BL501" s="1306">
        <f t="shared" si="338"/>
        <v>19.114729986528651</v>
      </c>
      <c r="BM501" s="1306">
        <f t="shared" si="338"/>
        <v>22.361781351056734</v>
      </c>
      <c r="BN501" s="1306">
        <f t="shared" si="338"/>
        <v>25.744800066515293</v>
      </c>
      <c r="BO501" s="1306">
        <f t="shared" si="338"/>
        <v>30.643126128876588</v>
      </c>
      <c r="BP501" s="1306">
        <f t="shared" si="338"/>
        <v>36.85688563964306</v>
      </c>
      <c r="BQ501" s="1306">
        <f t="shared" si="338"/>
        <v>43.562424902128512</v>
      </c>
      <c r="BR501" s="1306">
        <f t="shared" si="338"/>
        <v>50.992361827545793</v>
      </c>
      <c r="BS501" s="1306">
        <f t="shared" si="338"/>
        <v>59.877496606329501</v>
      </c>
      <c r="BT501" s="1306">
        <f t="shared" si="338"/>
        <v>69.719471182776303</v>
      </c>
      <c r="BU501" s="1306">
        <f t="shared" si="338"/>
        <v>80.148166454084603</v>
      </c>
      <c r="BV501" s="1306">
        <f t="shared" si="338"/>
        <v>91.239001673730328</v>
      </c>
      <c r="BW501" s="1306">
        <f t="shared" si="338"/>
        <v>103.55256895597431</v>
      </c>
      <c r="BX501" s="1306">
        <f t="shared" si="338"/>
        <v>117.40402217562681</v>
      </c>
      <c r="BY501" s="1306">
        <f t="shared" si="338"/>
        <v>132.87817672345088</v>
      </c>
      <c r="BZ501" s="1306">
        <f>BY501+BY501*BZ368-BZ434+BZ489</f>
        <v>158.30526420533317</v>
      </c>
      <c r="CA501" s="1306">
        <f t="shared" ref="CA501:CL501" si="339">BZ501+BZ501*CA368-CA434+CA489</f>
        <v>197.62610448267415</v>
      </c>
      <c r="CB501" s="1306">
        <f t="shared" si="339"/>
        <v>243.23373078481029</v>
      </c>
      <c r="CC501" s="1306">
        <f t="shared" si="339"/>
        <v>295.46917439152611</v>
      </c>
      <c r="CD501" s="1306">
        <f t="shared" si="339"/>
        <v>352.93367310208464</v>
      </c>
      <c r="CE501" s="1306">
        <f t="shared" si="339"/>
        <v>416.29124201940704</v>
      </c>
      <c r="CF501" s="1306">
        <f t="shared" si="339"/>
        <v>492.00925164174174</v>
      </c>
      <c r="CG501" s="1306">
        <f t="shared" si="339"/>
        <v>586.37130306974393</v>
      </c>
      <c r="CH501" s="1306">
        <f t="shared" si="339"/>
        <v>694.49006443513883</v>
      </c>
      <c r="CI501" s="1306">
        <f t="shared" si="339"/>
        <v>802.4470176890045</v>
      </c>
      <c r="CJ501" s="1277">
        <f t="shared" si="339"/>
        <v>921.15034106973928</v>
      </c>
      <c r="CK501" s="1277">
        <f t="shared" si="339"/>
        <v>1053.5856341180297</v>
      </c>
      <c r="CL501" s="1277">
        <f t="shared" si="339"/>
        <v>1191.2461954785556</v>
      </c>
      <c r="CM501" s="395"/>
      <c r="CN501" s="888"/>
    </row>
    <row r="502" spans="6:92" s="4" customFormat="1" ht="15">
      <c r="F502" s="395"/>
      <c r="V502" s="1302" t="s">
        <v>1390</v>
      </c>
      <c r="W502" s="1303" t="s">
        <v>9</v>
      </c>
      <c r="X502" s="1325"/>
      <c r="Y502" s="2"/>
      <c r="Z502" s="1305"/>
      <c r="AK502" s="1306"/>
      <c r="AL502" s="1306"/>
      <c r="AM502" s="1306"/>
      <c r="AN502" s="1306"/>
      <c r="AO502" s="1306"/>
      <c r="AP502" s="1306"/>
      <c r="AQ502" s="1306"/>
      <c r="AR502" s="1306"/>
      <c r="AS502" s="1306"/>
      <c r="AT502" s="1306"/>
      <c r="AU502" s="1306"/>
      <c r="AV502" s="1306"/>
      <c r="AW502" s="1306"/>
      <c r="AX502" s="1306"/>
      <c r="AY502" s="1306"/>
      <c r="AZ502" s="1306"/>
      <c r="BA502" s="1306"/>
      <c r="BB502" s="1306"/>
      <c r="BC502" s="1306"/>
      <c r="BD502" s="1306">
        <f t="shared" ref="BD502:CK502" si="340">BD134-BD501</f>
        <v>41.793179675559578</v>
      </c>
      <c r="BE502" s="1306">
        <f t="shared" si="340"/>
        <v>46.629555118334835</v>
      </c>
      <c r="BF502" s="1306">
        <f t="shared" si="340"/>
        <v>51.026553392717233</v>
      </c>
      <c r="BG502" s="1306">
        <f t="shared" si="340"/>
        <v>62.064626208962522</v>
      </c>
      <c r="BH502" s="1306">
        <f t="shared" si="340"/>
        <v>87.609500699145002</v>
      </c>
      <c r="BI502" s="1306">
        <f t="shared" si="340"/>
        <v>101.83756739154695</v>
      </c>
      <c r="BJ502" s="1306">
        <f t="shared" si="340"/>
        <v>121.24761559851615</v>
      </c>
      <c r="BK502" s="1306">
        <f t="shared" si="340"/>
        <v>136.13643568546976</v>
      </c>
      <c r="BL502" s="1306">
        <f t="shared" si="340"/>
        <v>151.28527001347135</v>
      </c>
      <c r="BM502" s="1306">
        <f t="shared" si="340"/>
        <v>169.33821864894327</v>
      </c>
      <c r="BN502" s="1306">
        <f t="shared" si="340"/>
        <v>186.05519993348472</v>
      </c>
      <c r="BO502" s="1306">
        <f t="shared" si="340"/>
        <v>207.5568738711234</v>
      </c>
      <c r="BP502" s="1306">
        <f t="shared" si="340"/>
        <v>226.24311436035697</v>
      </c>
      <c r="BQ502" s="1306">
        <f t="shared" si="340"/>
        <v>233.63757509787149</v>
      </c>
      <c r="BR502" s="1306">
        <f t="shared" si="340"/>
        <v>269.30763817245423</v>
      </c>
      <c r="BS502" s="1306">
        <f t="shared" si="340"/>
        <v>319.8225033936705</v>
      </c>
      <c r="BT502" s="1306">
        <f t="shared" si="340"/>
        <v>365.68052881722366</v>
      </c>
      <c r="BU502" s="1306">
        <f t="shared" si="340"/>
        <v>405.45183354591541</v>
      </c>
      <c r="BV502" s="1306">
        <f t="shared" si="340"/>
        <v>437.26099832626966</v>
      </c>
      <c r="BW502" s="1306">
        <f t="shared" si="340"/>
        <v>460.94743104402568</v>
      </c>
      <c r="BX502" s="1306">
        <f t="shared" si="340"/>
        <v>493.39597782437318</v>
      </c>
      <c r="BY502" s="1306">
        <f t="shared" si="340"/>
        <v>503.82182327654914</v>
      </c>
      <c r="BZ502" s="1306">
        <f t="shared" si="340"/>
        <v>499.39473579466687</v>
      </c>
      <c r="CA502" s="1306">
        <f t="shared" si="340"/>
        <v>487.87389551732588</v>
      </c>
      <c r="CB502" s="1306">
        <f t="shared" si="340"/>
        <v>502.76626921518971</v>
      </c>
      <c r="CC502" s="1306">
        <f t="shared" si="340"/>
        <v>514.53082560847383</v>
      </c>
      <c r="CD502" s="1306">
        <f t="shared" si="340"/>
        <v>498.26632689791541</v>
      </c>
      <c r="CE502" s="1306">
        <f t="shared" si="340"/>
        <v>482.30875798059299</v>
      </c>
      <c r="CF502" s="1306">
        <f t="shared" si="340"/>
        <v>404.1907483582583</v>
      </c>
      <c r="CG502" s="1306">
        <f t="shared" si="340"/>
        <v>346.42869693025602</v>
      </c>
      <c r="CH502" s="1306">
        <f t="shared" si="340"/>
        <v>346.40993556486126</v>
      </c>
      <c r="CI502" s="1306">
        <f t="shared" si="340"/>
        <v>365.95298231099559</v>
      </c>
      <c r="CJ502" s="1277">
        <f t="shared" si="340"/>
        <v>323.64965893026067</v>
      </c>
      <c r="CK502" s="1277">
        <f t="shared" si="340"/>
        <v>281.71436588197025</v>
      </c>
      <c r="CL502" s="1277">
        <f>CL134-CL501</f>
        <v>248.6538045214445</v>
      </c>
      <c r="CM502" s="395"/>
      <c r="CN502" s="888"/>
    </row>
    <row r="503" spans="6:92" s="4" customFormat="1" ht="15">
      <c r="F503" s="395"/>
      <c r="V503" s="1302" t="s">
        <v>1391</v>
      </c>
      <c r="W503" s="1303" t="s">
        <v>9</v>
      </c>
      <c r="X503" s="1325"/>
      <c r="Y503" s="2"/>
      <c r="Z503" s="1305"/>
      <c r="AK503" s="1306"/>
      <c r="AL503" s="1306"/>
      <c r="AM503" s="1306"/>
      <c r="AN503" s="1306"/>
      <c r="AO503" s="1306"/>
      <c r="AP503" s="1306"/>
      <c r="AQ503" s="1306"/>
      <c r="AR503" s="1306"/>
      <c r="AS503" s="1306"/>
      <c r="AT503" s="1306"/>
      <c r="AU503" s="1306"/>
      <c r="AV503" s="1306"/>
      <c r="AW503" s="1306"/>
      <c r="AX503" s="1306"/>
      <c r="AY503" s="1306"/>
      <c r="AZ503" s="1306"/>
      <c r="BA503" s="1306"/>
      <c r="BB503" s="1306"/>
      <c r="BC503" s="1306"/>
      <c r="BD503" s="1306">
        <f t="shared" ref="BD503:CK503" si="341">BD160-BD501</f>
        <v>70.193179675559577</v>
      </c>
      <c r="BE503" s="1306">
        <f t="shared" si="341"/>
        <v>79.629555118334835</v>
      </c>
      <c r="BF503" s="1306">
        <f t="shared" si="341"/>
        <v>88.126553392717241</v>
      </c>
      <c r="BG503" s="1306">
        <f t="shared" si="341"/>
        <v>104.86462620896252</v>
      </c>
      <c r="BH503" s="1306">
        <f t="shared" si="341"/>
        <v>138.40950069914498</v>
      </c>
      <c r="BI503" s="1306">
        <f t="shared" si="341"/>
        <v>160.53756739154696</v>
      </c>
      <c r="BJ503" s="1306">
        <f t="shared" si="341"/>
        <v>189.14761559851615</v>
      </c>
      <c r="BK503" s="1306">
        <f t="shared" si="341"/>
        <v>212.23643568546976</v>
      </c>
      <c r="BL503" s="1306">
        <f t="shared" si="341"/>
        <v>230.18527001347135</v>
      </c>
      <c r="BM503" s="1306">
        <f t="shared" si="341"/>
        <v>258.83821864894327</v>
      </c>
      <c r="BN503" s="1306">
        <f t="shared" si="341"/>
        <v>277.05519993348474</v>
      </c>
      <c r="BO503" s="1306">
        <f t="shared" si="341"/>
        <v>302.65687387112342</v>
      </c>
      <c r="BP503" s="1306">
        <f t="shared" si="341"/>
        <v>326.74311436035697</v>
      </c>
      <c r="BQ503" s="1306">
        <f t="shared" si="341"/>
        <v>341.53757509787152</v>
      </c>
      <c r="BR503" s="1306">
        <f t="shared" si="341"/>
        <v>389.10763817245424</v>
      </c>
      <c r="BS503" s="1306">
        <f t="shared" si="341"/>
        <v>455.52250339367049</v>
      </c>
      <c r="BT503" s="1306">
        <f t="shared" si="341"/>
        <v>500.28052881722368</v>
      </c>
      <c r="BU503" s="1306">
        <f t="shared" si="341"/>
        <v>583.35183354591538</v>
      </c>
      <c r="BV503" s="1306">
        <f t="shared" si="341"/>
        <v>621.46099832626976</v>
      </c>
      <c r="BW503" s="1306">
        <f t="shared" si="341"/>
        <v>648.94743104402573</v>
      </c>
      <c r="BX503" s="1306">
        <f t="shared" si="341"/>
        <v>669.9959778243732</v>
      </c>
      <c r="BY503" s="1306">
        <f t="shared" si="341"/>
        <v>673.02182327654907</v>
      </c>
      <c r="BZ503" s="1306">
        <f t="shared" si="341"/>
        <v>668.99473579466678</v>
      </c>
      <c r="CA503" s="1306">
        <f t="shared" si="341"/>
        <v>655.67389551732583</v>
      </c>
      <c r="CB503" s="1306">
        <f t="shared" si="341"/>
        <v>668.76626921518971</v>
      </c>
      <c r="CC503" s="1306">
        <f t="shared" si="341"/>
        <v>709.43082560847392</v>
      </c>
      <c r="CD503" s="1306">
        <f t="shared" si="341"/>
        <v>726.56632689791536</v>
      </c>
      <c r="CE503" s="1306">
        <f t="shared" si="341"/>
        <v>731.30875798059287</v>
      </c>
      <c r="CF503" s="1306">
        <f t="shared" si="341"/>
        <v>660.19074835825836</v>
      </c>
      <c r="CG503" s="1306">
        <f t="shared" si="341"/>
        <v>625.22869693025598</v>
      </c>
      <c r="CH503" s="1306">
        <f t="shared" si="341"/>
        <v>624.10993556486108</v>
      </c>
      <c r="CI503" s="1306">
        <f t="shared" si="341"/>
        <v>690.95298231099559</v>
      </c>
      <c r="CJ503" s="1277">
        <f t="shared" si="341"/>
        <v>673.84965893026072</v>
      </c>
      <c r="CK503" s="1277">
        <f t="shared" si="341"/>
        <v>663.31436588197039</v>
      </c>
      <c r="CL503" s="1277">
        <f>CL160-CL501</f>
        <v>642.55380452144436</v>
      </c>
      <c r="CM503" s="395"/>
      <c r="CN503" s="888"/>
    </row>
    <row r="504" spans="6:92" s="4" customFormat="1" ht="15">
      <c r="F504" s="395"/>
      <c r="V504" s="1302" t="s">
        <v>1390</v>
      </c>
      <c r="W504" s="1303" t="s">
        <v>689</v>
      </c>
      <c r="X504" s="1325"/>
      <c r="Y504" s="2"/>
      <c r="Z504" s="1305"/>
      <c r="AK504" s="1306"/>
      <c r="AL504" s="1306"/>
      <c r="AM504" s="1306"/>
      <c r="AN504" s="1306"/>
      <c r="AO504" s="1306"/>
      <c r="AP504" s="1306"/>
      <c r="AQ504" s="1306"/>
      <c r="AR504" s="1306"/>
      <c r="AS504" s="1306"/>
      <c r="AT504" s="1306"/>
      <c r="AU504" s="1306"/>
      <c r="AV504" s="1306"/>
      <c r="AW504" s="1306"/>
      <c r="AX504" s="1306"/>
      <c r="AY504" s="1306"/>
      <c r="AZ504" s="1306"/>
      <c r="BA504" s="1306"/>
      <c r="BB504" s="1306"/>
      <c r="BC504" s="1306"/>
      <c r="BD504" s="1306">
        <f t="shared" ref="BD504:CK505" si="342">100*BD502/BD$71</f>
        <v>12.147591063831642</v>
      </c>
      <c r="BE504" s="1306">
        <f t="shared" si="342"/>
        <v>11.882636028133</v>
      </c>
      <c r="BF504" s="1306">
        <f t="shared" si="342"/>
        <v>11.474219353572446</v>
      </c>
      <c r="BG504" s="1306">
        <f t="shared" si="342"/>
        <v>12.377641536827623</v>
      </c>
      <c r="BH504" s="1306">
        <f t="shared" si="342"/>
        <v>15.21827619238071</v>
      </c>
      <c r="BI504" s="1306">
        <f t="shared" si="342"/>
        <v>15.925943125876753</v>
      </c>
      <c r="BJ504" s="1306">
        <f t="shared" si="342"/>
        <v>17.444635837830347</v>
      </c>
      <c r="BK504" s="1306">
        <f t="shared" si="342"/>
        <v>18.286469147588292</v>
      </c>
      <c r="BL504" s="1306">
        <f t="shared" si="342"/>
        <v>18.888927041123107</v>
      </c>
      <c r="BM504" s="1306">
        <f t="shared" si="342"/>
        <v>20.133717953409136</v>
      </c>
      <c r="BN504" s="1306">
        <f t="shared" si="342"/>
        <v>20.464694514095569</v>
      </c>
      <c r="BO504" s="1306">
        <f t="shared" si="342"/>
        <v>21.191890668691347</v>
      </c>
      <c r="BP504" s="1306">
        <f t="shared" si="342"/>
        <v>21.906233852833356</v>
      </c>
      <c r="BQ504" s="1306">
        <f t="shared" si="342"/>
        <v>21.811374379908486</v>
      </c>
      <c r="BR504" s="1306">
        <f t="shared" si="342"/>
        <v>24.306081345575944</v>
      </c>
      <c r="BS504" s="1306">
        <f t="shared" si="342"/>
        <v>28.559846787262995</v>
      </c>
      <c r="BT504" s="1306">
        <f t="shared" si="342"/>
        <v>31.581866709240728</v>
      </c>
      <c r="BU504" s="1306">
        <f t="shared" si="342"/>
        <v>33.895539473007247</v>
      </c>
      <c r="BV504" s="1306">
        <f t="shared" si="342"/>
        <v>35.64800519076276</v>
      </c>
      <c r="BW504" s="1306">
        <f t="shared" si="342"/>
        <v>36.443049307932057</v>
      </c>
      <c r="BX504" s="1306">
        <f t="shared" si="342"/>
        <v>37.347261423830396</v>
      </c>
      <c r="BY504" s="1306">
        <f t="shared" si="342"/>
        <v>36.855895468139153</v>
      </c>
      <c r="BZ504" s="1306">
        <f t="shared" si="342"/>
        <v>34.689744119433634</v>
      </c>
      <c r="CA504" s="1306">
        <f t="shared" si="342"/>
        <v>32.621625565096821</v>
      </c>
      <c r="CB504" s="1306">
        <f t="shared" si="342"/>
        <v>32.585199792834807</v>
      </c>
      <c r="CC504" s="1306">
        <f t="shared" si="342"/>
        <v>32.40317294073791</v>
      </c>
      <c r="CD504" s="1306">
        <f t="shared" si="342"/>
        <v>30.096332100521384</v>
      </c>
      <c r="CE504" s="1306">
        <f t="shared" si="342"/>
        <v>28.073079597614839</v>
      </c>
      <c r="CF504" s="1306">
        <f t="shared" si="342"/>
        <v>22.478575020052151</v>
      </c>
      <c r="CG504" s="1306">
        <f t="shared" si="342"/>
        <v>18.360724565382743</v>
      </c>
      <c r="CH504" s="1306">
        <f t="shared" si="342"/>
        <v>17.919037425860363</v>
      </c>
      <c r="CI504" s="1306">
        <f t="shared" si="342"/>
        <v>19.406096222642802</v>
      </c>
      <c r="CJ504" s="1277">
        <f t="shared" si="342"/>
        <v>16.711226141634345</v>
      </c>
      <c r="CK504" s="1277">
        <f t="shared" si="342"/>
        <v>14.075879254499617</v>
      </c>
      <c r="CL504" s="1277">
        <f>100*CL502/CL$71</f>
        <v>12.235112490823164</v>
      </c>
      <c r="CM504" s="395"/>
      <c r="CN504" s="888"/>
    </row>
    <row r="505" spans="6:92" s="4" customFormat="1" ht="15">
      <c r="F505" s="395"/>
      <c r="V505" s="1302" t="s">
        <v>1391</v>
      </c>
      <c r="W505" s="1303" t="s">
        <v>689</v>
      </c>
      <c r="X505" s="1325"/>
      <c r="Y505" s="2"/>
      <c r="Z505" s="1305"/>
      <c r="AK505" s="1306"/>
      <c r="AL505" s="1306"/>
      <c r="AM505" s="1306"/>
      <c r="AN505" s="1306"/>
      <c r="AO505" s="1306"/>
      <c r="AP505" s="1306"/>
      <c r="AQ505" s="1306"/>
      <c r="AR505" s="1306"/>
      <c r="AS505" s="1306"/>
      <c r="AT505" s="1306"/>
      <c r="AU505" s="1306"/>
      <c r="AV505" s="1306"/>
      <c r="AW505" s="1306"/>
      <c r="AX505" s="1306"/>
      <c r="AY505" s="1306"/>
      <c r="AZ505" s="1306"/>
      <c r="BA505" s="1306"/>
      <c r="BB505" s="1306"/>
      <c r="BC505" s="1306"/>
      <c r="BD505" s="1306">
        <f t="shared" si="342"/>
        <v>20.4023251829149</v>
      </c>
      <c r="BE505" s="1306">
        <f t="shared" si="342"/>
        <v>20.292044780441767</v>
      </c>
      <c r="BF505" s="1306">
        <f t="shared" si="342"/>
        <v>19.816807863152142</v>
      </c>
      <c r="BG505" s="1306">
        <f t="shared" si="342"/>
        <v>20.913309760987833</v>
      </c>
      <c r="BH505" s="1306">
        <f t="shared" si="342"/>
        <v>24.042529548506554</v>
      </c>
      <c r="BI505" s="1306">
        <f t="shared" si="342"/>
        <v>25.105785942571558</v>
      </c>
      <c r="BJ505" s="1306">
        <f t="shared" si="342"/>
        <v>27.213824019731192</v>
      </c>
      <c r="BK505" s="1306">
        <f t="shared" si="342"/>
        <v>28.508569462794348</v>
      </c>
      <c r="BL505" s="1306">
        <f t="shared" si="342"/>
        <v>28.740093274371755</v>
      </c>
      <c r="BM505" s="1306">
        <f t="shared" si="342"/>
        <v>30.774952821751498</v>
      </c>
      <c r="BN505" s="1306">
        <f t="shared" si="342"/>
        <v>30.474020786344184</v>
      </c>
      <c r="BO505" s="1306">
        <f t="shared" si="342"/>
        <v>30.90175363301756</v>
      </c>
      <c r="BP505" s="1306">
        <f t="shared" si="342"/>
        <v>31.637254876099114</v>
      </c>
      <c r="BQ505" s="1306">
        <f t="shared" si="342"/>
        <v>31.884442869025701</v>
      </c>
      <c r="BR505" s="1306">
        <f t="shared" si="342"/>
        <v>35.118505994799406</v>
      </c>
      <c r="BS505" s="1306">
        <f t="shared" si="342"/>
        <v>40.67772832438903</v>
      </c>
      <c r="BT505" s="1306">
        <f t="shared" si="342"/>
        <v>43.206547062917743</v>
      </c>
      <c r="BU505" s="1306">
        <f t="shared" si="342"/>
        <v>48.767876883623785</v>
      </c>
      <c r="BV505" s="1306">
        <f t="shared" si="342"/>
        <v>50.66503753820048</v>
      </c>
      <c r="BW505" s="1306">
        <f t="shared" si="342"/>
        <v>51.306551756298781</v>
      </c>
      <c r="BX505" s="1306">
        <f t="shared" si="342"/>
        <v>50.714874180892963</v>
      </c>
      <c r="BY505" s="1306">
        <f t="shared" si="342"/>
        <v>49.233321822269467</v>
      </c>
      <c r="BZ505" s="1306">
        <f t="shared" si="342"/>
        <v>46.470766587149392</v>
      </c>
      <c r="CA505" s="1306">
        <f t="shared" si="342"/>
        <v>43.841551082978626</v>
      </c>
      <c r="CB505" s="1306">
        <f t="shared" si="342"/>
        <v>43.34396285395696</v>
      </c>
      <c r="CC505" s="1306">
        <f t="shared" si="342"/>
        <v>44.677225518018169</v>
      </c>
      <c r="CD505" s="1306">
        <f t="shared" si="342"/>
        <v>43.886131345688433</v>
      </c>
      <c r="CE505" s="1306">
        <f t="shared" si="342"/>
        <v>42.566278620319217</v>
      </c>
      <c r="CF505" s="1306">
        <f t="shared" si="342"/>
        <v>36.715702486494763</v>
      </c>
      <c r="CG505" s="1306">
        <f t="shared" si="342"/>
        <v>33.137127485199954</v>
      </c>
      <c r="CH505" s="1306">
        <f t="shared" si="342"/>
        <v>32.283858357013187</v>
      </c>
      <c r="CI505" s="1306">
        <f t="shared" si="342"/>
        <v>36.640499485406998</v>
      </c>
      <c r="CJ505" s="1277">
        <f t="shared" si="342"/>
        <v>34.79334436213086</v>
      </c>
      <c r="CK505" s="1277">
        <f t="shared" si="342"/>
        <v>33.142551650494823</v>
      </c>
      <c r="CL505" s="1277">
        <f>100*CL503/CL$71</f>
        <v>31.617123634431486</v>
      </c>
      <c r="CM505" s="395"/>
      <c r="CN505" s="888"/>
    </row>
    <row r="506" spans="6:92" s="4" customFormat="1" ht="15">
      <c r="F506" s="395"/>
      <c r="V506" s="1302"/>
      <c r="W506" s="1303"/>
      <c r="X506" s="1325"/>
      <c r="Y506" s="2"/>
      <c r="Z506" s="1305"/>
      <c r="AK506" s="1306"/>
      <c r="AL506" s="1306"/>
      <c r="AM506" s="1306"/>
      <c r="AN506" s="1306"/>
      <c r="AO506" s="1306"/>
      <c r="AP506" s="1306"/>
      <c r="AQ506" s="1306"/>
      <c r="AR506" s="1306"/>
      <c r="AS506" s="1306"/>
      <c r="AT506" s="1306"/>
      <c r="AU506" s="1306"/>
      <c r="AV506" s="1306"/>
      <c r="AW506" s="1306"/>
      <c r="AX506" s="1306"/>
      <c r="AY506" s="1306"/>
      <c r="AZ506" s="1306"/>
      <c r="BA506" s="1306"/>
      <c r="BB506" s="1306"/>
      <c r="BC506" s="1306"/>
      <c r="BD506" s="1306"/>
      <c r="BE506" s="1306"/>
      <c r="BF506" s="1306"/>
      <c r="BG506" s="1306"/>
      <c r="BH506" s="1306"/>
      <c r="BI506" s="1306"/>
      <c r="BJ506" s="1306"/>
      <c r="BK506" s="1306"/>
      <c r="BL506" s="1306"/>
      <c r="BM506" s="1306"/>
      <c r="BN506" s="1306"/>
      <c r="BO506" s="1306"/>
      <c r="BP506" s="1306"/>
      <c r="BQ506" s="1306"/>
      <c r="BR506" s="1306"/>
      <c r="BS506" s="1306"/>
      <c r="BT506" s="1306"/>
      <c r="BU506" s="1306"/>
      <c r="BV506" s="1306"/>
      <c r="BW506" s="1306"/>
      <c r="BX506" s="1306"/>
      <c r="BY506" s="1306"/>
      <c r="BZ506" s="1306"/>
      <c r="CA506" s="1306"/>
      <c r="CB506" s="1306"/>
      <c r="CC506" s="1306"/>
      <c r="CD506" s="1306"/>
      <c r="CE506" s="1306"/>
      <c r="CF506" s="1306"/>
      <c r="CG506" s="1306"/>
      <c r="CH506" s="1306"/>
      <c r="CI506" s="1306"/>
      <c r="CJ506" s="1306"/>
      <c r="CK506" s="1306"/>
      <c r="CL506" s="1306"/>
      <c r="CM506" s="395"/>
      <c r="CN506" s="888"/>
    </row>
    <row r="507" spans="6:92" s="4" customFormat="1" ht="15">
      <c r="F507" s="395"/>
      <c r="V507" s="1302" t="s">
        <v>1392</v>
      </c>
      <c r="W507" s="1303" t="s">
        <v>9</v>
      </c>
      <c r="X507" s="1325"/>
      <c r="Y507" s="2"/>
      <c r="Z507" s="1305"/>
      <c r="AK507" s="1306"/>
      <c r="AL507" s="1306"/>
      <c r="AM507" s="1306"/>
      <c r="AN507" s="1306"/>
      <c r="AO507" s="1306"/>
      <c r="AP507" s="1306"/>
      <c r="AQ507" s="1306"/>
      <c r="AR507" s="1306"/>
      <c r="AS507" s="1306"/>
      <c r="AT507" s="1306"/>
      <c r="AU507" s="1306"/>
      <c r="AV507" s="1306"/>
      <c r="AW507" s="1306"/>
      <c r="AX507" s="1306"/>
      <c r="AY507" s="1306"/>
      <c r="AZ507" s="1306"/>
      <c r="BA507" s="1306"/>
      <c r="BB507" s="1306"/>
      <c r="BC507" s="1306"/>
      <c r="BD507" s="1306">
        <f t="shared" ref="BD507:CK507" si="343">BD368*BD502</f>
        <v>1.8231898118330656</v>
      </c>
      <c r="BE507" s="1306">
        <f t="shared" si="343"/>
        <v>2.3214870460148815</v>
      </c>
      <c r="BF507" s="1306">
        <f t="shared" si="343"/>
        <v>2.9107268548659815</v>
      </c>
      <c r="BG507" s="1306">
        <f t="shared" si="343"/>
        <v>5.2807129273805771</v>
      </c>
      <c r="BH507" s="1306">
        <f t="shared" si="343"/>
        <v>6.1258838700581562</v>
      </c>
      <c r="BI507" s="1306">
        <f t="shared" si="343"/>
        <v>8.8318332950962386</v>
      </c>
      <c r="BJ507" s="1306">
        <f t="shared" si="343"/>
        <v>10.039811175787362</v>
      </c>
      <c r="BK507" s="1306">
        <f t="shared" si="343"/>
        <v>11.438576649240597</v>
      </c>
      <c r="BL507" s="1306">
        <f t="shared" si="343"/>
        <v>12.328160300503288</v>
      </c>
      <c r="BM507" s="1306">
        <f t="shared" si="343"/>
        <v>12.204674476944851</v>
      </c>
      <c r="BN507" s="1306">
        <f t="shared" si="343"/>
        <v>12.941562240472502</v>
      </c>
      <c r="BO507" s="1306">
        <f t="shared" si="343"/>
        <v>14.707321495811566</v>
      </c>
      <c r="BP507" s="1306">
        <f t="shared" si="343"/>
        <v>17.272496599277343</v>
      </c>
      <c r="BQ507" s="1306">
        <f t="shared" si="343"/>
        <v>18.467988322509022</v>
      </c>
      <c r="BR507" s="1306">
        <f t="shared" si="343"/>
        <v>20.863673879501224</v>
      </c>
      <c r="BS507" s="1306">
        <f t="shared" si="343"/>
        <v>22.585937627731305</v>
      </c>
      <c r="BT507" s="1306">
        <f t="shared" si="343"/>
        <v>24.600456282560071</v>
      </c>
      <c r="BU507" s="1306">
        <f t="shared" si="343"/>
        <v>27.357394896379692</v>
      </c>
      <c r="BV507" s="1306">
        <f t="shared" si="343"/>
        <v>27.80880665873903</v>
      </c>
      <c r="BW507" s="1306">
        <f t="shared" si="343"/>
        <v>28.197081151177812</v>
      </c>
      <c r="BX507" s="1306">
        <f t="shared" si="343"/>
        <v>27.657639498253356</v>
      </c>
      <c r="BY507" s="1306">
        <f t="shared" si="343"/>
        <v>27.094330129344584</v>
      </c>
      <c r="BZ507" s="1306">
        <f t="shared" si="343"/>
        <v>26.943701355105691</v>
      </c>
      <c r="CA507" s="1306">
        <f t="shared" si="343"/>
        <v>26.222136533668717</v>
      </c>
      <c r="CB507" s="1306">
        <f t="shared" si="343"/>
        <v>26.148496250205397</v>
      </c>
      <c r="CC507" s="1306">
        <f t="shared" si="343"/>
        <v>24.630209487932746</v>
      </c>
      <c r="CD507" s="1306">
        <f t="shared" si="343"/>
        <v>22.920192500376604</v>
      </c>
      <c r="CE507" s="1306">
        <f t="shared" si="343"/>
        <v>21.28824765666711</v>
      </c>
      <c r="CF507" s="1306">
        <f t="shared" si="343"/>
        <v>17.437209220905309</v>
      </c>
      <c r="CG507" s="1306">
        <f t="shared" si="343"/>
        <v>15.400222552555967</v>
      </c>
      <c r="CH507" s="1306">
        <f t="shared" si="343"/>
        <v>15.012539334547881</v>
      </c>
      <c r="CI507" s="1306">
        <f t="shared" si="343"/>
        <v>12.105200969991158</v>
      </c>
      <c r="CJ507" s="1277">
        <f t="shared" si="343"/>
        <v>10.728954993378219</v>
      </c>
      <c r="CK507" s="1277">
        <f t="shared" si="343"/>
        <v>9.535840353103552</v>
      </c>
      <c r="CL507" s="1277">
        <f>CL368*CL502</f>
        <v>7.6070898971971328</v>
      </c>
      <c r="CM507" s="395"/>
      <c r="CN507" s="888"/>
    </row>
    <row r="508" spans="6:92" s="4" customFormat="1" ht="15">
      <c r="F508" s="395"/>
      <c r="V508" s="1302" t="s">
        <v>1393</v>
      </c>
      <c r="W508" s="1303" t="s">
        <v>9</v>
      </c>
      <c r="X508" s="1325"/>
      <c r="Y508" s="2"/>
      <c r="Z508" s="1305"/>
      <c r="AK508" s="1306"/>
      <c r="AL508" s="1306"/>
      <c r="AM508" s="1306"/>
      <c r="AN508" s="1306"/>
      <c r="AO508" s="1306"/>
      <c r="AP508" s="1306"/>
      <c r="AQ508" s="1306"/>
      <c r="AR508" s="1306"/>
      <c r="AS508" s="1306"/>
      <c r="AT508" s="1306"/>
      <c r="AU508" s="1306"/>
      <c r="AV508" s="1306"/>
      <c r="AW508" s="1306"/>
      <c r="AX508" s="1306"/>
      <c r="AY508" s="1306"/>
      <c r="AZ508" s="1306"/>
      <c r="BA508" s="1306"/>
      <c r="BB508" s="1306"/>
      <c r="BC508" s="1306"/>
      <c r="BD508" s="1306">
        <f t="shared" ref="BD508:CK508" si="344">BD502*BD$82/100</f>
        <v>5.6377837310284873</v>
      </c>
      <c r="BE508" s="1306">
        <f t="shared" si="344"/>
        <v>6.5560982369084311</v>
      </c>
      <c r="BF508" s="1306">
        <f t="shared" si="344"/>
        <v>6.7991393277852463</v>
      </c>
      <c r="BG508" s="1306">
        <f t="shared" si="344"/>
        <v>7.9159155830589869</v>
      </c>
      <c r="BH508" s="1306">
        <f t="shared" si="344"/>
        <v>12.974916920863514</v>
      </c>
      <c r="BI508" s="1306">
        <f t="shared" si="344"/>
        <v>11.278716572759361</v>
      </c>
      <c r="BJ508" s="1306">
        <f t="shared" si="344"/>
        <v>10.542139008600055</v>
      </c>
      <c r="BK508" s="1306">
        <f t="shared" si="344"/>
        <v>9.6803749827103402</v>
      </c>
      <c r="BL508" s="1306">
        <f t="shared" si="344"/>
        <v>11.472406801727148</v>
      </c>
      <c r="BM508" s="1306">
        <f t="shared" si="344"/>
        <v>8.4883456575542304</v>
      </c>
      <c r="BN508" s="1306">
        <f t="shared" si="344"/>
        <v>15.061137816512998</v>
      </c>
      <c r="BO508" s="1306">
        <f t="shared" si="344"/>
        <v>16.041165398430138</v>
      </c>
      <c r="BP508" s="1306">
        <f t="shared" si="344"/>
        <v>12.326761838220202</v>
      </c>
      <c r="BQ508" s="1306">
        <f t="shared" si="344"/>
        <v>8.6854583877529201</v>
      </c>
      <c r="BR508" s="1306">
        <f t="shared" si="344"/>
        <v>9.2549169901534167</v>
      </c>
      <c r="BS508" s="1306">
        <f t="shared" si="344"/>
        <v>3.4199834568626648</v>
      </c>
      <c r="BT508" s="1306">
        <f t="shared" si="344"/>
        <v>12.424741810767685</v>
      </c>
      <c r="BU508" s="1306">
        <f t="shared" si="344"/>
        <v>13.41111637552293</v>
      </c>
      <c r="BV508" s="1306">
        <f t="shared" si="344"/>
        <v>11.122409383679093</v>
      </c>
      <c r="BW508" s="1306">
        <f t="shared" si="344"/>
        <v>14.368728614506258</v>
      </c>
      <c r="BX508" s="1306">
        <f t="shared" si="344"/>
        <v>21.946282140895072</v>
      </c>
      <c r="BY508" s="1306">
        <f t="shared" si="344"/>
        <v>17.505082890614883</v>
      </c>
      <c r="BZ508" s="1306">
        <f t="shared" si="344"/>
        <v>26.52178782233646</v>
      </c>
      <c r="CA508" s="1306">
        <f t="shared" si="344"/>
        <v>18.961223646021743</v>
      </c>
      <c r="CB508" s="1306">
        <f t="shared" si="344"/>
        <v>15.92614345229009</v>
      </c>
      <c r="CC508" s="1306">
        <f t="shared" si="344"/>
        <v>14.997886622575461</v>
      </c>
      <c r="CD508" s="1306">
        <f t="shared" si="344"/>
        <v>21.233786048876581</v>
      </c>
      <c r="CE508" s="1306">
        <f t="shared" si="344"/>
        <v>18.200680079371093</v>
      </c>
      <c r="CF508" s="1306">
        <f t="shared" si="344"/>
        <v>18.837013454866597</v>
      </c>
      <c r="CG508" s="1306">
        <f t="shared" si="344"/>
        <v>17.084609499352258</v>
      </c>
      <c r="CH508" s="1306">
        <f t="shared" si="344"/>
        <v>8.5194509228708153</v>
      </c>
      <c r="CI508" s="1306">
        <f t="shared" si="344"/>
        <v>-8.978857206321738</v>
      </c>
      <c r="CJ508" s="1277">
        <f t="shared" si="344"/>
        <v>8.7456460170813592</v>
      </c>
      <c r="CK508" s="1277">
        <f t="shared" si="344"/>
        <v>9.4080309784140734</v>
      </c>
      <c r="CL508" s="1277">
        <f>CL502*CL$82/100</f>
        <v>3.8388736879418355</v>
      </c>
      <c r="CM508" s="395"/>
      <c r="CN508" s="888"/>
    </row>
    <row r="509" spans="6:92" s="4" customFormat="1" ht="15">
      <c r="F509" s="395"/>
      <c r="V509" s="1302" t="s">
        <v>1394</v>
      </c>
      <c r="W509" s="1303" t="s">
        <v>9</v>
      </c>
      <c r="X509" s="1325"/>
      <c r="Y509" s="2"/>
      <c r="Z509" s="1305"/>
      <c r="AK509" s="1306"/>
      <c r="AL509" s="1306"/>
      <c r="AM509" s="1306"/>
      <c r="AN509" s="1306"/>
      <c r="AO509" s="1306"/>
      <c r="AP509" s="1306"/>
      <c r="AQ509" s="1306"/>
      <c r="AR509" s="1306"/>
      <c r="AS509" s="1306"/>
      <c r="AT509" s="1306"/>
      <c r="AU509" s="1306"/>
      <c r="AV509" s="1306"/>
      <c r="AW509" s="1306"/>
      <c r="AX509" s="1306"/>
      <c r="AY509" s="1306"/>
      <c r="AZ509" s="1306"/>
      <c r="BA509" s="1306"/>
      <c r="BB509" s="1306"/>
      <c r="BC509" s="1306"/>
      <c r="BD509" s="1306">
        <f t="shared" ref="BD509:CK509" si="345">MAX(BD507-BD508, 0)</f>
        <v>0</v>
      </c>
      <c r="BE509" s="1306">
        <f t="shared" si="345"/>
        <v>0</v>
      </c>
      <c r="BF509" s="1306">
        <f t="shared" si="345"/>
        <v>0</v>
      </c>
      <c r="BG509" s="1306">
        <f t="shared" si="345"/>
        <v>0</v>
      </c>
      <c r="BH509" s="1306">
        <f t="shared" si="345"/>
        <v>0</v>
      </c>
      <c r="BI509" s="1306">
        <f t="shared" si="345"/>
        <v>0</v>
      </c>
      <c r="BJ509" s="1306">
        <f t="shared" si="345"/>
        <v>0</v>
      </c>
      <c r="BK509" s="1306">
        <f t="shared" si="345"/>
        <v>1.7582016665302564</v>
      </c>
      <c r="BL509" s="1306">
        <f t="shared" si="345"/>
        <v>0.85575349877614038</v>
      </c>
      <c r="BM509" s="1306">
        <f t="shared" si="345"/>
        <v>3.7163288193906201</v>
      </c>
      <c r="BN509" s="1306">
        <f t="shared" si="345"/>
        <v>0</v>
      </c>
      <c r="BO509" s="1306">
        <f t="shared" si="345"/>
        <v>0</v>
      </c>
      <c r="BP509" s="1306">
        <f t="shared" si="345"/>
        <v>4.9457347610571407</v>
      </c>
      <c r="BQ509" s="1306">
        <f t="shared" si="345"/>
        <v>9.7825299347561021</v>
      </c>
      <c r="BR509" s="1306">
        <f t="shared" si="345"/>
        <v>11.608756889347807</v>
      </c>
      <c r="BS509" s="1306">
        <f t="shared" si="345"/>
        <v>19.165954170868641</v>
      </c>
      <c r="BT509" s="1306">
        <f t="shared" si="345"/>
        <v>12.175714471792386</v>
      </c>
      <c r="BU509" s="1306">
        <f t="shared" si="345"/>
        <v>13.946278520856762</v>
      </c>
      <c r="BV509" s="1306">
        <f t="shared" si="345"/>
        <v>16.686397275059939</v>
      </c>
      <c r="BW509" s="1306">
        <f t="shared" si="345"/>
        <v>13.828352536671554</v>
      </c>
      <c r="BX509" s="1306">
        <f t="shared" si="345"/>
        <v>5.7113573573582848</v>
      </c>
      <c r="BY509" s="1306">
        <f t="shared" si="345"/>
        <v>9.5892472387297012</v>
      </c>
      <c r="BZ509" s="1306">
        <f t="shared" si="345"/>
        <v>0.42191353276923138</v>
      </c>
      <c r="CA509" s="1306">
        <f t="shared" si="345"/>
        <v>7.260912887646974</v>
      </c>
      <c r="CB509" s="1306">
        <f t="shared" si="345"/>
        <v>10.222352797915308</v>
      </c>
      <c r="CC509" s="1306">
        <f t="shared" si="345"/>
        <v>9.6323228653572848</v>
      </c>
      <c r="CD509" s="1306">
        <f t="shared" si="345"/>
        <v>1.686406451500023</v>
      </c>
      <c r="CE509" s="1306">
        <f t="shared" si="345"/>
        <v>3.0875675772960172</v>
      </c>
      <c r="CF509" s="1306">
        <f t="shared" si="345"/>
        <v>0</v>
      </c>
      <c r="CG509" s="1306">
        <f t="shared" si="345"/>
        <v>0</v>
      </c>
      <c r="CH509" s="1306">
        <f t="shared" si="345"/>
        <v>6.493088411677066</v>
      </c>
      <c r="CI509" s="1306">
        <f t="shared" si="345"/>
        <v>21.084058176312894</v>
      </c>
      <c r="CJ509" s="1277">
        <f t="shared" si="345"/>
        <v>1.9833089762968594</v>
      </c>
      <c r="CK509" s="1277">
        <f t="shared" si="345"/>
        <v>0.12780937468947862</v>
      </c>
      <c r="CL509" s="1277">
        <f>MAX(CL507-CL508, 0)</f>
        <v>3.7682162092552973</v>
      </c>
      <c r="CM509" s="395"/>
      <c r="CN509" s="888"/>
    </row>
    <row r="510" spans="6:92" s="4" customFormat="1" ht="15">
      <c r="F510" s="395"/>
      <c r="V510" s="1302" t="s">
        <v>1388</v>
      </c>
      <c r="W510" s="1303" t="s">
        <v>9</v>
      </c>
      <c r="X510" s="1325"/>
      <c r="Y510" s="2"/>
      <c r="Z510" s="1305"/>
      <c r="AK510" s="1306"/>
      <c r="AL510" s="1306"/>
      <c r="AM510" s="1306"/>
      <c r="AN510" s="1306"/>
      <c r="AO510" s="1306"/>
      <c r="AP510" s="1306"/>
      <c r="AQ510" s="1306"/>
      <c r="AR510" s="1306"/>
      <c r="AS510" s="1306"/>
      <c r="AT510" s="1306"/>
      <c r="AU510" s="1306"/>
      <c r="AV510" s="1306"/>
      <c r="AW510" s="1306"/>
      <c r="AX510" s="1306"/>
      <c r="AY510" s="1306"/>
      <c r="AZ510" s="1306"/>
      <c r="BA510" s="1306"/>
      <c r="BB510" s="1306"/>
      <c r="BC510" s="1306"/>
      <c r="BD510" s="1306">
        <f t="shared" ref="BD510:CK510" si="346">BC510+BC510*BD368+BD469*(BD134-BC510)/BD134-BD434+BD489</f>
        <v>0.37817452637696147</v>
      </c>
      <c r="BE510" s="1306">
        <f t="shared" si="346"/>
        <v>0.83084429672394022</v>
      </c>
      <c r="BF510" s="1306">
        <f t="shared" si="346"/>
        <v>1.6003873072322323</v>
      </c>
      <c r="BG510" s="1306">
        <f t="shared" si="346"/>
        <v>2.5518964636232373</v>
      </c>
      <c r="BH510" s="1306">
        <f t="shared" si="346"/>
        <v>4.2193862679009682</v>
      </c>
      <c r="BI510" s="1306">
        <f t="shared" si="346"/>
        <v>6.3423231360913945</v>
      </c>
      <c r="BJ510" s="1306">
        <f t="shared" si="346"/>
        <v>8.8739167767109919</v>
      </c>
      <c r="BK510" s="1306">
        <f t="shared" si="346"/>
        <v>13.644535024018376</v>
      </c>
      <c r="BL510" s="1306">
        <f t="shared" si="346"/>
        <v>18.034164876374803</v>
      </c>
      <c r="BM510" s="1306">
        <f t="shared" si="346"/>
        <v>25.014640435611938</v>
      </c>
      <c r="BN510" s="1306">
        <f t="shared" si="346"/>
        <v>28.582185791391474</v>
      </c>
      <c r="BO510" s="1306">
        <f t="shared" si="346"/>
        <v>33.681566838273739</v>
      </c>
      <c r="BP510" s="1306">
        <f t="shared" si="346"/>
        <v>45.142443724928818</v>
      </c>
      <c r="BQ510" s="1306">
        <f t="shared" si="346"/>
        <v>62.219292396000213</v>
      </c>
      <c r="BR510" s="1306">
        <f t="shared" si="346"/>
        <v>82.219414906882065</v>
      </c>
      <c r="BS510" s="1306">
        <f t="shared" si="346"/>
        <v>111.13688470206546</v>
      </c>
      <c r="BT510" s="1306">
        <f t="shared" si="346"/>
        <v>135.22391481474821</v>
      </c>
      <c r="BU510" s="1306">
        <f t="shared" si="346"/>
        <v>162.12429143114076</v>
      </c>
      <c r="BV510" s="1306">
        <f t="shared" si="346"/>
        <v>192.40995277833525</v>
      </c>
      <c r="BW510" s="1306">
        <f t="shared" si="346"/>
        <v>222.0749951489444</v>
      </c>
      <c r="BX510" s="1306">
        <f t="shared" si="346"/>
        <v>247.07002918332708</v>
      </c>
      <c r="BY510" s="1306">
        <f t="shared" si="346"/>
        <v>276.93314305620487</v>
      </c>
      <c r="BZ510" s="1306">
        <f t="shared" si="346"/>
        <v>310.45021372597904</v>
      </c>
      <c r="CA510" s="1306">
        <f t="shared" si="346"/>
        <v>363.29883339419666</v>
      </c>
      <c r="CB510" s="1306">
        <f t="shared" si="346"/>
        <v>424.72573431519123</v>
      </c>
      <c r="CC510" s="1306">
        <f t="shared" si="346"/>
        <v>492.06818071367309</v>
      </c>
      <c r="CD510" s="1306">
        <f t="shared" si="346"/>
        <v>559.60956129633519</v>
      </c>
      <c r="CE510" s="1306">
        <f t="shared" si="346"/>
        <v>633.84865504399329</v>
      </c>
      <c r="CF510" s="1306">
        <f t="shared" si="346"/>
        <v>718.95231771226599</v>
      </c>
      <c r="CG510" s="1306">
        <f t="shared" si="346"/>
        <v>823.40294943172455</v>
      </c>
      <c r="CH510" s="1306">
        <f t="shared" si="346"/>
        <v>944.40030209143265</v>
      </c>
      <c r="CI510" s="1306">
        <f t="shared" si="346"/>
        <v>1068.4388165950318</v>
      </c>
      <c r="CJ510" s="1277">
        <f t="shared" si="346"/>
        <v>1196.5586660355291</v>
      </c>
      <c r="CK510" s="1277">
        <f t="shared" si="346"/>
        <v>1338.3482003895042</v>
      </c>
      <c r="CL510" s="1277">
        <f>CK510+CK510*CL368+CL469*(CL134-CK510)/CL134-CL434+CL489</f>
        <v>1485.4339189835559</v>
      </c>
      <c r="CM510" s="395"/>
      <c r="CN510" s="888"/>
    </row>
    <row r="511" spans="6:92" s="4" customFormat="1" ht="15">
      <c r="F511" s="395"/>
      <c r="V511" s="1302" t="s">
        <v>1395</v>
      </c>
      <c r="W511" s="1303" t="s">
        <v>9</v>
      </c>
      <c r="X511" s="1325"/>
      <c r="Y511" s="2"/>
      <c r="Z511" s="1305"/>
      <c r="AK511" s="1306"/>
      <c r="AL511" s="1306"/>
      <c r="AM511" s="1306"/>
      <c r="AN511" s="1306"/>
      <c r="AO511" s="1306"/>
      <c r="AP511" s="1306"/>
      <c r="AQ511" s="1306"/>
      <c r="AR511" s="1306"/>
      <c r="AS511" s="1306"/>
      <c r="AT511" s="1306"/>
      <c r="AU511" s="1306"/>
      <c r="AV511" s="1306"/>
      <c r="AW511" s="1306"/>
      <c r="AX511" s="1306"/>
      <c r="AY511" s="1306"/>
      <c r="AZ511" s="1306"/>
      <c r="BA511" s="1306"/>
      <c r="BB511" s="1306"/>
      <c r="BC511" s="1306"/>
      <c r="BD511" s="1306">
        <f t="shared" ref="BD511:CK511" si="347">BD134-BD510</f>
        <v>44.021825473623039</v>
      </c>
      <c r="BE511" s="1306">
        <f t="shared" si="347"/>
        <v>48.969155703276058</v>
      </c>
      <c r="BF511" s="1306">
        <f t="shared" si="347"/>
        <v>53.499612692767769</v>
      </c>
      <c r="BG511" s="1306">
        <f t="shared" si="347"/>
        <v>64.74810353637676</v>
      </c>
      <c r="BH511" s="1306">
        <f t="shared" si="347"/>
        <v>90.48061373209903</v>
      </c>
      <c r="BI511" s="1306">
        <f t="shared" si="347"/>
        <v>104.9576768639086</v>
      </c>
      <c r="BJ511" s="1306">
        <f t="shared" si="347"/>
        <v>124.62608322328902</v>
      </c>
      <c r="BK511" s="1306">
        <f t="shared" si="347"/>
        <v>137.95546497598161</v>
      </c>
      <c r="BL511" s="1306">
        <f t="shared" si="347"/>
        <v>152.3658351236252</v>
      </c>
      <c r="BM511" s="1306">
        <f t="shared" si="347"/>
        <v>166.68535956438805</v>
      </c>
      <c r="BN511" s="1306">
        <f t="shared" si="347"/>
        <v>183.21781420860853</v>
      </c>
      <c r="BO511" s="1306">
        <f t="shared" si="347"/>
        <v>204.51843316172625</v>
      </c>
      <c r="BP511" s="1306">
        <f t="shared" si="347"/>
        <v>217.9575562750712</v>
      </c>
      <c r="BQ511" s="1306">
        <f t="shared" si="347"/>
        <v>214.98070760399978</v>
      </c>
      <c r="BR511" s="1306">
        <f t="shared" si="347"/>
        <v>238.08058509311795</v>
      </c>
      <c r="BS511" s="1306">
        <f t="shared" si="347"/>
        <v>268.56311529793453</v>
      </c>
      <c r="BT511" s="1306">
        <f t="shared" si="347"/>
        <v>300.17608518525174</v>
      </c>
      <c r="BU511" s="1306">
        <f t="shared" si="347"/>
        <v>323.47570856885926</v>
      </c>
      <c r="BV511" s="1306">
        <f t="shared" si="347"/>
        <v>336.09004722166475</v>
      </c>
      <c r="BW511" s="1306">
        <f t="shared" si="347"/>
        <v>342.42500485105563</v>
      </c>
      <c r="BX511" s="1306">
        <f t="shared" si="347"/>
        <v>363.7299708166729</v>
      </c>
      <c r="BY511" s="1306">
        <f t="shared" si="347"/>
        <v>359.76685694379518</v>
      </c>
      <c r="BZ511" s="1306">
        <f t="shared" si="347"/>
        <v>347.24978627402101</v>
      </c>
      <c r="CA511" s="1306">
        <f t="shared" si="347"/>
        <v>322.20116660580334</v>
      </c>
      <c r="CB511" s="1306">
        <f t="shared" si="347"/>
        <v>321.27426568480877</v>
      </c>
      <c r="CC511" s="1306">
        <f t="shared" si="347"/>
        <v>317.93181928632691</v>
      </c>
      <c r="CD511" s="1306">
        <f t="shared" si="347"/>
        <v>291.59043870366486</v>
      </c>
      <c r="CE511" s="1306">
        <f t="shared" si="347"/>
        <v>264.75134495600673</v>
      </c>
      <c r="CF511" s="1306">
        <f t="shared" si="347"/>
        <v>177.24768228773405</v>
      </c>
      <c r="CG511" s="1306">
        <f t="shared" si="347"/>
        <v>109.3970505682754</v>
      </c>
      <c r="CH511" s="1306">
        <f t="shared" si="347"/>
        <v>96.499697908567441</v>
      </c>
      <c r="CI511" s="1306">
        <f t="shared" si="347"/>
        <v>99.961183404968324</v>
      </c>
      <c r="CJ511" s="1277">
        <f t="shared" si="347"/>
        <v>48.241333964470869</v>
      </c>
      <c r="CK511" s="1277">
        <f t="shared" si="347"/>
        <v>-3.0482003895042453</v>
      </c>
      <c r="CL511" s="1277">
        <f>CL134-CL510</f>
        <v>-45.53391898355585</v>
      </c>
      <c r="CM511" s="395"/>
      <c r="CN511" s="888"/>
    </row>
    <row r="512" spans="6:92" s="4" customFormat="1" ht="15">
      <c r="F512" s="395"/>
      <c r="V512" s="1302" t="s">
        <v>1396</v>
      </c>
      <c r="W512" s="1303" t="s">
        <v>9</v>
      </c>
      <c r="X512" s="1325"/>
      <c r="Y512" s="2"/>
      <c r="Z512" s="1305"/>
      <c r="AK512" s="1306"/>
      <c r="AL512" s="1306"/>
      <c r="AM512" s="1306"/>
      <c r="AN512" s="1306"/>
      <c r="AO512" s="1306"/>
      <c r="AP512" s="1306"/>
      <c r="AQ512" s="1306"/>
      <c r="AR512" s="1306"/>
      <c r="AS512" s="1306"/>
      <c r="AT512" s="1306"/>
      <c r="AU512" s="1306"/>
      <c r="AV512" s="1306"/>
      <c r="AW512" s="1306"/>
      <c r="AX512" s="1306"/>
      <c r="AY512" s="1306"/>
      <c r="AZ512" s="1306"/>
      <c r="BA512" s="1306"/>
      <c r="BB512" s="1306"/>
      <c r="BC512" s="1306"/>
      <c r="BD512" s="1306">
        <f t="shared" ref="BD512:CK512" si="348">BD160-BD510</f>
        <v>72.421825473623031</v>
      </c>
      <c r="BE512" s="1306">
        <f t="shared" si="348"/>
        <v>81.969155703276058</v>
      </c>
      <c r="BF512" s="1306">
        <f t="shared" si="348"/>
        <v>90.599612692767764</v>
      </c>
      <c r="BG512" s="1306">
        <f t="shared" si="348"/>
        <v>107.54810353637676</v>
      </c>
      <c r="BH512" s="1306">
        <f t="shared" si="348"/>
        <v>141.28061373209903</v>
      </c>
      <c r="BI512" s="1306">
        <f t="shared" si="348"/>
        <v>163.65767686390859</v>
      </c>
      <c r="BJ512" s="1306">
        <f t="shared" si="348"/>
        <v>192.52608322328902</v>
      </c>
      <c r="BK512" s="1306">
        <f t="shared" si="348"/>
        <v>214.05546497598161</v>
      </c>
      <c r="BL512" s="1306">
        <f t="shared" si="348"/>
        <v>231.26583512362521</v>
      </c>
      <c r="BM512" s="1306">
        <f t="shared" si="348"/>
        <v>256.18535956438802</v>
      </c>
      <c r="BN512" s="1306">
        <f t="shared" si="348"/>
        <v>274.21781420860856</v>
      </c>
      <c r="BO512" s="1306">
        <f t="shared" si="348"/>
        <v>299.61843316172627</v>
      </c>
      <c r="BP512" s="1306">
        <f t="shared" si="348"/>
        <v>318.45755627507123</v>
      </c>
      <c r="BQ512" s="1306">
        <f t="shared" si="348"/>
        <v>322.88070760399978</v>
      </c>
      <c r="BR512" s="1306">
        <f t="shared" si="348"/>
        <v>357.88058509311793</v>
      </c>
      <c r="BS512" s="1306">
        <f t="shared" si="348"/>
        <v>404.26311529793452</v>
      </c>
      <c r="BT512" s="1306">
        <f t="shared" si="348"/>
        <v>434.77608518525176</v>
      </c>
      <c r="BU512" s="1306">
        <f t="shared" si="348"/>
        <v>501.37570856885924</v>
      </c>
      <c r="BV512" s="1306">
        <f t="shared" si="348"/>
        <v>520.29004722166474</v>
      </c>
      <c r="BW512" s="1306">
        <f t="shared" si="348"/>
        <v>530.42500485105563</v>
      </c>
      <c r="BX512" s="1306">
        <f t="shared" si="348"/>
        <v>540.32997081667293</v>
      </c>
      <c r="BY512" s="1306">
        <f t="shared" si="348"/>
        <v>528.96685694379516</v>
      </c>
      <c r="BZ512" s="1306">
        <f t="shared" si="348"/>
        <v>516.84978627402097</v>
      </c>
      <c r="CA512" s="1306">
        <f t="shared" si="348"/>
        <v>490.00116660580329</v>
      </c>
      <c r="CB512" s="1306">
        <f t="shared" si="348"/>
        <v>487.27426568480877</v>
      </c>
      <c r="CC512" s="1306">
        <f t="shared" si="348"/>
        <v>512.83181928632689</v>
      </c>
      <c r="CD512" s="1306">
        <f t="shared" si="348"/>
        <v>519.89043870366481</v>
      </c>
      <c r="CE512" s="1306">
        <f t="shared" si="348"/>
        <v>513.75134495600662</v>
      </c>
      <c r="CF512" s="1306">
        <f t="shared" si="348"/>
        <v>433.24768228773405</v>
      </c>
      <c r="CG512" s="1306">
        <f t="shared" si="348"/>
        <v>388.19705056827536</v>
      </c>
      <c r="CH512" s="1306">
        <f t="shared" si="348"/>
        <v>374.19969790856726</v>
      </c>
      <c r="CI512" s="1306">
        <f t="shared" si="348"/>
        <v>424.96118340496832</v>
      </c>
      <c r="CJ512" s="1277">
        <f t="shared" si="348"/>
        <v>398.44133396447091</v>
      </c>
      <c r="CK512" s="1277">
        <f t="shared" si="348"/>
        <v>378.55179961049589</v>
      </c>
      <c r="CL512" s="1277">
        <f>CL160-CL510</f>
        <v>348.36608101644401</v>
      </c>
      <c r="CM512" s="395"/>
      <c r="CN512" s="888"/>
    </row>
    <row r="513" spans="1:92" s="4" customFormat="1" ht="15">
      <c r="F513" s="395"/>
      <c r="V513" s="1302" t="s">
        <v>1395</v>
      </c>
      <c r="W513" s="1303" t="s">
        <v>689</v>
      </c>
      <c r="X513" s="1325"/>
      <c r="Y513" s="2"/>
      <c r="Z513" s="1305"/>
      <c r="AK513" s="1306"/>
      <c r="AL513" s="1306"/>
      <c r="AM513" s="1306"/>
      <c r="AN513" s="1306"/>
      <c r="AO513" s="1306"/>
      <c r="AP513" s="1306"/>
      <c r="AQ513" s="1306"/>
      <c r="AR513" s="1306"/>
      <c r="AS513" s="1306"/>
      <c r="AT513" s="1306"/>
      <c r="AU513" s="1306"/>
      <c r="AV513" s="1306"/>
      <c r="AW513" s="1306"/>
      <c r="AX513" s="1306"/>
      <c r="AY513" s="1306"/>
      <c r="AZ513" s="1306"/>
      <c r="BA513" s="1306"/>
      <c r="BB513" s="1306"/>
      <c r="BC513" s="1306"/>
      <c r="BD513" s="1306">
        <f t="shared" ref="BD513:CK513" si="349">100*BD511/BD$71</f>
        <v>12.795368476107207</v>
      </c>
      <c r="BE513" s="1306">
        <f t="shared" si="349"/>
        <v>12.478837774675769</v>
      </c>
      <c r="BF513" s="1306">
        <f t="shared" si="349"/>
        <v>12.030330299667076</v>
      </c>
      <c r="BG513" s="1306">
        <f t="shared" si="349"/>
        <v>12.912811446964632</v>
      </c>
      <c r="BH513" s="1306">
        <f t="shared" si="349"/>
        <v>15.717005106098449</v>
      </c>
      <c r="BI513" s="1306">
        <f t="shared" si="349"/>
        <v>16.413883748145242</v>
      </c>
      <c r="BJ513" s="1306">
        <f t="shared" si="349"/>
        <v>17.930716633012462</v>
      </c>
      <c r="BK513" s="1306">
        <f t="shared" si="349"/>
        <v>18.530809487718518</v>
      </c>
      <c r="BL513" s="1306">
        <f t="shared" si="349"/>
        <v>19.023842459703264</v>
      </c>
      <c r="BM513" s="1306">
        <f t="shared" si="349"/>
        <v>19.818302349036315</v>
      </c>
      <c r="BN513" s="1306">
        <f t="shared" si="349"/>
        <v>20.152603091232862</v>
      </c>
      <c r="BO513" s="1306">
        <f t="shared" si="349"/>
        <v>20.881660985058577</v>
      </c>
      <c r="BP513" s="1306">
        <f t="shared" si="349"/>
        <v>21.103975744202458</v>
      </c>
      <c r="BQ513" s="1306">
        <f t="shared" si="349"/>
        <v>20.069651450731889</v>
      </c>
      <c r="BR513" s="1306">
        <f t="shared" si="349"/>
        <v>21.487716083158372</v>
      </c>
      <c r="BS513" s="1306">
        <f t="shared" si="349"/>
        <v>23.98243195594614</v>
      </c>
      <c r="BT513" s="1306">
        <f t="shared" si="349"/>
        <v>25.924599109187771</v>
      </c>
      <c r="BU513" s="1306">
        <f t="shared" si="349"/>
        <v>27.042382698000786</v>
      </c>
      <c r="BV513" s="1306">
        <f t="shared" si="349"/>
        <v>27.399973457001128</v>
      </c>
      <c r="BW513" s="1306">
        <f t="shared" si="349"/>
        <v>27.072526053115173</v>
      </c>
      <c r="BX513" s="1306">
        <f t="shared" si="349"/>
        <v>27.532284246970271</v>
      </c>
      <c r="BY513" s="1306">
        <f t="shared" si="349"/>
        <v>26.317894660039961</v>
      </c>
      <c r="BZ513" s="1306">
        <f t="shared" si="349"/>
        <v>24.121211875022031</v>
      </c>
      <c r="CA513" s="1306">
        <f t="shared" si="349"/>
        <v>21.543939756208221</v>
      </c>
      <c r="CB513" s="1306">
        <f t="shared" si="349"/>
        <v>20.822371699631717</v>
      </c>
      <c r="CC513" s="1306">
        <f t="shared" si="349"/>
        <v>20.022123478249036</v>
      </c>
      <c r="CD513" s="1306">
        <f t="shared" si="349"/>
        <v>17.61267460154939</v>
      </c>
      <c r="CE513" s="1306">
        <f t="shared" si="349"/>
        <v>15.410015799100673</v>
      </c>
      <c r="CF513" s="1306">
        <f t="shared" si="349"/>
        <v>9.8574134603984032</v>
      </c>
      <c r="CG513" s="1306">
        <f t="shared" si="349"/>
        <v>5.7980448258122541</v>
      </c>
      <c r="CH513" s="1306">
        <f t="shared" si="349"/>
        <v>4.9917208511592177</v>
      </c>
      <c r="CI513" s="1306">
        <f t="shared" si="349"/>
        <v>5.30083490899802</v>
      </c>
      <c r="CJ513" s="1277">
        <f t="shared" si="349"/>
        <v>2.4908780806967896</v>
      </c>
      <c r="CK513" s="1277">
        <f t="shared" si="349"/>
        <v>-0.15230355928727046</v>
      </c>
      <c r="CL513" s="1277">
        <f>100*CL511/CL$71</f>
        <v>-2.2405151692090333</v>
      </c>
      <c r="CM513" s="395"/>
      <c r="CN513" s="888"/>
    </row>
    <row r="514" spans="1:92" s="4" customFormat="1" ht="15">
      <c r="F514" s="395"/>
      <c r="V514" s="1302" t="s">
        <v>1396</v>
      </c>
      <c r="W514" s="1303" t="s">
        <v>689</v>
      </c>
      <c r="X514" s="1325"/>
      <c r="Y514" s="2"/>
      <c r="Z514" s="1305"/>
      <c r="AK514" s="1306"/>
      <c r="AL514" s="1306"/>
      <c r="AM514" s="1306"/>
      <c r="AN514" s="1306"/>
      <c r="AO514" s="1306"/>
      <c r="AP514" s="1306"/>
      <c r="AQ514" s="1306"/>
      <c r="AR514" s="1306"/>
      <c r="AS514" s="1306"/>
      <c r="AT514" s="1306"/>
      <c r="AU514" s="1306"/>
      <c r="AV514" s="1306"/>
      <c r="AW514" s="1306"/>
      <c r="AX514" s="1306"/>
      <c r="AY514" s="1306"/>
      <c r="AZ514" s="1306"/>
      <c r="BA514" s="1306"/>
      <c r="BB514" s="1306"/>
      <c r="BC514" s="1306"/>
      <c r="BD514" s="1306">
        <f t="shared" ref="BD514:CK514" si="350">100*BD512/BD$71</f>
        <v>21.050102595190463</v>
      </c>
      <c r="BE514" s="1306">
        <f t="shared" si="350"/>
        <v>20.888246526984538</v>
      </c>
      <c r="BF514" s="1306">
        <f t="shared" si="350"/>
        <v>20.372918809246773</v>
      </c>
      <c r="BG514" s="1306">
        <f t="shared" si="350"/>
        <v>21.448479671124844</v>
      </c>
      <c r="BH514" s="1306">
        <f t="shared" si="350"/>
        <v>24.541258462224295</v>
      </c>
      <c r="BI514" s="1306">
        <f t="shared" si="350"/>
        <v>25.593726564840047</v>
      </c>
      <c r="BJ514" s="1306">
        <f t="shared" si="350"/>
        <v>27.699904814913307</v>
      </c>
      <c r="BK514" s="1306">
        <f t="shared" si="350"/>
        <v>28.75290980292457</v>
      </c>
      <c r="BL514" s="1306">
        <f t="shared" si="350"/>
        <v>28.875008692951912</v>
      </c>
      <c r="BM514" s="1306">
        <f t="shared" si="350"/>
        <v>30.459537217378671</v>
      </c>
      <c r="BN514" s="1306">
        <f t="shared" si="350"/>
        <v>30.161929363481477</v>
      </c>
      <c r="BO514" s="1306">
        <f t="shared" si="350"/>
        <v>30.59152394938479</v>
      </c>
      <c r="BP514" s="1306">
        <f t="shared" si="350"/>
        <v>30.834996767468219</v>
      </c>
      <c r="BQ514" s="1306">
        <f t="shared" si="350"/>
        <v>30.142719939849101</v>
      </c>
      <c r="BR514" s="1306">
        <f t="shared" si="350"/>
        <v>32.300140732381834</v>
      </c>
      <c r="BS514" s="1306">
        <f t="shared" si="350"/>
        <v>36.100313493072171</v>
      </c>
      <c r="BT514" s="1306">
        <f t="shared" si="350"/>
        <v>37.549279462864789</v>
      </c>
      <c r="BU514" s="1306">
        <f t="shared" si="350"/>
        <v>41.914720108617324</v>
      </c>
      <c r="BV514" s="1306">
        <f t="shared" si="350"/>
        <v>42.417005804438844</v>
      </c>
      <c r="BW514" s="1306">
        <f t="shared" si="350"/>
        <v>41.936028501481893</v>
      </c>
      <c r="BX514" s="1306">
        <f t="shared" si="350"/>
        <v>40.899897004032837</v>
      </c>
      <c r="BY514" s="1306">
        <f t="shared" si="350"/>
        <v>38.695321014170268</v>
      </c>
      <c r="BZ514" s="1306">
        <f t="shared" si="350"/>
        <v>35.902234342737785</v>
      </c>
      <c r="CA514" s="1306">
        <f t="shared" si="350"/>
        <v>32.763865274090023</v>
      </c>
      <c r="CB514" s="1306">
        <f t="shared" si="350"/>
        <v>31.581134760753866</v>
      </c>
      <c r="CC514" s="1306">
        <f t="shared" si="350"/>
        <v>32.29617605552928</v>
      </c>
      <c r="CD514" s="1306">
        <f t="shared" si="350"/>
        <v>31.40247384671644</v>
      </c>
      <c r="CE514" s="1306">
        <f t="shared" si="350"/>
        <v>29.903214821805051</v>
      </c>
      <c r="CF514" s="1306">
        <f t="shared" si="350"/>
        <v>24.09454092684101</v>
      </c>
      <c r="CG514" s="1306">
        <f t="shared" si="350"/>
        <v>20.574447745629467</v>
      </c>
      <c r="CH514" s="1306">
        <f t="shared" si="350"/>
        <v>19.356541782312043</v>
      </c>
      <c r="CI514" s="1306">
        <f t="shared" si="350"/>
        <v>22.535238171762217</v>
      </c>
      <c r="CJ514" s="1277">
        <f t="shared" si="350"/>
        <v>20.572996301193299</v>
      </c>
      <c r="CK514" s="1277">
        <f t="shared" si="350"/>
        <v>18.914368836707933</v>
      </c>
      <c r="CL514" s="1277">
        <f>100*CL512/CL$71</f>
        <v>17.141495974399287</v>
      </c>
      <c r="CM514" s="395"/>
      <c r="CN514" s="888"/>
    </row>
    <row r="515" spans="1:92" s="4" customFormat="1" ht="15">
      <c r="F515" s="395"/>
      <c r="V515" s="1324"/>
      <c r="W515" s="1303"/>
      <c r="X515" s="1325"/>
      <c r="Y515" s="2"/>
      <c r="Z515" s="1305"/>
      <c r="AK515" s="1306"/>
      <c r="AL515" s="1306"/>
      <c r="AM515" s="1306"/>
      <c r="AN515" s="1306"/>
      <c r="AO515" s="1306"/>
      <c r="AP515" s="1306"/>
      <c r="AQ515" s="1306"/>
      <c r="AR515" s="1306"/>
      <c r="AS515" s="1306"/>
      <c r="AT515" s="1306"/>
      <c r="AU515" s="1306"/>
      <c r="AV515" s="1306"/>
      <c r="AW515" s="1306"/>
      <c r="AX515" s="1306"/>
      <c r="AY515" s="1306"/>
      <c r="AZ515" s="1306"/>
      <c r="BA515" s="1306"/>
      <c r="BB515" s="1306"/>
      <c r="BC515" s="1306"/>
      <c r="BD515" s="1306"/>
      <c r="BE515" s="1306"/>
      <c r="BF515" s="1306"/>
      <c r="BG515" s="1306"/>
      <c r="BH515" s="1306"/>
      <c r="BI515" s="1306"/>
      <c r="BJ515" s="1306"/>
      <c r="BK515" s="1306"/>
      <c r="BL515" s="1306"/>
      <c r="BM515" s="1306"/>
      <c r="BN515" s="1306"/>
      <c r="BO515" s="1306"/>
      <c r="BP515" s="1306"/>
      <c r="BQ515" s="1306"/>
      <c r="BR515" s="1306"/>
      <c r="BS515" s="1306"/>
      <c r="BT515" s="1306"/>
      <c r="BU515" s="1306"/>
      <c r="BV515" s="1306"/>
      <c r="BW515" s="1306"/>
      <c r="BX515" s="1306"/>
      <c r="BY515" s="1306"/>
      <c r="BZ515" s="1306"/>
      <c r="CA515" s="1306"/>
      <c r="CB515" s="1306"/>
      <c r="CC515" s="1306"/>
      <c r="CD515" s="1306"/>
      <c r="CE515" s="1306"/>
      <c r="CF515" s="1306"/>
      <c r="CG515" s="1306"/>
      <c r="CH515" s="1306"/>
      <c r="CI515" s="1306"/>
      <c r="CJ515" s="1306"/>
      <c r="CK515" s="1306"/>
      <c r="CL515" s="1306"/>
      <c r="CM515" s="395"/>
      <c r="CN515" s="888"/>
    </row>
    <row r="516" spans="1:92" s="82" customFormat="1" ht="15">
      <c r="F516" s="810"/>
      <c r="Q516" s="82" t="s">
        <v>62</v>
      </c>
      <c r="V516" s="1319" t="s">
        <v>63</v>
      </c>
      <c r="W516" s="362" t="s">
        <v>9</v>
      </c>
      <c r="X516" s="1325" t="s">
        <v>1411</v>
      </c>
      <c r="Y516" s="218"/>
      <c r="Z516" s="811"/>
      <c r="AK516" s="819"/>
      <c r="AL516" s="819"/>
      <c r="AM516" s="819"/>
      <c r="AN516" s="819"/>
      <c r="AO516" s="819"/>
      <c r="AP516" s="819"/>
      <c r="AQ516" s="819"/>
      <c r="AR516" s="819"/>
      <c r="AS516" s="819"/>
      <c r="AT516" s="819"/>
      <c r="AU516" s="819"/>
      <c r="AV516" s="1320">
        <v>3.8050196633102522</v>
      </c>
      <c r="AW516" s="1320">
        <v>4.1766294257829122</v>
      </c>
      <c r="AX516" s="1320">
        <v>4.5702235938456406</v>
      </c>
      <c r="AY516" s="1320">
        <v>5.0164764366215726</v>
      </c>
      <c r="AZ516" s="1320">
        <v>5.5142295684273055</v>
      </c>
      <c r="BA516" s="1320">
        <v>6.0515941714415336</v>
      </c>
      <c r="BB516" s="1320">
        <v>6.6654753222748511</v>
      </c>
      <c r="BC516" s="1320">
        <v>7.3381309508727766</v>
      </c>
      <c r="BD516" s="1320">
        <v>8.0920520534251281</v>
      </c>
      <c r="BE516" s="1320">
        <v>8.9773778543319871</v>
      </c>
      <c r="BF516" s="1320">
        <v>10.246533328907235</v>
      </c>
      <c r="BG516" s="1320">
        <v>11.880611139862161</v>
      </c>
      <c r="BH516" s="1320">
        <v>14.219729565484425</v>
      </c>
      <c r="BI516" s="1320">
        <v>17.188856233469394</v>
      </c>
      <c r="BJ516" s="1320">
        <v>20.610944237234886</v>
      </c>
      <c r="BK516" s="1320">
        <v>24.533077890097708</v>
      </c>
      <c r="BL516" s="1320">
        <v>28.980456018273859</v>
      </c>
      <c r="BM516" s="1320">
        <v>33.028120498530029</v>
      </c>
      <c r="BN516" s="1320">
        <v>37.245794729682125</v>
      </c>
      <c r="BO516" s="1320">
        <v>43.044293799516119</v>
      </c>
      <c r="BP516" s="1320">
        <v>50.215592996344277</v>
      </c>
      <c r="BQ516" s="1320">
        <v>57.956226402089953</v>
      </c>
      <c r="BR516" s="1320">
        <v>66.40652054806273</v>
      </c>
      <c r="BS516" s="1320">
        <v>76.43078276651724</v>
      </c>
      <c r="BT516" s="1320">
        <v>87.460799971711168</v>
      </c>
      <c r="BU516" s="1320">
        <v>98.6765930268284</v>
      </c>
      <c r="BV516" s="1320">
        <v>110.925537954742</v>
      </c>
      <c r="BW516" s="1320">
        <v>124.29993534208033</v>
      </c>
      <c r="BX516" s="1320">
        <v>139.47534649227697</v>
      </c>
      <c r="BY516" s="1320">
        <v>155.97248463166343</v>
      </c>
      <c r="BZ516" s="1320">
        <v>174.42857879265006</v>
      </c>
      <c r="CA516" s="1320">
        <v>194.67525655717463</v>
      </c>
      <c r="CB516" s="1320">
        <v>214.5284937786428</v>
      </c>
      <c r="CC516" s="1320">
        <v>234.02490811028957</v>
      </c>
      <c r="CD516" s="1320">
        <v>253.75702540502314</v>
      </c>
      <c r="CE516" s="1320">
        <v>275.13197709195896</v>
      </c>
      <c r="CF516" s="1320">
        <v>298.27751930818965</v>
      </c>
      <c r="CG516" s="1320">
        <v>324.15565080337245</v>
      </c>
      <c r="CH516" s="1320">
        <v>351.36890657347669</v>
      </c>
      <c r="CI516" s="1320">
        <v>374.42804250577893</v>
      </c>
      <c r="CJ516" s="1320">
        <v>398.9469797741267</v>
      </c>
      <c r="CK516" s="1320">
        <v>426.8934925004732</v>
      </c>
      <c r="CL516" s="1320">
        <v>451.94194897500557</v>
      </c>
      <c r="CM516" s="1321">
        <v>481.6941409120904</v>
      </c>
      <c r="CN516" s="890"/>
    </row>
    <row r="517" spans="1:92" s="48" customFormat="1" ht="15">
      <c r="A517" s="228"/>
      <c r="B517" s="60"/>
      <c r="C517" s="685"/>
      <c r="D517" s="17"/>
      <c r="E517" s="579"/>
      <c r="F517" s="542"/>
      <c r="G517" s="524"/>
      <c r="H517" s="228"/>
      <c r="I517" s="82"/>
      <c r="J517" s="80"/>
      <c r="K517" s="66"/>
      <c r="L517" s="62"/>
      <c r="M517" s="60"/>
      <c r="O517" s="64"/>
      <c r="R517" s="5"/>
      <c r="S517" s="322"/>
      <c r="T517" s="12"/>
      <c r="U517" s="8"/>
      <c r="V517" s="1302" t="s">
        <v>1351</v>
      </c>
      <c r="W517" s="1303" t="s">
        <v>1384</v>
      </c>
      <c r="X517" s="1304"/>
      <c r="Y517" s="2"/>
      <c r="Z517" s="1305"/>
      <c r="AA517" s="4"/>
      <c r="AB517" s="4"/>
      <c r="AC517" s="4"/>
      <c r="AD517" s="4"/>
      <c r="AE517" s="4"/>
      <c r="AF517" s="4"/>
      <c r="AG517" s="4"/>
      <c r="AH517" s="4"/>
      <c r="AI517" s="4"/>
      <c r="AJ517" s="4"/>
      <c r="AK517" s="1306"/>
      <c r="AL517" s="1306"/>
      <c r="AM517" s="1306"/>
      <c r="AN517" s="1306"/>
      <c r="AO517" s="1306"/>
      <c r="AP517" s="1306"/>
      <c r="AQ517" s="1306"/>
      <c r="AR517" s="1306"/>
      <c r="AS517" s="1306"/>
      <c r="AT517" s="1306"/>
      <c r="AU517" s="1306"/>
      <c r="AV517" s="1306"/>
      <c r="AW517" s="1306"/>
      <c r="AX517" s="1306"/>
      <c r="AY517" s="1306"/>
      <c r="AZ517" s="1306"/>
      <c r="BA517" s="1306"/>
      <c r="BB517" s="1306"/>
      <c r="BC517" s="1306"/>
      <c r="BD517" s="1306">
        <f t="shared" ref="BD517:CL517" si="351">BD134-BD516</f>
        <v>36.30794794657487</v>
      </c>
      <c r="BE517" s="1306">
        <f t="shared" si="351"/>
        <v>40.822622145668007</v>
      </c>
      <c r="BF517" s="1306">
        <f t="shared" si="351"/>
        <v>44.853466671092768</v>
      </c>
      <c r="BG517" s="1306">
        <f t="shared" si="351"/>
        <v>55.419388860137836</v>
      </c>
      <c r="BH517" s="1306">
        <f t="shared" si="351"/>
        <v>80.480270434515575</v>
      </c>
      <c r="BI517" s="1306">
        <f t="shared" si="351"/>
        <v>94.111143766530603</v>
      </c>
      <c r="BJ517" s="1306">
        <f t="shared" si="351"/>
        <v>112.88905576276511</v>
      </c>
      <c r="BK517" s="1306">
        <f t="shared" si="351"/>
        <v>127.06692210990229</v>
      </c>
      <c r="BL517" s="1306">
        <f t="shared" si="351"/>
        <v>141.41954398172615</v>
      </c>
      <c r="BM517" s="1306">
        <f t="shared" si="351"/>
        <v>158.67187950146996</v>
      </c>
      <c r="BN517" s="1306">
        <f t="shared" si="351"/>
        <v>174.55420527031788</v>
      </c>
      <c r="BO517" s="1306">
        <f t="shared" si="351"/>
        <v>195.15570620048388</v>
      </c>
      <c r="BP517" s="1306">
        <f t="shared" si="351"/>
        <v>212.88440700365575</v>
      </c>
      <c r="BQ517" s="1306">
        <f t="shared" si="351"/>
        <v>219.24377359791004</v>
      </c>
      <c r="BR517" s="1306">
        <f t="shared" si="351"/>
        <v>253.89347945193728</v>
      </c>
      <c r="BS517" s="1306">
        <f t="shared" si="351"/>
        <v>303.26921723348278</v>
      </c>
      <c r="BT517" s="1306">
        <f t="shared" si="351"/>
        <v>347.93920002828884</v>
      </c>
      <c r="BU517" s="1306">
        <f t="shared" si="351"/>
        <v>386.92340697317161</v>
      </c>
      <c r="BV517" s="1306">
        <f t="shared" si="351"/>
        <v>417.57446204525797</v>
      </c>
      <c r="BW517" s="1306">
        <f t="shared" si="351"/>
        <v>440.20006465791965</v>
      </c>
      <c r="BX517" s="1306">
        <f t="shared" si="351"/>
        <v>471.32465350772299</v>
      </c>
      <c r="BY517" s="1306">
        <f t="shared" si="351"/>
        <v>480.72751536833664</v>
      </c>
      <c r="BZ517" s="1306">
        <f t="shared" si="351"/>
        <v>483.27142120734999</v>
      </c>
      <c r="CA517" s="1306">
        <f t="shared" si="351"/>
        <v>490.82474344282537</v>
      </c>
      <c r="CB517" s="1306">
        <f t="shared" si="351"/>
        <v>531.47150622135723</v>
      </c>
      <c r="CC517" s="1306">
        <f t="shared" si="351"/>
        <v>575.97509188971048</v>
      </c>
      <c r="CD517" s="1306">
        <f t="shared" si="351"/>
        <v>597.44297459497693</v>
      </c>
      <c r="CE517" s="1306">
        <f t="shared" si="351"/>
        <v>623.46802290804112</v>
      </c>
      <c r="CF517" s="1306">
        <f t="shared" si="351"/>
        <v>597.92248069181039</v>
      </c>
      <c r="CG517" s="1306">
        <f t="shared" si="351"/>
        <v>608.64434919662745</v>
      </c>
      <c r="CH517" s="1306">
        <f t="shared" si="351"/>
        <v>689.5310934265234</v>
      </c>
      <c r="CI517" s="1306">
        <f t="shared" si="351"/>
        <v>793.97195749422121</v>
      </c>
      <c r="CJ517" s="1306">
        <f t="shared" si="351"/>
        <v>845.85302022587325</v>
      </c>
      <c r="CK517" s="1306">
        <f t="shared" si="351"/>
        <v>908.4065074995267</v>
      </c>
      <c r="CL517" s="1306">
        <f t="shared" si="351"/>
        <v>987.95805102499457</v>
      </c>
      <c r="CM517" s="384"/>
      <c r="CN517" s="907"/>
    </row>
    <row r="518" spans="1:92" s="48" customFormat="1" ht="15">
      <c r="A518" s="228"/>
      <c r="B518" s="60"/>
      <c r="C518" s="685"/>
      <c r="D518" s="17"/>
      <c r="E518" s="579"/>
      <c r="F518" s="542"/>
      <c r="G518" s="524"/>
      <c r="H518" s="228"/>
      <c r="I518" s="82"/>
      <c r="J518" s="80"/>
      <c r="K518" s="66"/>
      <c r="L518" s="62"/>
      <c r="M518" s="60"/>
      <c r="O518" s="64"/>
      <c r="R518" s="5"/>
      <c r="S518" s="322"/>
      <c r="T518" s="12"/>
      <c r="U518" s="8"/>
      <c r="V518" s="1302" t="s">
        <v>1398</v>
      </c>
      <c r="W518" s="1303" t="s">
        <v>1384</v>
      </c>
      <c r="X518" s="1304"/>
      <c r="Y518" s="2"/>
      <c r="Z518" s="1305"/>
      <c r="AA518" s="4"/>
      <c r="AB518" s="4"/>
      <c r="AC518" s="4"/>
      <c r="AD518" s="4"/>
      <c r="AE518" s="4"/>
      <c r="AF518" s="4"/>
      <c r="AG518" s="4"/>
      <c r="AH518" s="4"/>
      <c r="AI518" s="4"/>
      <c r="AJ518" s="4"/>
      <c r="AK518" s="1306"/>
      <c r="AL518" s="1306"/>
      <c r="AM518" s="1306"/>
      <c r="AN518" s="1306"/>
      <c r="AO518" s="1306"/>
      <c r="AP518" s="1306"/>
      <c r="AQ518" s="1306"/>
      <c r="AR518" s="1306"/>
      <c r="AS518" s="1306"/>
      <c r="AT518" s="1306"/>
      <c r="AU518" s="1306"/>
      <c r="AV518" s="1306"/>
      <c r="AW518" s="1306"/>
      <c r="AX518" s="1306"/>
      <c r="AY518" s="1306"/>
      <c r="AZ518" s="1306"/>
      <c r="BA518" s="1306"/>
      <c r="BB518" s="1306"/>
      <c r="BC518" s="1306"/>
      <c r="BD518" s="1306">
        <f t="shared" ref="BD518:CL518" si="352">BD160-BD516</f>
        <v>64.707947946574876</v>
      </c>
      <c r="BE518" s="1306">
        <f t="shared" si="352"/>
        <v>73.822622145668007</v>
      </c>
      <c r="BF518" s="1306">
        <f t="shared" si="352"/>
        <v>81.95346667109277</v>
      </c>
      <c r="BG518" s="1306">
        <f t="shared" si="352"/>
        <v>98.219388860137826</v>
      </c>
      <c r="BH518" s="1306">
        <f t="shared" si="352"/>
        <v>131.28027043451559</v>
      </c>
      <c r="BI518" s="1306">
        <f t="shared" si="352"/>
        <v>152.81114376653062</v>
      </c>
      <c r="BJ518" s="1306">
        <f t="shared" si="352"/>
        <v>180.78905576276512</v>
      </c>
      <c r="BK518" s="1306">
        <f t="shared" si="352"/>
        <v>203.16692210990229</v>
      </c>
      <c r="BL518" s="1306">
        <f t="shared" si="352"/>
        <v>220.31954398172616</v>
      </c>
      <c r="BM518" s="1306">
        <f t="shared" si="352"/>
        <v>248.17187950146996</v>
      </c>
      <c r="BN518" s="1306">
        <f t="shared" si="352"/>
        <v>265.55420527031788</v>
      </c>
      <c r="BO518" s="1306">
        <f t="shared" si="352"/>
        <v>290.25570620048387</v>
      </c>
      <c r="BP518" s="1306">
        <f t="shared" si="352"/>
        <v>313.38440700365572</v>
      </c>
      <c r="BQ518" s="1306">
        <f t="shared" si="352"/>
        <v>327.14377359791007</v>
      </c>
      <c r="BR518" s="1306">
        <f t="shared" si="352"/>
        <v>373.69347945193726</v>
      </c>
      <c r="BS518" s="1306">
        <f t="shared" si="352"/>
        <v>438.96921723348271</v>
      </c>
      <c r="BT518" s="1306">
        <f t="shared" si="352"/>
        <v>482.53920002828886</v>
      </c>
      <c r="BU518" s="1306">
        <f t="shared" si="352"/>
        <v>564.82340697317159</v>
      </c>
      <c r="BV518" s="1306">
        <f t="shared" si="352"/>
        <v>601.77446204525802</v>
      </c>
      <c r="BW518" s="1306">
        <f t="shared" si="352"/>
        <v>628.20006465791971</v>
      </c>
      <c r="BX518" s="1306">
        <f t="shared" si="352"/>
        <v>647.92465350772295</v>
      </c>
      <c r="BY518" s="1306">
        <f t="shared" si="352"/>
        <v>649.92751536833657</v>
      </c>
      <c r="BZ518" s="1306">
        <f t="shared" si="352"/>
        <v>652.87142120734984</v>
      </c>
      <c r="CA518" s="1306">
        <f t="shared" si="352"/>
        <v>658.62474344282532</v>
      </c>
      <c r="CB518" s="1306">
        <f t="shared" si="352"/>
        <v>697.47150622135723</v>
      </c>
      <c r="CC518" s="1306">
        <f t="shared" si="352"/>
        <v>770.87509188971035</v>
      </c>
      <c r="CD518" s="1306">
        <f t="shared" si="352"/>
        <v>825.74297459497689</v>
      </c>
      <c r="CE518" s="1306">
        <f t="shared" si="352"/>
        <v>872.46802290804089</v>
      </c>
      <c r="CF518" s="1306">
        <f t="shared" si="352"/>
        <v>853.92248069181039</v>
      </c>
      <c r="CG518" s="1306">
        <f t="shared" si="352"/>
        <v>887.4443491966274</v>
      </c>
      <c r="CH518" s="1306">
        <f t="shared" si="352"/>
        <v>967.23109342652322</v>
      </c>
      <c r="CI518" s="1306">
        <f t="shared" si="352"/>
        <v>1118.9719574942212</v>
      </c>
      <c r="CJ518" s="1306">
        <f t="shared" si="352"/>
        <v>1196.0530202258733</v>
      </c>
      <c r="CK518" s="1306">
        <f t="shared" si="352"/>
        <v>1290.0065074995268</v>
      </c>
      <c r="CL518" s="1306">
        <f t="shared" si="352"/>
        <v>1381.8580510249944</v>
      </c>
      <c r="CM518" s="384"/>
      <c r="CN518" s="907"/>
    </row>
    <row r="519" spans="1:92" s="48" customFormat="1" ht="15">
      <c r="A519" s="228"/>
      <c r="B519" s="60"/>
      <c r="C519" s="685"/>
      <c r="D519" s="17"/>
      <c r="E519" s="579"/>
      <c r="F519" s="542"/>
      <c r="G519" s="524"/>
      <c r="H519" s="228"/>
      <c r="I519" s="82"/>
      <c r="J519" s="80"/>
      <c r="K519" s="66"/>
      <c r="L519" s="62"/>
      <c r="M519" s="60"/>
      <c r="O519" s="64"/>
      <c r="R519" s="5"/>
      <c r="S519" s="322"/>
      <c r="T519" s="12"/>
      <c r="U519" s="8"/>
      <c r="V519" s="1302" t="s">
        <v>1351</v>
      </c>
      <c r="W519" s="1303" t="s">
        <v>824</v>
      </c>
      <c r="X519" s="1304"/>
      <c r="Y519" s="2"/>
      <c r="Z519" s="1305"/>
      <c r="AA519" s="4"/>
      <c r="AB519" s="4"/>
      <c r="AC519" s="4"/>
      <c r="AD519" s="4"/>
      <c r="AE519" s="4"/>
      <c r="AF519" s="4"/>
      <c r="AG519" s="4"/>
      <c r="AH519" s="4"/>
      <c r="AI519" s="4"/>
      <c r="AJ519" s="4"/>
      <c r="AK519" s="1306"/>
      <c r="AL519" s="1306"/>
      <c r="AM519" s="1306"/>
      <c r="AN519" s="1306"/>
      <c r="AO519" s="1306"/>
      <c r="AP519" s="1306"/>
      <c r="AQ519" s="1306"/>
      <c r="AR519" s="1306"/>
      <c r="AS519" s="1306"/>
      <c r="AT519" s="1306"/>
      <c r="AU519" s="1306"/>
      <c r="AV519" s="1306"/>
      <c r="AW519" s="1306"/>
      <c r="AX519" s="1306"/>
      <c r="AY519" s="1306"/>
      <c r="AZ519" s="1306"/>
      <c r="BA519" s="1306"/>
      <c r="BB519" s="1306"/>
      <c r="BC519" s="1306"/>
      <c r="BD519" s="1306">
        <f>100*BD517/BD$71</f>
        <v>10.553255517904596</v>
      </c>
      <c r="BE519" s="1306">
        <f t="shared" ref="BE519:CL519" si="353">100*BE517/BE$71</f>
        <v>10.402851998908309</v>
      </c>
      <c r="BF519" s="1306">
        <f t="shared" si="353"/>
        <v>10.086092066444055</v>
      </c>
      <c r="BG519" s="1306">
        <f t="shared" si="353"/>
        <v>11.052371880744316</v>
      </c>
      <c r="BH519" s="1306">
        <f t="shared" si="353"/>
        <v>13.979887726056887</v>
      </c>
      <c r="BI519" s="1306">
        <f t="shared" si="353"/>
        <v>14.717640665691958</v>
      </c>
      <c r="BJ519" s="1306">
        <f t="shared" si="353"/>
        <v>16.242038724941832</v>
      </c>
      <c r="BK519" s="1306">
        <f t="shared" si="353"/>
        <v>17.068210572298231</v>
      </c>
      <c r="BL519" s="1306">
        <f t="shared" si="353"/>
        <v>17.657128471409411</v>
      </c>
      <c r="BM519" s="1306">
        <f t="shared" si="353"/>
        <v>18.865527785211839</v>
      </c>
      <c r="BN519" s="1306">
        <f t="shared" si="353"/>
        <v>19.199670249930438</v>
      </c>
      <c r="BO519" s="1306">
        <f t="shared" si="353"/>
        <v>19.925711502765562</v>
      </c>
      <c r="BP519" s="1306">
        <f t="shared" si="353"/>
        <v>20.612762587841175</v>
      </c>
      <c r="BQ519" s="1306">
        <f t="shared" si="353"/>
        <v>20.467632504766041</v>
      </c>
      <c r="BR519" s="1306">
        <f t="shared" si="353"/>
        <v>22.914892449943554</v>
      </c>
      <c r="BS519" s="1306">
        <f t="shared" si="353"/>
        <v>27.081654003627751</v>
      </c>
      <c r="BT519" s="1306">
        <f t="shared" si="353"/>
        <v>30.049643260348784</v>
      </c>
      <c r="BU519" s="1306">
        <f t="shared" si="353"/>
        <v>32.346573696291792</v>
      </c>
      <c r="BV519" s="1306">
        <f t="shared" si="353"/>
        <v>34.043046710084369</v>
      </c>
      <c r="BW519" s="1306">
        <f t="shared" si="353"/>
        <v>34.802737972415841</v>
      </c>
      <c r="BX519" s="1306">
        <f t="shared" si="353"/>
        <v>35.676588057462794</v>
      </c>
      <c r="BY519" s="1306">
        <f t="shared" si="353"/>
        <v>35.166485921250796</v>
      </c>
      <c r="BZ519" s="1306">
        <f t="shared" si="353"/>
        <v>33.569761033306108</v>
      </c>
      <c r="CA519" s="1306">
        <f t="shared" si="353"/>
        <v>32.81893363386142</v>
      </c>
      <c r="CB519" s="1306">
        <f t="shared" si="353"/>
        <v>34.445638609477655</v>
      </c>
      <c r="CC519" s="1306">
        <f t="shared" si="353"/>
        <v>36.272696567768726</v>
      </c>
      <c r="CD519" s="1306">
        <f t="shared" si="353"/>
        <v>36.086809812090095</v>
      </c>
      <c r="CE519" s="1306">
        <f t="shared" si="353"/>
        <v>36.289341928908655</v>
      </c>
      <c r="CF519" s="1306">
        <f t="shared" si="353"/>
        <v>33.252728799456534</v>
      </c>
      <c r="CG519" s="1306">
        <f t="shared" si="353"/>
        <v>32.258156881633049</v>
      </c>
      <c r="CH519" s="1306">
        <f t="shared" si="353"/>
        <v>35.667953487699037</v>
      </c>
      <c r="CI519" s="1306">
        <f t="shared" si="353"/>
        <v>42.10348583009749</v>
      </c>
      <c r="CJ519" s="1306">
        <f t="shared" si="353"/>
        <v>43.674512589629536</v>
      </c>
      <c r="CK519" s="1306">
        <f t="shared" si="353"/>
        <v>45.388598744453958</v>
      </c>
      <c r="CL519" s="1306">
        <f t="shared" si="353"/>
        <v>48.612881326184336</v>
      </c>
      <c r="CM519" s="384"/>
      <c r="CN519" s="907"/>
    </row>
    <row r="520" spans="1:92" s="48" customFormat="1" ht="15">
      <c r="A520" s="228"/>
      <c r="B520" s="60"/>
      <c r="C520" s="685"/>
      <c r="D520" s="17"/>
      <c r="E520" s="579"/>
      <c r="F520" s="542"/>
      <c r="G520" s="524"/>
      <c r="H520" s="228"/>
      <c r="I520" s="82"/>
      <c r="J520" s="80"/>
      <c r="K520" s="66"/>
      <c r="L520" s="62"/>
      <c r="M520" s="60"/>
      <c r="O520" s="64"/>
      <c r="R520" s="5"/>
      <c r="S520" s="322"/>
      <c r="T520" s="12"/>
      <c r="U520" s="8"/>
      <c r="V520" s="1302" t="s">
        <v>1398</v>
      </c>
      <c r="W520" s="1303" t="s">
        <v>824</v>
      </c>
      <c r="X520" s="1304"/>
      <c r="Y520" s="2"/>
      <c r="Z520" s="1305"/>
      <c r="AA520" s="4"/>
      <c r="AB520" s="4"/>
      <c r="AC520" s="4"/>
      <c r="AD520" s="4"/>
      <c r="AE520" s="4"/>
      <c r="AF520" s="4"/>
      <c r="AG520" s="4"/>
      <c r="AH520" s="4"/>
      <c r="AI520" s="4"/>
      <c r="AJ520" s="4"/>
      <c r="AK520" s="1306"/>
      <c r="AL520" s="1306"/>
      <c r="AM520" s="1306"/>
      <c r="AN520" s="1306"/>
      <c r="AO520" s="1306"/>
      <c r="AP520" s="1306"/>
      <c r="AQ520" s="1306"/>
      <c r="AR520" s="1306"/>
      <c r="AS520" s="1306"/>
      <c r="AT520" s="1306"/>
      <c r="AU520" s="1306"/>
      <c r="AV520" s="1306"/>
      <c r="AW520" s="1306"/>
      <c r="AX520" s="1306"/>
      <c r="AY520" s="1306"/>
      <c r="AZ520" s="1306"/>
      <c r="BA520" s="1306"/>
      <c r="BB520" s="1306"/>
      <c r="BC520" s="1306"/>
      <c r="BD520" s="1306">
        <f t="shared" ref="BD520:CL520" si="354">100*BD518/BD$71</f>
        <v>18.807989636987859</v>
      </c>
      <c r="BE520" s="1306">
        <f t="shared" si="354"/>
        <v>18.812260751217078</v>
      </c>
      <c r="BF520" s="1306">
        <f t="shared" si="354"/>
        <v>18.428680576023755</v>
      </c>
      <c r="BG520" s="1306">
        <f t="shared" si="354"/>
        <v>19.588040104904522</v>
      </c>
      <c r="BH520" s="1306">
        <f t="shared" si="354"/>
        <v>22.804141082182735</v>
      </c>
      <c r="BI520" s="1306">
        <f t="shared" si="354"/>
        <v>23.897483482386765</v>
      </c>
      <c r="BJ520" s="1306">
        <f t="shared" si="354"/>
        <v>26.01122690684268</v>
      </c>
      <c r="BK520" s="1306">
        <f t="shared" si="354"/>
        <v>27.290310887504283</v>
      </c>
      <c r="BL520" s="1306">
        <f t="shared" si="354"/>
        <v>27.508294704658063</v>
      </c>
      <c r="BM520" s="1306">
        <f t="shared" si="354"/>
        <v>29.506762653554201</v>
      </c>
      <c r="BN520" s="1306">
        <f t="shared" si="354"/>
        <v>29.208996522179049</v>
      </c>
      <c r="BO520" s="1306">
        <f t="shared" si="354"/>
        <v>29.635574467091768</v>
      </c>
      <c r="BP520" s="1306">
        <f t="shared" si="354"/>
        <v>30.343783611106929</v>
      </c>
      <c r="BQ520" s="1306">
        <f t="shared" si="354"/>
        <v>30.540700993883256</v>
      </c>
      <c r="BR520" s="1306">
        <f t="shared" si="354"/>
        <v>33.72731709916701</v>
      </c>
      <c r="BS520" s="1306">
        <f t="shared" si="354"/>
        <v>39.199535540753779</v>
      </c>
      <c r="BT520" s="1306">
        <f t="shared" si="354"/>
        <v>41.674323614025802</v>
      </c>
      <c r="BU520" s="1306">
        <f t="shared" si="354"/>
        <v>47.21891110690833</v>
      </c>
      <c r="BV520" s="1306">
        <f t="shared" si="354"/>
        <v>49.060079057522088</v>
      </c>
      <c r="BW520" s="1306">
        <f t="shared" si="354"/>
        <v>49.666240420782572</v>
      </c>
      <c r="BX520" s="1306">
        <f t="shared" si="354"/>
        <v>49.044200814525361</v>
      </c>
      <c r="BY520" s="1306">
        <f t="shared" si="354"/>
        <v>47.543912275381111</v>
      </c>
      <c r="BZ520" s="1306">
        <f t="shared" si="354"/>
        <v>45.350783501021859</v>
      </c>
      <c r="CA520" s="1306">
        <f t="shared" si="354"/>
        <v>44.038859151743218</v>
      </c>
      <c r="CB520" s="1306">
        <f t="shared" si="354"/>
        <v>45.2044016705998</v>
      </c>
      <c r="CC520" s="1306">
        <f t="shared" si="354"/>
        <v>48.546749145048963</v>
      </c>
      <c r="CD520" s="1306">
        <f t="shared" si="354"/>
        <v>49.876609057257141</v>
      </c>
      <c r="CE520" s="1306">
        <f t="shared" si="354"/>
        <v>50.782540951613022</v>
      </c>
      <c r="CF520" s="1306">
        <f t="shared" si="354"/>
        <v>47.489856265899135</v>
      </c>
      <c r="CG520" s="1306">
        <f t="shared" si="354"/>
        <v>47.034559801450264</v>
      </c>
      <c r="CH520" s="1306">
        <f t="shared" si="354"/>
        <v>50.032774418851858</v>
      </c>
      <c r="CI520" s="1306">
        <f t="shared" si="354"/>
        <v>59.337889092861687</v>
      </c>
      <c r="CJ520" s="1306">
        <f t="shared" si="354"/>
        <v>61.756630810126055</v>
      </c>
      <c r="CK520" s="1306">
        <f t="shared" si="354"/>
        <v>64.455271140449156</v>
      </c>
      <c r="CL520" s="1306">
        <f t="shared" si="354"/>
        <v>67.99489246979266</v>
      </c>
      <c r="CM520" s="384"/>
      <c r="CN520" s="907"/>
    </row>
    <row r="521" spans="1:92" s="4" customFormat="1" thickBot="1">
      <c r="A521" s="228"/>
      <c r="B521" s="60"/>
      <c r="C521" s="685"/>
      <c r="D521" s="17"/>
      <c r="E521" s="579"/>
      <c r="F521" s="542"/>
      <c r="G521" s="524"/>
      <c r="H521" s="228"/>
      <c r="I521" s="82"/>
      <c r="J521" s="80"/>
      <c r="K521" s="66"/>
      <c r="L521" s="62"/>
      <c r="M521" s="282"/>
      <c r="N521" s="283"/>
      <c r="O521" s="284"/>
      <c r="P521" s="285"/>
      <c r="Q521" s="286"/>
      <c r="R521" s="289"/>
      <c r="S521" s="323"/>
      <c r="T521" s="287"/>
      <c r="U521" s="288"/>
      <c r="V521" s="253"/>
      <c r="W521" s="352"/>
      <c r="X521" s="254"/>
      <c r="Y521" s="254"/>
      <c r="Z521" s="790"/>
      <c r="AA521" s="257"/>
      <c r="AB521" s="257"/>
      <c r="AC521" s="257"/>
      <c r="AD521" s="257"/>
      <c r="AE521" s="257"/>
      <c r="AF521" s="257"/>
      <c r="AG521" s="257"/>
      <c r="AH521" s="257"/>
      <c r="AI521" s="257"/>
      <c r="AJ521" s="257"/>
      <c r="AK521" s="257"/>
      <c r="AL521" s="257"/>
      <c r="AM521" s="257"/>
      <c r="AN521" s="257"/>
      <c r="AO521" s="257"/>
      <c r="AP521" s="257"/>
      <c r="AQ521" s="257"/>
      <c r="AR521" s="257"/>
      <c r="AS521" s="257"/>
      <c r="AT521" s="257"/>
      <c r="AU521" s="257"/>
      <c r="AV521" s="257"/>
      <c r="AW521" s="257"/>
      <c r="AX521" s="257"/>
      <c r="AY521" s="257"/>
      <c r="AZ521" s="257"/>
      <c r="BA521" s="257"/>
      <c r="BB521" s="257"/>
      <c r="BC521" s="257"/>
      <c r="BD521" s="257"/>
      <c r="BE521" s="257"/>
      <c r="BF521" s="257"/>
      <c r="BG521" s="257"/>
      <c r="BH521" s="257"/>
      <c r="BI521" s="257"/>
      <c r="BJ521" s="257"/>
      <c r="BK521" s="257"/>
      <c r="BL521" s="257"/>
      <c r="BM521" s="257"/>
      <c r="BN521" s="257"/>
      <c r="BO521" s="257"/>
      <c r="BP521" s="257"/>
      <c r="BQ521" s="257"/>
      <c r="BR521" s="257"/>
      <c r="BS521" s="257"/>
      <c r="BT521" s="257"/>
      <c r="BU521" s="257"/>
      <c r="BV521" s="257"/>
      <c r="BW521" s="257"/>
      <c r="BX521" s="257"/>
      <c r="BY521" s="257"/>
      <c r="BZ521" s="257"/>
      <c r="CA521" s="257"/>
      <c r="CB521" s="257"/>
      <c r="CC521" s="257"/>
      <c r="CD521" s="257"/>
      <c r="CE521" s="257"/>
      <c r="CF521" s="257"/>
      <c r="CG521" s="257"/>
      <c r="CH521" s="257"/>
      <c r="CI521" s="257"/>
      <c r="CJ521" s="257"/>
      <c r="CK521" s="838"/>
      <c r="CL521" s="838"/>
      <c r="CM521" s="838"/>
      <c r="CN521" s="888"/>
    </row>
    <row r="522" spans="1:92" s="4" customFormat="1" ht="15">
      <c r="A522" s="228"/>
      <c r="B522" s="60"/>
      <c r="C522" s="685"/>
      <c r="D522" s="17"/>
      <c r="E522" s="579"/>
      <c r="F522" s="542"/>
      <c r="G522" s="524"/>
      <c r="H522" s="228"/>
      <c r="I522" s="82"/>
      <c r="J522" s="80"/>
      <c r="K522" s="66"/>
      <c r="L522" s="62"/>
      <c r="M522" s="293"/>
      <c r="N522" s="294"/>
      <c r="O522" s="295"/>
      <c r="P522" s="296"/>
      <c r="Q522" s="297"/>
      <c r="R522" s="300"/>
      <c r="S522" s="324"/>
      <c r="T522" s="298"/>
      <c r="U522" s="299"/>
      <c r="V522" s="274"/>
      <c r="W522" s="353"/>
      <c r="X522" s="271"/>
      <c r="Y522" s="271"/>
      <c r="Z522" s="791"/>
      <c r="AA522" s="274"/>
      <c r="AB522" s="274"/>
      <c r="AC522" s="274"/>
      <c r="AD522" s="274"/>
      <c r="AE522" s="274"/>
      <c r="AF522" s="274"/>
      <c r="AG522" s="274"/>
      <c r="AH522" s="274"/>
      <c r="AI522" s="274"/>
      <c r="AJ522" s="274"/>
      <c r="AK522" s="274"/>
      <c r="AL522" s="274"/>
      <c r="AM522" s="274"/>
      <c r="AN522" s="274"/>
      <c r="AO522" s="274"/>
      <c r="AP522" s="274"/>
      <c r="AQ522" s="274"/>
      <c r="AR522" s="274"/>
      <c r="AS522" s="274"/>
      <c r="AT522" s="274"/>
      <c r="AU522" s="274"/>
      <c r="AV522" s="274"/>
      <c r="AW522" s="274"/>
      <c r="AX522" s="274"/>
      <c r="AY522" s="274"/>
      <c r="AZ522" s="274"/>
      <c r="BA522" s="274"/>
      <c r="BB522" s="274"/>
      <c r="BC522" s="274"/>
      <c r="BD522" s="274"/>
      <c r="BE522" s="274"/>
      <c r="BF522" s="274"/>
      <c r="BG522" s="274"/>
      <c r="BH522" s="274"/>
      <c r="BI522" s="274"/>
      <c r="BJ522" s="274"/>
      <c r="BK522" s="274"/>
      <c r="BL522" s="274"/>
      <c r="BM522" s="274"/>
      <c r="BN522" s="274"/>
      <c r="BO522" s="274"/>
      <c r="BP522" s="274"/>
      <c r="BQ522" s="274"/>
      <c r="BR522" s="274"/>
      <c r="BS522" s="274"/>
      <c r="BT522" s="274"/>
      <c r="BU522" s="274"/>
      <c r="BV522" s="274"/>
      <c r="BW522" s="274"/>
      <c r="BX522" s="274"/>
      <c r="BY522" s="274"/>
      <c r="BZ522" s="274"/>
      <c r="CA522" s="274"/>
      <c r="CB522" s="274"/>
      <c r="CC522" s="274"/>
      <c r="CD522" s="274"/>
      <c r="CE522" s="274"/>
      <c r="CF522" s="274"/>
      <c r="CG522" s="274"/>
      <c r="CH522" s="274"/>
      <c r="CI522" s="274"/>
      <c r="CJ522" s="274"/>
      <c r="CK522" s="839"/>
      <c r="CL522" s="839"/>
      <c r="CM522" s="839"/>
      <c r="CN522" s="888"/>
    </row>
    <row r="523" spans="1:92" s="60" customFormat="1" ht="17">
      <c r="A523" s="228"/>
      <c r="C523" s="685"/>
      <c r="D523" s="17"/>
      <c r="E523" s="579"/>
      <c r="F523" s="542"/>
      <c r="G523" s="524"/>
      <c r="H523" s="228"/>
      <c r="I523" s="82"/>
      <c r="J523" s="80"/>
      <c r="M523" s="60" t="s">
        <v>316</v>
      </c>
      <c r="R523" s="5"/>
      <c r="S523" s="322"/>
      <c r="T523" s="12"/>
      <c r="U523" s="8"/>
      <c r="V523" s="174" t="s">
        <v>753</v>
      </c>
      <c r="W523" s="358"/>
      <c r="X523" s="68"/>
      <c r="Y523" s="68"/>
      <c r="Z523" s="789"/>
      <c r="CK523" s="829"/>
      <c r="CL523" s="383"/>
      <c r="CM523" s="383"/>
      <c r="CN523" s="910"/>
    </row>
    <row r="524" spans="1:92" s="60" customFormat="1" ht="15">
      <c r="A524" s="228"/>
      <c r="C524" s="685"/>
      <c r="D524" s="17"/>
      <c r="E524" s="579"/>
      <c r="F524" s="542"/>
      <c r="G524" s="524"/>
      <c r="H524" s="228"/>
      <c r="I524" s="82"/>
      <c r="J524" s="80"/>
      <c r="R524" s="5"/>
      <c r="S524" s="322"/>
      <c r="T524" s="12"/>
      <c r="U524" s="8"/>
      <c r="V524" s="71"/>
      <c r="W524" s="358"/>
      <c r="X524" s="68"/>
      <c r="Y524" s="68"/>
      <c r="Z524" s="789"/>
      <c r="CK524" s="829"/>
      <c r="CL524" s="383"/>
      <c r="CM524" s="383"/>
      <c r="CN524" s="910"/>
    </row>
    <row r="525" spans="1:92" s="60" customFormat="1" ht="15">
      <c r="A525" s="228"/>
      <c r="C525" s="685"/>
      <c r="D525" s="17"/>
      <c r="E525" s="579"/>
      <c r="F525" s="542"/>
      <c r="G525" s="524"/>
      <c r="H525" s="228"/>
      <c r="I525" s="82"/>
      <c r="J525" s="80"/>
      <c r="M525" s="60" t="s">
        <v>316</v>
      </c>
      <c r="R525" s="5"/>
      <c r="S525" s="322"/>
      <c r="T525" s="12"/>
      <c r="U525" s="8"/>
      <c r="V525" s="69" t="s">
        <v>759</v>
      </c>
      <c r="W525" s="358"/>
      <c r="X525" s="68"/>
      <c r="Y525" s="68"/>
      <c r="Z525" s="789"/>
      <c r="CK525" s="829"/>
      <c r="CL525" s="383"/>
      <c r="CM525" s="383"/>
      <c r="CN525" s="910"/>
    </row>
    <row r="526" spans="1:92" s="60" customFormat="1" ht="15">
      <c r="A526" s="228"/>
      <c r="C526" s="685"/>
      <c r="D526" s="17"/>
      <c r="E526" s="579"/>
      <c r="F526" s="542"/>
      <c r="G526" s="524"/>
      <c r="H526" s="228"/>
      <c r="I526" s="82"/>
      <c r="J526" s="80"/>
      <c r="M526" s="60" t="s">
        <v>316</v>
      </c>
      <c r="R526" s="5"/>
      <c r="S526" s="322"/>
      <c r="T526" s="12"/>
      <c r="U526" s="8"/>
      <c r="V526" s="69" t="s">
        <v>642</v>
      </c>
      <c r="W526" s="358"/>
      <c r="X526" s="68"/>
      <c r="Y526" s="68"/>
      <c r="Z526" s="789"/>
      <c r="CK526" s="829"/>
      <c r="CL526" s="383"/>
      <c r="CM526" s="383"/>
      <c r="CN526" s="910"/>
    </row>
    <row r="527" spans="1:92" s="60" customFormat="1" ht="15">
      <c r="A527" s="228"/>
      <c r="C527" s="685"/>
      <c r="D527" s="17"/>
      <c r="E527" s="579"/>
      <c r="F527" s="542"/>
      <c r="G527" s="524"/>
      <c r="H527" s="228"/>
      <c r="I527" s="82"/>
      <c r="J527" s="80"/>
      <c r="R527" s="5"/>
      <c r="S527" s="322"/>
      <c r="T527" s="12"/>
      <c r="U527" s="8"/>
      <c r="V527" s="69"/>
      <c r="W527" s="358"/>
      <c r="X527" s="68"/>
      <c r="Y527" s="68"/>
      <c r="Z527" s="789"/>
      <c r="CK527" s="829"/>
      <c r="CL527" s="383"/>
      <c r="CM527" s="383"/>
      <c r="CN527" s="910"/>
    </row>
    <row r="528" spans="1:92" s="60" customFormat="1" ht="15">
      <c r="A528" s="228"/>
      <c r="C528" s="685"/>
      <c r="D528" s="17"/>
      <c r="E528" s="579"/>
      <c r="F528" s="542"/>
      <c r="G528" s="524"/>
      <c r="H528" s="228"/>
      <c r="I528" s="82"/>
      <c r="J528" s="80"/>
      <c r="M528" s="60" t="s">
        <v>316</v>
      </c>
      <c r="R528" s="5"/>
      <c r="S528" s="322"/>
      <c r="T528" s="12"/>
      <c r="U528" s="8"/>
      <c r="V528" s="69" t="s">
        <v>455</v>
      </c>
      <c r="W528" s="344" t="s">
        <v>512</v>
      </c>
      <c r="X528" s="2" t="s">
        <v>809</v>
      </c>
      <c r="Y528" s="2"/>
      <c r="Z528" s="789">
        <v>1978</v>
      </c>
      <c r="BD528" s="70">
        <v>11.4758</v>
      </c>
      <c r="BE528" s="70">
        <v>12.434100000000001</v>
      </c>
      <c r="BF528" s="70">
        <v>14.9923</v>
      </c>
      <c r="BG528" s="70">
        <v>18.1295</v>
      </c>
      <c r="BH528" s="70">
        <v>22.189599999999999</v>
      </c>
      <c r="BI528" s="70">
        <v>24.052599999999998</v>
      </c>
      <c r="BJ528" s="70">
        <v>29.006800000000002</v>
      </c>
      <c r="BK528" s="70">
        <v>31.476200000000002</v>
      </c>
      <c r="BL528" s="70">
        <v>27.770499999999995</v>
      </c>
      <c r="BM528" s="70">
        <v>28.405200000000004</v>
      </c>
      <c r="BN528" s="70">
        <v>27.997599999999998</v>
      </c>
      <c r="BO528" s="70">
        <v>28.414100000000001</v>
      </c>
      <c r="BP528" s="70">
        <v>30.904199999999999</v>
      </c>
      <c r="BQ528" s="70">
        <v>32.785800000000002</v>
      </c>
      <c r="BR528" s="70">
        <v>35.204899999999995</v>
      </c>
      <c r="BS528" s="70">
        <v>38.936599999999999</v>
      </c>
      <c r="BT528" s="70">
        <v>36.878999999999998</v>
      </c>
      <c r="BU528" s="70">
        <v>46.253900000000009</v>
      </c>
      <c r="BV528" s="70">
        <v>41.306800000000003</v>
      </c>
      <c r="BW528" s="70">
        <v>41.758900000000004</v>
      </c>
      <c r="BX528" s="70">
        <v>43.148099999999999</v>
      </c>
      <c r="BY528" s="70">
        <v>42.888499999999993</v>
      </c>
      <c r="BZ528" s="70">
        <v>46.010399999999997</v>
      </c>
      <c r="CA528" s="70">
        <v>50.5199</v>
      </c>
      <c r="CB528" s="70">
        <v>54.081700000000005</v>
      </c>
      <c r="CC528" s="70">
        <v>55.879200000000004</v>
      </c>
      <c r="CD528" s="70">
        <v>53.658100000000012</v>
      </c>
      <c r="CE528" s="70">
        <v>58.698799999999999</v>
      </c>
      <c r="CF528" s="70">
        <v>59.870699999999999</v>
      </c>
      <c r="CG528" s="70">
        <v>68.297999999999988</v>
      </c>
      <c r="CH528" s="70">
        <v>64.557000000000002</v>
      </c>
      <c r="CI528" s="848">
        <v>72.765999999999991</v>
      </c>
      <c r="CJ528" s="848">
        <v>79.832000000000008</v>
      </c>
      <c r="CK528" s="1063">
        <v>79.454000000000008</v>
      </c>
      <c r="CL528" s="1063">
        <v>81.710999999999999</v>
      </c>
      <c r="CM528" s="383"/>
      <c r="CN528" s="910"/>
    </row>
    <row r="529" spans="1:92" s="60" customFormat="1" ht="15">
      <c r="A529" s="228"/>
      <c r="C529" s="685"/>
      <c r="D529" s="17"/>
      <c r="E529" s="579"/>
      <c r="F529" s="542"/>
      <c r="G529" s="524"/>
      <c r="H529" s="228"/>
      <c r="I529" s="82"/>
      <c r="J529" s="80"/>
      <c r="M529" s="60" t="s">
        <v>316</v>
      </c>
      <c r="R529" s="5"/>
      <c r="S529" s="322"/>
      <c r="T529" s="12"/>
      <c r="U529" s="8"/>
      <c r="V529" s="69" t="s">
        <v>539</v>
      </c>
      <c r="W529" s="344" t="s">
        <v>512</v>
      </c>
      <c r="X529" s="2" t="s">
        <v>808</v>
      </c>
      <c r="Y529" s="2"/>
      <c r="Z529" s="789">
        <v>1978</v>
      </c>
      <c r="BD529" s="70">
        <v>6.4599999999999991E-2</v>
      </c>
      <c r="BE529" s="70">
        <v>6.7299999999999999E-2</v>
      </c>
      <c r="BF529" s="70">
        <v>9.0800000000000006E-2</v>
      </c>
      <c r="BG529" s="70">
        <v>0.13159999999999999</v>
      </c>
      <c r="BH529" s="70">
        <v>0.1711</v>
      </c>
      <c r="BI529" s="70">
        <v>0.26439999999999997</v>
      </c>
      <c r="BJ529" s="70">
        <v>0.2024</v>
      </c>
      <c r="BK529" s="70">
        <v>0.26979999999999998</v>
      </c>
      <c r="BL529" s="70">
        <v>0.31019999999999998</v>
      </c>
      <c r="BM529" s="70">
        <v>0.37869999999999998</v>
      </c>
      <c r="BN529" s="70">
        <v>8.8899999999999993E-2</v>
      </c>
      <c r="BO529" s="70">
        <v>8.4599999999999995E-2</v>
      </c>
      <c r="BP529" s="70">
        <v>0.10809999999999999</v>
      </c>
      <c r="BQ529" s="70">
        <v>8.0799999999999997E-2</v>
      </c>
      <c r="BR529" s="70">
        <v>2.3899999999999998E-2</v>
      </c>
      <c r="BS529" s="70">
        <v>2.6499999999999999E-2</v>
      </c>
      <c r="BT529" s="70">
        <v>3.5700000000000003E-2</v>
      </c>
      <c r="BU529" s="70">
        <v>5.5099999999999996E-2</v>
      </c>
      <c r="BV529" s="70">
        <v>2.1139999999999999</v>
      </c>
      <c r="BW529" s="70">
        <v>1.3325</v>
      </c>
      <c r="BX529" s="70">
        <v>2.0537000000000001</v>
      </c>
      <c r="BY529" s="70">
        <v>0.87529999999999997</v>
      </c>
      <c r="BZ529" s="70">
        <v>0.48639999999999994</v>
      </c>
      <c r="CA529" s="70">
        <v>1.3540000000000001</v>
      </c>
      <c r="CB529" s="70">
        <v>1.0057</v>
      </c>
      <c r="CC529" s="70">
        <v>1.038</v>
      </c>
      <c r="CD529" s="70">
        <v>0.79810000000000003</v>
      </c>
      <c r="CE529" s="70">
        <v>0.49299999999999999</v>
      </c>
      <c r="CF529" s="70">
        <v>0.71099999999999997</v>
      </c>
      <c r="CG529" s="70">
        <v>0.65100000000000002</v>
      </c>
      <c r="CH529" s="70">
        <v>0.434</v>
      </c>
      <c r="CI529" s="848">
        <v>7.4999999999999997E-2</v>
      </c>
      <c r="CJ529" s="848">
        <v>2.1999999999999999E-2</v>
      </c>
      <c r="CK529" s="1063">
        <v>6.0999999999999999E-2</v>
      </c>
      <c r="CL529" s="1063">
        <v>9.0000000000000011E-3</v>
      </c>
      <c r="CM529" s="383"/>
      <c r="CN529" s="910"/>
    </row>
    <row r="530" spans="1:92" s="60" customFormat="1" ht="15">
      <c r="F530" s="383"/>
      <c r="M530" s="60" t="s">
        <v>982</v>
      </c>
      <c r="V530" s="1060" t="s">
        <v>350</v>
      </c>
      <c r="W530" s="344" t="s">
        <v>512</v>
      </c>
      <c r="BD530" s="1061">
        <v>1.1730999999999998</v>
      </c>
      <c r="BE530" s="1061">
        <v>1.6535999999999997</v>
      </c>
      <c r="BF530" s="1061">
        <v>1.5549999999999999</v>
      </c>
      <c r="BG530" s="1061">
        <v>2.12</v>
      </c>
      <c r="BH530" s="1061">
        <v>2.8933000000000004</v>
      </c>
      <c r="BI530" s="1061">
        <v>2.5566999999999998</v>
      </c>
      <c r="BJ530" s="1061">
        <v>2.7546999999999997</v>
      </c>
      <c r="BK530" s="1061">
        <v>3.0507</v>
      </c>
      <c r="BL530" s="1061">
        <v>2.8183000000000002</v>
      </c>
      <c r="BM530" s="1061">
        <v>2.8098000000000001</v>
      </c>
      <c r="BN530" s="1061">
        <v>2.8336999999999999</v>
      </c>
      <c r="BO530" s="1061">
        <v>2.8823000000000003</v>
      </c>
      <c r="BP530" s="1061">
        <v>2.6048999999999998</v>
      </c>
      <c r="BQ530" s="1061">
        <v>2.8327</v>
      </c>
      <c r="BR530" s="1061">
        <v>3.8022</v>
      </c>
      <c r="BS530" s="1061">
        <v>3.5090000000000003</v>
      </c>
      <c r="BT530" s="1061">
        <v>0.77649999999999997</v>
      </c>
      <c r="BU530" s="1061">
        <v>0.28179999999999994</v>
      </c>
      <c r="BV530" s="1061">
        <v>0.60570000000000013</v>
      </c>
      <c r="BW530" s="1061">
        <v>0.26570000000000005</v>
      </c>
      <c r="BX530" s="1061">
        <v>-0.58250000000000002</v>
      </c>
      <c r="BY530" s="1061">
        <v>-0.85830000000000006</v>
      </c>
      <c r="BZ530" s="1061">
        <v>1.2351999999999999</v>
      </c>
      <c r="CA530" s="1061">
        <v>1.6855</v>
      </c>
      <c r="CB530" s="1061">
        <v>2.3940999999999999</v>
      </c>
      <c r="CC530" s="1061">
        <v>2.7455999999999996</v>
      </c>
      <c r="CD530" s="1061">
        <v>1.7793000000000003</v>
      </c>
      <c r="CE530" s="1061">
        <v>1.2909000000000002</v>
      </c>
      <c r="CF530" s="1061">
        <v>2.5049999999999999</v>
      </c>
      <c r="CG530" s="1061">
        <v>2.831</v>
      </c>
      <c r="CH530" s="1061">
        <v>3.524</v>
      </c>
      <c r="CI530" s="1061">
        <v>4.4130000000000003</v>
      </c>
      <c r="CJ530" s="1061">
        <v>5.2450000000000001</v>
      </c>
      <c r="CK530" s="1063">
        <v>5.1479999999999997</v>
      </c>
      <c r="CL530" s="1063">
        <v>5.3639999999999999</v>
      </c>
      <c r="CM530" s="383"/>
      <c r="CN530" s="910"/>
    </row>
    <row r="531" spans="1:92" s="60" customFormat="1" ht="15">
      <c r="F531" s="383"/>
      <c r="M531" s="60" t="s">
        <v>982</v>
      </c>
      <c r="V531" s="1060" t="s">
        <v>240</v>
      </c>
      <c r="W531" s="344" t="s">
        <v>512</v>
      </c>
      <c r="BD531" s="1061">
        <v>0.52870000000000006</v>
      </c>
      <c r="BE531" s="1061">
        <v>0.55300000000000005</v>
      </c>
      <c r="BF531" s="1061">
        <v>0.6594000000000001</v>
      </c>
      <c r="BG531" s="1061">
        <v>0.78200000000000003</v>
      </c>
      <c r="BH531" s="1061">
        <v>0.93039999999999967</v>
      </c>
      <c r="BI531" s="1061">
        <v>1.0416000000000003</v>
      </c>
      <c r="BJ531" s="1061">
        <v>1.1001999999999998</v>
      </c>
      <c r="BK531" s="1061">
        <v>1.1748000000000003</v>
      </c>
      <c r="BL531" s="1061">
        <v>1.1283999999999996</v>
      </c>
      <c r="BM531" s="1061">
        <v>1.1505000000000001</v>
      </c>
      <c r="BN531" s="1061">
        <v>0.90600000000000003</v>
      </c>
      <c r="BO531" s="1061">
        <v>1.0206999999999997</v>
      </c>
      <c r="BP531" s="1061">
        <v>1.0185999999999999</v>
      </c>
      <c r="BQ531" s="1061">
        <v>1.6074000000000006</v>
      </c>
      <c r="BR531" s="1061">
        <v>1.8866999999999998</v>
      </c>
      <c r="BS531" s="1061">
        <v>2.0568999999999997</v>
      </c>
      <c r="BT531" s="1061">
        <v>1.7484000000000002</v>
      </c>
      <c r="BU531" s="1061">
        <v>1.6290000000000002</v>
      </c>
      <c r="BV531" s="1061">
        <v>1.3973</v>
      </c>
      <c r="BW531" s="1061">
        <v>1.3609999999999998</v>
      </c>
      <c r="BX531" s="1061">
        <v>1.2711999999999999</v>
      </c>
      <c r="BY531" s="1061">
        <v>1.0983999999999998</v>
      </c>
      <c r="BZ531" s="1061">
        <v>1.7713000000000001</v>
      </c>
      <c r="CA531" s="1061">
        <v>2.0186000000000002</v>
      </c>
      <c r="CB531" s="1061">
        <v>2.0428999999999999</v>
      </c>
      <c r="CC531" s="1061">
        <v>2.3961000000000001</v>
      </c>
      <c r="CD531" s="1061">
        <v>2.5686999999999998</v>
      </c>
      <c r="CE531" s="1061">
        <v>2.7847000000000004</v>
      </c>
      <c r="CF531" s="1061">
        <v>3.0449999999999999</v>
      </c>
      <c r="CG531" s="1061">
        <v>3.8119999999999998</v>
      </c>
      <c r="CH531" s="1061">
        <v>4.7850000000000001</v>
      </c>
      <c r="CI531" s="1061">
        <v>5.2889999999999997</v>
      </c>
      <c r="CJ531" s="1061">
        <v>6.6420000000000003</v>
      </c>
      <c r="CK531" s="1063">
        <v>6.3960000000000008</v>
      </c>
      <c r="CL531" s="1063">
        <v>6.5149999999999997</v>
      </c>
      <c r="CM531" s="383"/>
      <c r="CN531" s="910"/>
    </row>
    <row r="532" spans="1:92" s="60" customFormat="1" ht="15">
      <c r="F532" s="383"/>
      <c r="M532" s="60" t="s">
        <v>982</v>
      </c>
      <c r="V532" s="1060" t="s">
        <v>236</v>
      </c>
      <c r="W532" s="344" t="s">
        <v>512</v>
      </c>
      <c r="BD532" s="1061">
        <v>0.4299</v>
      </c>
      <c r="BE532" s="1061">
        <v>0.45600000000000002</v>
      </c>
      <c r="BF532" s="1061">
        <v>0.52810000000000001</v>
      </c>
      <c r="BG532" s="1061">
        <v>0.64870000000000005</v>
      </c>
      <c r="BH532" s="1061">
        <v>0.69129999999999991</v>
      </c>
      <c r="BI532" s="1061">
        <v>0.86470000000000002</v>
      </c>
      <c r="BJ532" s="1061">
        <v>1.1580999999999999</v>
      </c>
      <c r="BK532" s="1061">
        <v>1.2278</v>
      </c>
      <c r="BL532" s="1061">
        <v>1.6240000000000001</v>
      </c>
      <c r="BM532" s="1061">
        <v>1.2697000000000001</v>
      </c>
      <c r="BN532" s="1061">
        <v>0.8629</v>
      </c>
      <c r="BO532" s="1061">
        <v>0.8528</v>
      </c>
      <c r="BP532" s="1061">
        <v>1.1175999999999999</v>
      </c>
      <c r="BQ532" s="1061">
        <v>1.1845999999999999</v>
      </c>
      <c r="BR532" s="1061">
        <v>1.2110000000000001</v>
      </c>
      <c r="BS532" s="1061">
        <v>1.8404000000000003</v>
      </c>
      <c r="BT532" s="1061">
        <v>1.9117000000000002</v>
      </c>
      <c r="BU532" s="1061">
        <v>9.7724000000000011</v>
      </c>
      <c r="BV532" s="1061">
        <v>2.0414000000000003</v>
      </c>
      <c r="BW532" s="1061">
        <v>2.3731000000000004</v>
      </c>
      <c r="BX532" s="1061">
        <v>2.8569000000000004</v>
      </c>
      <c r="BY532" s="1061">
        <v>3.4895000000000005</v>
      </c>
      <c r="BZ532" s="1061">
        <v>2.2798000000000003</v>
      </c>
      <c r="CA532" s="1061">
        <v>2.8805000000000001</v>
      </c>
      <c r="CB532" s="1061">
        <v>2.125</v>
      </c>
      <c r="CC532" s="1061">
        <v>2.4563000000000006</v>
      </c>
      <c r="CD532" s="1061">
        <v>2.7785000000000002</v>
      </c>
      <c r="CE532" s="1061">
        <v>7.9620999999999995</v>
      </c>
      <c r="CF532" s="1061">
        <v>5.2492000000000001</v>
      </c>
      <c r="CG532" s="1061">
        <v>10.475</v>
      </c>
      <c r="CH532" s="1061">
        <v>5.12</v>
      </c>
      <c r="CI532" s="1061">
        <v>6.9180000000000001</v>
      </c>
      <c r="CJ532" s="1061">
        <v>5.91</v>
      </c>
      <c r="CK532" s="1063">
        <v>5.9939999999999998</v>
      </c>
      <c r="CL532" s="1063">
        <v>5.6879999999999997</v>
      </c>
      <c r="CM532" s="383"/>
      <c r="CN532" s="910"/>
    </row>
    <row r="533" spans="1:92" s="60" customFormat="1" ht="15">
      <c r="A533" s="228"/>
      <c r="C533" s="685"/>
      <c r="D533" s="17"/>
      <c r="E533" s="579"/>
      <c r="F533" s="542"/>
      <c r="G533" s="524"/>
      <c r="H533" s="228"/>
      <c r="I533" s="82"/>
      <c r="J533" s="80"/>
      <c r="R533" s="5"/>
      <c r="S533" s="322"/>
      <c r="T533" s="12"/>
      <c r="U533" s="8"/>
      <c r="V533" s="69"/>
      <c r="W533" s="344"/>
      <c r="X533" s="2"/>
      <c r="Y533" s="2"/>
      <c r="Z533" s="789"/>
      <c r="BD533" s="848"/>
      <c r="BE533" s="848"/>
      <c r="BF533" s="848"/>
      <c r="BG533" s="848"/>
      <c r="BH533" s="848"/>
      <c r="BI533" s="848"/>
      <c r="BJ533" s="848"/>
      <c r="BK533" s="848"/>
      <c r="BL533" s="848"/>
      <c r="BM533" s="848"/>
      <c r="BN533" s="848"/>
      <c r="BO533" s="848"/>
      <c r="BP533" s="848"/>
      <c r="BQ533" s="848"/>
      <c r="BR533" s="848"/>
      <c r="BS533" s="848"/>
      <c r="BT533" s="848"/>
      <c r="BU533" s="848"/>
      <c r="BV533" s="848"/>
      <c r="BW533" s="848"/>
      <c r="BX533" s="848"/>
      <c r="BY533" s="848"/>
      <c r="BZ533" s="848"/>
      <c r="CA533" s="848"/>
      <c r="CB533" s="848"/>
      <c r="CC533" s="848"/>
      <c r="CD533" s="848"/>
      <c r="CE533" s="848"/>
      <c r="CF533" s="848"/>
      <c r="CG533" s="848"/>
      <c r="CH533" s="848"/>
      <c r="CI533" s="848"/>
      <c r="CJ533" s="848"/>
      <c r="CK533" s="1063"/>
      <c r="CL533" s="1063"/>
      <c r="CM533" s="383"/>
      <c r="CN533" s="910"/>
    </row>
    <row r="534" spans="1:92" s="60" customFormat="1" ht="15">
      <c r="A534" s="228"/>
      <c r="C534" s="685"/>
      <c r="D534" s="17"/>
      <c r="E534" s="579"/>
      <c r="F534" s="542"/>
      <c r="G534" s="524"/>
      <c r="H534" s="228"/>
      <c r="I534" s="82"/>
      <c r="J534" s="80"/>
      <c r="M534" s="60" t="s">
        <v>316</v>
      </c>
      <c r="R534" s="5"/>
      <c r="S534" s="322"/>
      <c r="T534" s="12"/>
      <c r="U534" s="8"/>
      <c r="V534" s="69" t="s">
        <v>707</v>
      </c>
      <c r="W534" s="344" t="s">
        <v>512</v>
      </c>
      <c r="X534" s="2" t="s">
        <v>805</v>
      </c>
      <c r="Y534" s="2"/>
      <c r="Z534" s="789">
        <v>1978</v>
      </c>
      <c r="BD534" s="70">
        <v>11.5327</v>
      </c>
      <c r="BE534" s="70">
        <v>13.322600000000001</v>
      </c>
      <c r="BF534" s="70">
        <v>15.969199999999999</v>
      </c>
      <c r="BG534" s="70">
        <v>18.686199999999999</v>
      </c>
      <c r="BH534" s="70">
        <v>22.845300000000002</v>
      </c>
      <c r="BI534" s="70">
        <v>24.665299999999995</v>
      </c>
      <c r="BJ534" s="70">
        <v>28.161400000000004</v>
      </c>
      <c r="BK534" s="70">
        <v>32.476300000000002</v>
      </c>
      <c r="BL534" s="70">
        <v>26.271799999999999</v>
      </c>
      <c r="BM534" s="70">
        <v>28.231499999999997</v>
      </c>
      <c r="BN534" s="70">
        <v>28.622599999999998</v>
      </c>
      <c r="BO534" s="70">
        <v>30.569499999999998</v>
      </c>
      <c r="BP534" s="70">
        <v>32.775599999999997</v>
      </c>
      <c r="BQ534" s="70">
        <v>34.623799999999996</v>
      </c>
      <c r="BR534" s="70">
        <v>37.138300000000001</v>
      </c>
      <c r="BS534" s="70">
        <v>40.298600000000008</v>
      </c>
      <c r="BT534" s="70">
        <v>38.253399999999999</v>
      </c>
      <c r="BU534" s="70">
        <v>40.549500000000009</v>
      </c>
      <c r="BV534" s="70">
        <v>40.903199999999998</v>
      </c>
      <c r="BW534" s="70">
        <v>49.3172</v>
      </c>
      <c r="BX534" s="70">
        <v>43.597300000000004</v>
      </c>
      <c r="BY534" s="70">
        <v>44.217699999999994</v>
      </c>
      <c r="BZ534" s="70">
        <v>45.346699999999998</v>
      </c>
      <c r="CA534" s="70">
        <v>49.543700000000001</v>
      </c>
      <c r="CB534" s="70">
        <v>55.122699999999995</v>
      </c>
      <c r="CC534" s="70">
        <v>55.121099999999991</v>
      </c>
      <c r="CD534" s="70">
        <v>59.17949999999999</v>
      </c>
      <c r="CE534" s="70">
        <v>61.957500000000003</v>
      </c>
      <c r="CF534" s="70">
        <v>66.594999999999999</v>
      </c>
      <c r="CG534" s="70">
        <v>59.427000000000007</v>
      </c>
      <c r="CH534" s="70">
        <v>59.407999999999994</v>
      </c>
      <c r="CI534" s="848">
        <v>68.132999999999996</v>
      </c>
      <c r="CJ534" s="848">
        <v>88.893000000000001</v>
      </c>
      <c r="CK534" s="1063">
        <v>76.78</v>
      </c>
      <c r="CL534" s="1063">
        <v>79.174999999999997</v>
      </c>
      <c r="CM534" s="383"/>
      <c r="CN534" s="910"/>
    </row>
    <row r="535" spans="1:92" s="60" customFormat="1" ht="15">
      <c r="A535" s="228"/>
      <c r="C535" s="685"/>
      <c r="D535" s="17"/>
      <c r="E535" s="579"/>
      <c r="F535" s="542"/>
      <c r="G535" s="524"/>
      <c r="H535" s="228"/>
      <c r="I535" s="82"/>
      <c r="J535" s="80"/>
      <c r="M535" s="60" t="s">
        <v>296</v>
      </c>
      <c r="R535" s="5"/>
      <c r="S535" s="322"/>
      <c r="T535" s="12"/>
      <c r="U535" s="8"/>
      <c r="V535" s="69" t="s">
        <v>384</v>
      </c>
      <c r="W535" s="344" t="s">
        <v>512</v>
      </c>
      <c r="X535" s="2"/>
      <c r="Y535" s="2"/>
      <c r="Z535" s="789">
        <v>1978</v>
      </c>
      <c r="BD535" s="848">
        <v>7.7862</v>
      </c>
      <c r="BE535" s="848">
        <v>9.1336000000000013</v>
      </c>
      <c r="BF535" s="848">
        <v>10.9109</v>
      </c>
      <c r="BG535" s="848">
        <v>12.7356</v>
      </c>
      <c r="BH535" s="848">
        <v>15.936</v>
      </c>
      <c r="BI535" s="848">
        <v>16.975299999999997</v>
      </c>
      <c r="BJ535" s="848">
        <v>18.956300000000002</v>
      </c>
      <c r="BK535" s="848">
        <v>22.316000000000003</v>
      </c>
      <c r="BL535" s="848">
        <v>18.619599999999998</v>
      </c>
      <c r="BM535" s="848">
        <v>20.182099999999998</v>
      </c>
      <c r="BN535" s="848">
        <v>20.532999999999998</v>
      </c>
      <c r="BO535" s="848">
        <v>21.084900000000001</v>
      </c>
      <c r="BP535" s="848">
        <v>22.559799999999999</v>
      </c>
      <c r="BQ535" s="848">
        <v>23.7288</v>
      </c>
      <c r="BR535" s="848">
        <v>25.4575</v>
      </c>
      <c r="BS535" s="848">
        <v>28.107500000000002</v>
      </c>
      <c r="BT535" s="848">
        <v>25.524999999999999</v>
      </c>
      <c r="BU535" s="848">
        <v>26.047700000000003</v>
      </c>
      <c r="BV535" s="848">
        <v>26.389799999999997</v>
      </c>
      <c r="BW535" s="848">
        <v>26.097799999999999</v>
      </c>
      <c r="BX535" s="848">
        <v>25.860800000000001</v>
      </c>
      <c r="BY535" s="848">
        <v>26.9435</v>
      </c>
      <c r="BZ535" s="848">
        <v>29.390900000000002</v>
      </c>
      <c r="CA535" s="848">
        <v>30.725899999999999</v>
      </c>
      <c r="CB535" s="848">
        <v>32.285099999999993</v>
      </c>
      <c r="CC535" s="848">
        <v>31.481499999999993</v>
      </c>
      <c r="CD535" s="848">
        <v>31.426499999999997</v>
      </c>
      <c r="CE535" s="848">
        <v>31.164999999999999</v>
      </c>
      <c r="CF535" s="848">
        <v>34.479999999999997</v>
      </c>
      <c r="CG535" s="848">
        <v>33.418999999999997</v>
      </c>
      <c r="CH535" s="848">
        <v>34.520000000000003</v>
      </c>
      <c r="CI535" s="848">
        <v>38.878999999999998</v>
      </c>
      <c r="CJ535" s="848">
        <v>45.884999999999998</v>
      </c>
      <c r="CK535" s="1063">
        <v>45.942999999999998</v>
      </c>
      <c r="CL535" s="1063">
        <v>46.061999999999998</v>
      </c>
      <c r="CM535" s="383"/>
      <c r="CN535" s="910"/>
    </row>
    <row r="536" spans="1:92" s="60" customFormat="1" ht="15">
      <c r="F536" s="383"/>
      <c r="M536" s="60" t="s">
        <v>296</v>
      </c>
      <c r="V536" s="1060" t="s">
        <v>528</v>
      </c>
      <c r="W536" s="344" t="s">
        <v>512</v>
      </c>
      <c r="BD536" s="1061">
        <v>2.1593</v>
      </c>
      <c r="BE536" s="1061">
        <v>2.3849</v>
      </c>
      <c r="BF536" s="1061">
        <v>2.8681000000000001</v>
      </c>
      <c r="BG536" s="1061">
        <v>3.3509000000000002</v>
      </c>
      <c r="BH536" s="1061">
        <v>3.8344999999999998</v>
      </c>
      <c r="BI536" s="1061">
        <v>4.1901999999999999</v>
      </c>
      <c r="BJ536" s="1061">
        <v>4.5762999999999998</v>
      </c>
      <c r="BK536" s="1061">
        <v>5.0339999999999998</v>
      </c>
      <c r="BL536" s="1061">
        <v>2.2355999999999998</v>
      </c>
      <c r="BM536" s="1061">
        <v>2.4337999999999997</v>
      </c>
      <c r="BN536" s="1061">
        <v>2.5562000000000005</v>
      </c>
      <c r="BO536" s="1061">
        <v>2.9339</v>
      </c>
      <c r="BP536" s="1061">
        <v>3.1728999999999998</v>
      </c>
      <c r="BQ536" s="1061">
        <v>3.1907999999999999</v>
      </c>
      <c r="BR536" s="1061">
        <v>3.2881999999999998</v>
      </c>
      <c r="BS536" s="1061">
        <v>3.4416000000000002</v>
      </c>
      <c r="BT536" s="1061">
        <v>3.8</v>
      </c>
      <c r="BU536" s="1061">
        <v>4.2191000000000001</v>
      </c>
      <c r="BV536" s="1061">
        <v>4.7127999999999997</v>
      </c>
      <c r="BW536" s="1061">
        <v>5.0719999999999992</v>
      </c>
      <c r="BX536" s="1061">
        <v>5.1638999999999999</v>
      </c>
      <c r="BY536" s="1061">
        <v>5.0548999999999999</v>
      </c>
      <c r="BZ536" s="1061">
        <v>5.1547000000000001</v>
      </c>
      <c r="CA536" s="1061">
        <v>5.7977000000000007</v>
      </c>
      <c r="CB536" s="1061">
        <v>5.9811000000000005</v>
      </c>
      <c r="CC536" s="1061">
        <v>6.2717000000000001</v>
      </c>
      <c r="CD536" s="1061">
        <v>6.2812000000000001</v>
      </c>
      <c r="CE536" s="1061">
        <v>6.1417000000000002</v>
      </c>
      <c r="CF536" s="1061">
        <v>5.9470000000000001</v>
      </c>
      <c r="CG536" s="1061">
        <v>6.1849999999999996</v>
      </c>
      <c r="CH536" s="1061">
        <v>6.7549999999999999</v>
      </c>
      <c r="CI536" s="1061">
        <v>6.9390000000000001</v>
      </c>
      <c r="CJ536" s="1061">
        <v>7.6879999999999997</v>
      </c>
      <c r="CK536" s="1063">
        <v>6.327</v>
      </c>
      <c r="CL536" s="1063">
        <v>6.8120000000000003</v>
      </c>
      <c r="CM536" s="383"/>
      <c r="CN536" s="910"/>
    </row>
    <row r="537" spans="1:92" s="60" customFormat="1" ht="15">
      <c r="F537" s="383"/>
      <c r="M537" s="60" t="s">
        <v>296</v>
      </c>
      <c r="V537" s="1060" t="s">
        <v>529</v>
      </c>
      <c r="W537" s="344" t="s">
        <v>512</v>
      </c>
      <c r="BD537" s="1061">
        <v>0.24630000000000002</v>
      </c>
      <c r="BE537" s="1061">
        <v>0.30669999999999997</v>
      </c>
      <c r="BF537" s="1061">
        <v>0.32969999999999999</v>
      </c>
      <c r="BG537" s="1061">
        <v>0.39219999999999999</v>
      </c>
      <c r="BH537" s="1061">
        <v>0.52939999999999998</v>
      </c>
      <c r="BI537" s="1061">
        <v>0.54310000000000003</v>
      </c>
      <c r="BJ537" s="1061">
        <v>0.55579999999999996</v>
      </c>
      <c r="BK537" s="1061">
        <v>0.62539999999999996</v>
      </c>
      <c r="BL537" s="1061">
        <v>0.66129999999999989</v>
      </c>
      <c r="BM537" s="1061">
        <v>0.59589999999999999</v>
      </c>
      <c r="BN537" s="1061">
        <v>0.52689999999999992</v>
      </c>
      <c r="BO537" s="1061">
        <v>0.52329999999999999</v>
      </c>
      <c r="BP537" s="1061">
        <v>0.71010000000000006</v>
      </c>
      <c r="BQ537" s="1061">
        <v>0.8014</v>
      </c>
      <c r="BR537" s="1061">
        <v>0.76989999999999992</v>
      </c>
      <c r="BS537" s="1061">
        <v>0.66429999999999989</v>
      </c>
      <c r="BT537" s="1061">
        <v>0.62559999999999993</v>
      </c>
      <c r="BU537" s="1061">
        <v>0.64959999999999996</v>
      </c>
      <c r="BV537" s="1061">
        <v>1.2914000000000003</v>
      </c>
      <c r="BW537" s="1061">
        <v>1.3648</v>
      </c>
      <c r="BX537" s="1061">
        <v>1.3025999999999998</v>
      </c>
      <c r="BY537" s="1061">
        <v>1.3102</v>
      </c>
      <c r="BZ537" s="1061">
        <v>1.3933</v>
      </c>
      <c r="CA537" s="1061">
        <v>2.1726000000000001</v>
      </c>
      <c r="CB537" s="1061">
        <v>1.2859</v>
      </c>
      <c r="CC537" s="1061">
        <v>0.92299999999999993</v>
      </c>
      <c r="CD537" s="1061">
        <v>1.0832000000000002</v>
      </c>
      <c r="CE537" s="1061">
        <v>1.6421999999999999</v>
      </c>
      <c r="CF537" s="1061">
        <v>1.3460000000000001</v>
      </c>
      <c r="CG537" s="1061">
        <v>1.484</v>
      </c>
      <c r="CH537" s="1061">
        <v>1.359</v>
      </c>
      <c r="CI537" s="1061">
        <v>1.8639999999999999</v>
      </c>
      <c r="CJ537" s="1061">
        <v>1.4569999999999999</v>
      </c>
      <c r="CK537" s="1063">
        <v>1.427</v>
      </c>
      <c r="CL537" s="1063">
        <v>1.19</v>
      </c>
      <c r="CM537" s="383"/>
      <c r="CN537" s="910"/>
    </row>
    <row r="538" spans="1:92" s="60" customFormat="1" ht="15">
      <c r="F538" s="383"/>
      <c r="M538" s="60" t="s">
        <v>296</v>
      </c>
      <c r="V538" s="1060" t="s">
        <v>504</v>
      </c>
      <c r="W538" s="344" t="s">
        <v>512</v>
      </c>
      <c r="BD538" s="1061">
        <v>0.68330000000000002</v>
      </c>
      <c r="BE538" s="1061">
        <v>0.74800000000000011</v>
      </c>
      <c r="BF538" s="1061">
        <v>0.87309999999999999</v>
      </c>
      <c r="BG538" s="1061">
        <v>0.9739000000000001</v>
      </c>
      <c r="BH538" s="1061">
        <v>1.1557999999999999</v>
      </c>
      <c r="BI538" s="1061">
        <v>1.4018999999999999</v>
      </c>
      <c r="BJ538" s="1061">
        <v>2.1046</v>
      </c>
      <c r="BK538" s="1061">
        <v>2.1286999999999998</v>
      </c>
      <c r="BL538" s="1061">
        <v>2.5695000000000001</v>
      </c>
      <c r="BM538" s="1061">
        <v>2.9019999999999997</v>
      </c>
      <c r="BN538" s="1061">
        <v>2.5701000000000001</v>
      </c>
      <c r="BO538" s="1061">
        <v>2.7930000000000001</v>
      </c>
      <c r="BP538" s="1061">
        <v>3.2414000000000001</v>
      </c>
      <c r="BQ538" s="1061">
        <v>3.5894000000000004</v>
      </c>
      <c r="BR538" s="1061">
        <v>4.1965999999999992</v>
      </c>
      <c r="BS538" s="1061">
        <v>4.1464000000000008</v>
      </c>
      <c r="BT538" s="1061">
        <v>4.3553999999999995</v>
      </c>
      <c r="BU538" s="1061">
        <v>4.4857000000000005</v>
      </c>
      <c r="BV538" s="1061">
        <v>4.5866000000000007</v>
      </c>
      <c r="BW538" s="1061">
        <v>4.5022000000000002</v>
      </c>
      <c r="BX538" s="1061">
        <v>4.8945999999999996</v>
      </c>
      <c r="BY538" s="1061">
        <v>4.7826000000000004</v>
      </c>
      <c r="BZ538" s="1061">
        <v>4.9672999999999998</v>
      </c>
      <c r="CA538" s="1061">
        <v>4.9318999999999997</v>
      </c>
      <c r="CB538" s="1061">
        <v>7.5568</v>
      </c>
      <c r="CC538" s="1061">
        <v>7.9004999999999992</v>
      </c>
      <c r="CD538" s="1061">
        <v>8.4557000000000002</v>
      </c>
      <c r="CE538" s="1061">
        <v>8.3386999999999993</v>
      </c>
      <c r="CF538" s="1061">
        <v>9.2089999999999996</v>
      </c>
      <c r="CG538" s="1061">
        <v>10.936</v>
      </c>
      <c r="CH538" s="1061">
        <v>10.366</v>
      </c>
      <c r="CI538" s="1061">
        <v>13.128</v>
      </c>
      <c r="CJ538" s="1061">
        <v>15.287000000000003</v>
      </c>
      <c r="CK538" s="1063">
        <v>16.465</v>
      </c>
      <c r="CL538" s="1063">
        <v>17.285999999999998</v>
      </c>
      <c r="CM538" s="383"/>
      <c r="CN538" s="910"/>
    </row>
    <row r="539" spans="1:92" s="60" customFormat="1" ht="15">
      <c r="F539" s="383"/>
      <c r="M539" s="60" t="s">
        <v>296</v>
      </c>
      <c r="V539" s="1060" t="s">
        <v>239</v>
      </c>
      <c r="W539" s="344" t="s">
        <v>512</v>
      </c>
      <c r="BD539" s="1061">
        <v>0</v>
      </c>
      <c r="BE539" s="1061">
        <v>0</v>
      </c>
      <c r="BF539" s="1061">
        <v>0</v>
      </c>
      <c r="BG539" s="1061">
        <v>0</v>
      </c>
      <c r="BH539" s="1061">
        <v>0</v>
      </c>
      <c r="BI539" s="1061">
        <v>0</v>
      </c>
      <c r="BJ539" s="1061">
        <v>0</v>
      </c>
      <c r="BK539" s="1061">
        <v>0</v>
      </c>
      <c r="BL539" s="1061">
        <v>0</v>
      </c>
      <c r="BM539" s="1061">
        <v>0</v>
      </c>
      <c r="BN539" s="1061">
        <v>0</v>
      </c>
      <c r="BO539" s="1061">
        <v>0</v>
      </c>
      <c r="BP539" s="1061">
        <v>0</v>
      </c>
      <c r="BQ539" s="1061">
        <v>0</v>
      </c>
      <c r="BR539" s="1061">
        <v>0</v>
      </c>
      <c r="BS539" s="1061">
        <v>0</v>
      </c>
      <c r="BT539" s="1061">
        <v>0</v>
      </c>
      <c r="BU539" s="1061">
        <v>0</v>
      </c>
      <c r="BV539" s="1061">
        <v>-6.0000000000000001E-3</v>
      </c>
      <c r="BW539" s="1061">
        <v>-8.0000000000000002E-3</v>
      </c>
      <c r="BX539" s="1061">
        <v>-8.0000000000000002E-3</v>
      </c>
      <c r="BY539" s="1061">
        <v>-8.0000000000000002E-3</v>
      </c>
      <c r="BZ539" s="1061">
        <v>-2.7E-2</v>
      </c>
      <c r="CA539" s="1061">
        <v>-3.2000000000000001E-2</v>
      </c>
      <c r="CB539" s="1061">
        <v>-0.08</v>
      </c>
      <c r="CC539" s="1061">
        <v>-1.6E-2</v>
      </c>
      <c r="CD539" s="1061">
        <v>-1.6E-2</v>
      </c>
      <c r="CE539" s="1061">
        <v>-1.6E-2</v>
      </c>
      <c r="CF539" s="1061">
        <v>0</v>
      </c>
      <c r="CG539" s="1061">
        <v>0</v>
      </c>
      <c r="CH539" s="1061">
        <v>0</v>
      </c>
      <c r="CI539" s="1061">
        <v>-1E-3</v>
      </c>
      <c r="CJ539" s="1061">
        <v>-1E-3</v>
      </c>
      <c r="CK539" s="1063">
        <v>-1E-3</v>
      </c>
      <c r="CL539" s="1063">
        <v>-1E-3</v>
      </c>
      <c r="CM539" s="383"/>
      <c r="CN539" s="910"/>
    </row>
    <row r="540" spans="1:92" s="60" customFormat="1" ht="15">
      <c r="F540" s="383"/>
      <c r="M540" s="60" t="s">
        <v>296</v>
      </c>
      <c r="V540" s="1062" t="s">
        <v>299</v>
      </c>
      <c r="W540" s="344" t="s">
        <v>512</v>
      </c>
      <c r="BD540" s="1063">
        <v>0</v>
      </c>
      <c r="BE540" s="1063">
        <v>0</v>
      </c>
      <c r="BF540" s="1063">
        <v>0</v>
      </c>
      <c r="BG540" s="1063">
        <v>0</v>
      </c>
      <c r="BH540" s="1063">
        <v>0</v>
      </c>
      <c r="BI540" s="1063">
        <v>0</v>
      </c>
      <c r="BJ540" s="1063">
        <v>0</v>
      </c>
      <c r="BK540" s="1063">
        <v>0</v>
      </c>
      <c r="BL540" s="1063">
        <v>0</v>
      </c>
      <c r="BM540" s="1063">
        <v>0</v>
      </c>
      <c r="BN540" s="1063">
        <v>0</v>
      </c>
      <c r="BO540" s="1063">
        <v>0</v>
      </c>
      <c r="BP540" s="1063">
        <v>0</v>
      </c>
      <c r="BQ540" s="1063">
        <v>0</v>
      </c>
      <c r="BR540" s="1063">
        <v>0</v>
      </c>
      <c r="BS540" s="1063">
        <v>-2.3E-2</v>
      </c>
      <c r="BT540" s="1063">
        <v>-0.02</v>
      </c>
      <c r="BU540" s="1063">
        <v>-0.02</v>
      </c>
      <c r="BV540" s="1063">
        <v>-2.5999999999999999E-2</v>
      </c>
      <c r="BW540" s="1063">
        <v>-1.7000000000000001E-2</v>
      </c>
      <c r="BX540" s="1063">
        <v>-1.6E-2</v>
      </c>
      <c r="BY540" s="1063">
        <v>-1.4E-2</v>
      </c>
      <c r="BZ540" s="1063">
        <v>-0.02</v>
      </c>
      <c r="CA540" s="1063">
        <v>-6.0000000000000001E-3</v>
      </c>
      <c r="CB540" s="1063">
        <v>-7.0000000000000001E-3</v>
      </c>
      <c r="CC540" s="1063">
        <v>-8.9999999999999993E-3</v>
      </c>
      <c r="CD540" s="1063">
        <v>-8.9999999999999993E-3</v>
      </c>
      <c r="CE540" s="1063">
        <v>-0.114</v>
      </c>
      <c r="CF540" s="1063">
        <v>4.0000000000000001E-3</v>
      </c>
      <c r="CG540" s="1063">
        <v>-4.0000000000000001E-3</v>
      </c>
      <c r="CH540" s="1063">
        <v>-3.0000000000000001E-3</v>
      </c>
      <c r="CI540" s="1063">
        <v>-1E-3</v>
      </c>
      <c r="CJ540" s="1063">
        <v>-6.0000000000000001E-3</v>
      </c>
      <c r="CK540" s="1063"/>
      <c r="CL540" s="1063"/>
      <c r="CM540" s="383"/>
      <c r="CN540" s="910"/>
    </row>
    <row r="541" spans="1:92" s="60" customFormat="1" ht="15">
      <c r="F541" s="383"/>
      <c r="M541" s="60" t="s">
        <v>296</v>
      </c>
      <c r="V541" s="1062" t="s">
        <v>195</v>
      </c>
      <c r="W541" s="344" t="s">
        <v>512</v>
      </c>
      <c r="BD541" s="1063">
        <v>8.4438000000000013</v>
      </c>
      <c r="BE541" s="1063">
        <v>9.8829999999999991</v>
      </c>
      <c r="BF541" s="1063">
        <v>11.898300000000001</v>
      </c>
      <c r="BG541" s="1063">
        <v>13.969200000000001</v>
      </c>
      <c r="BH541" s="1063">
        <v>17.325600000000001</v>
      </c>
      <c r="BI541" s="1063">
        <v>18.530100000000001</v>
      </c>
      <c r="BJ541" s="1063">
        <v>20.924700000000001</v>
      </c>
      <c r="BK541" s="1063">
        <v>24.688199999999998</v>
      </c>
      <c r="BL541" s="1063">
        <v>20.805399999999999</v>
      </c>
      <c r="BM541" s="1063">
        <v>22.299800000000001</v>
      </c>
      <c r="BN541" s="1063">
        <v>22.9694</v>
      </c>
      <c r="BO541" s="1063">
        <v>24.319299999999998</v>
      </c>
      <c r="BP541" s="1063">
        <v>25.651199999999999</v>
      </c>
      <c r="BQ541" s="1063">
        <v>27.042200000000001</v>
      </c>
      <c r="BR541" s="1063">
        <v>28.883600000000001</v>
      </c>
      <c r="BS541" s="1063">
        <v>32.046300000000002</v>
      </c>
      <c r="BT541" s="1063">
        <v>29.4724</v>
      </c>
      <c r="BU541" s="1063">
        <v>31.1951</v>
      </c>
      <c r="BV541" s="1063">
        <v>30.3124</v>
      </c>
      <c r="BW541" s="1063">
        <v>38.3782</v>
      </c>
      <c r="BX541" s="1063">
        <v>32.236199999999997</v>
      </c>
      <c r="BY541" s="1063">
        <v>33.07</v>
      </c>
      <c r="BZ541" s="1063">
        <v>33.831400000000002</v>
      </c>
      <c r="CA541" s="1063">
        <v>36.641500000000001</v>
      </c>
      <c r="CB541" s="1063">
        <v>40.298900000000003</v>
      </c>
      <c r="CC541" s="1063">
        <v>40.0259</v>
      </c>
      <c r="CD541" s="1063">
        <v>43.359399999999994</v>
      </c>
      <c r="CE541" s="1063">
        <v>45.834899999999998</v>
      </c>
      <c r="CF541" s="1063">
        <v>50.093000000000004</v>
      </c>
      <c r="CG541" s="1063">
        <v>40.822000000000003</v>
      </c>
      <c r="CH541" s="1063">
        <v>40.927999999999997</v>
      </c>
      <c r="CI541" s="1063">
        <v>46.201999999999998</v>
      </c>
      <c r="CJ541" s="1063">
        <v>64.460999999999999</v>
      </c>
      <c r="CK541" s="1063">
        <v>52.560999999999993</v>
      </c>
      <c r="CL541" s="1063">
        <v>53.887</v>
      </c>
      <c r="CM541" s="383"/>
      <c r="CN541" s="910"/>
    </row>
    <row r="542" spans="1:92" s="60" customFormat="1" ht="15">
      <c r="F542" s="383"/>
      <c r="M542" s="60" t="s">
        <v>296</v>
      </c>
      <c r="V542" s="1062" t="s">
        <v>384</v>
      </c>
      <c r="W542" s="344" t="s">
        <v>512</v>
      </c>
      <c r="BD542" s="1063">
        <v>7.7862</v>
      </c>
      <c r="BE542" s="1063">
        <v>9.1336000000000013</v>
      </c>
      <c r="BF542" s="1063">
        <v>10.9109</v>
      </c>
      <c r="BG542" s="1063">
        <v>12.7356</v>
      </c>
      <c r="BH542" s="1063">
        <v>15.936</v>
      </c>
      <c r="BI542" s="1063">
        <v>16.975300000000001</v>
      </c>
      <c r="BJ542" s="1063">
        <v>18.956299999999999</v>
      </c>
      <c r="BK542" s="1063">
        <v>22.315999999999999</v>
      </c>
      <c r="BL542" s="1063">
        <v>18.619599999999998</v>
      </c>
      <c r="BM542" s="1063">
        <v>20.182099999999998</v>
      </c>
      <c r="BN542" s="1063">
        <v>20.533000000000001</v>
      </c>
      <c r="BO542" s="1063">
        <v>21.084900000000001</v>
      </c>
      <c r="BP542" s="1063">
        <v>22.559799999999999</v>
      </c>
      <c r="BQ542" s="1063">
        <v>23.7288</v>
      </c>
      <c r="BR542" s="1063">
        <v>25.4575</v>
      </c>
      <c r="BS542" s="1063">
        <v>28.107500000000002</v>
      </c>
      <c r="BT542" s="1063">
        <v>25.524999999999999</v>
      </c>
      <c r="BU542" s="1063">
        <v>26.047699999999999</v>
      </c>
      <c r="BV542" s="1063">
        <v>26.389800000000001</v>
      </c>
      <c r="BW542" s="1063">
        <v>26.097799999999999</v>
      </c>
      <c r="BX542" s="1063">
        <v>25.860800000000001</v>
      </c>
      <c r="BY542" s="1063">
        <v>26.9435</v>
      </c>
      <c r="BZ542" s="1063">
        <v>29.390899999999998</v>
      </c>
      <c r="CA542" s="1063">
        <v>30.725899999999999</v>
      </c>
      <c r="CB542" s="1063">
        <v>32.2851</v>
      </c>
      <c r="CC542" s="1063">
        <v>31.481499999999983</v>
      </c>
      <c r="CD542" s="1063">
        <v>31.426500000000001</v>
      </c>
      <c r="CE542" s="1063">
        <v>31.164999999999999</v>
      </c>
      <c r="CF542" s="1063">
        <v>34.479999999999997</v>
      </c>
      <c r="CG542" s="1063">
        <v>33.418999999999997</v>
      </c>
      <c r="CH542" s="1063">
        <v>34.520000000000003</v>
      </c>
      <c r="CI542" s="1063">
        <v>38.878999999999998</v>
      </c>
      <c r="CJ542" s="1063">
        <v>45.884999999999998</v>
      </c>
      <c r="CK542" s="1063">
        <v>45.942999999999998</v>
      </c>
      <c r="CL542" s="1063">
        <v>46.061999999999998</v>
      </c>
      <c r="CM542" s="383"/>
      <c r="CN542" s="910"/>
    </row>
    <row r="543" spans="1:92" s="60" customFormat="1" ht="15">
      <c r="F543" s="383"/>
      <c r="M543" s="60" t="s">
        <v>296</v>
      </c>
      <c r="V543" s="1062" t="s">
        <v>240</v>
      </c>
      <c r="W543" s="344" t="s">
        <v>512</v>
      </c>
      <c r="BD543" s="1063">
        <v>0.1235</v>
      </c>
      <c r="BE543" s="1063">
        <v>0.20219999999999899</v>
      </c>
      <c r="BF543" s="1063">
        <v>0.222</v>
      </c>
      <c r="BG543" s="1063">
        <v>0.24390000000000001</v>
      </c>
      <c r="BH543" s="1063">
        <v>0.30959999999999799</v>
      </c>
      <c r="BI543" s="1063">
        <v>0.33190000000000103</v>
      </c>
      <c r="BJ543" s="1063">
        <v>0.37420000000000098</v>
      </c>
      <c r="BK543" s="1063">
        <v>0.43870000000000098</v>
      </c>
      <c r="BL543" s="1063">
        <v>0.42620000000000102</v>
      </c>
      <c r="BM543" s="1063">
        <v>0.52870000000000095</v>
      </c>
      <c r="BN543" s="1063">
        <v>0.66759999999999797</v>
      </c>
      <c r="BO543" s="1063">
        <v>1.2007999999999988</v>
      </c>
      <c r="BP543" s="1063">
        <v>0.81040000000000101</v>
      </c>
      <c r="BQ543" s="1063">
        <v>1.1407999999999989</v>
      </c>
      <c r="BR543" s="1063">
        <v>0.84750000000000003</v>
      </c>
      <c r="BS543" s="1063">
        <v>0.92090000000000105</v>
      </c>
      <c r="BT543" s="1063">
        <v>0.89600000000000002</v>
      </c>
      <c r="BU543" s="1063">
        <v>1.0078999999999976</v>
      </c>
      <c r="BV543" s="1063">
        <v>1.0602000000000011</v>
      </c>
      <c r="BW543" s="1063">
        <v>1.0271000000000019</v>
      </c>
      <c r="BX543" s="1063">
        <v>1.0311000000000019</v>
      </c>
      <c r="BY543" s="1063">
        <v>1.0680999999999978</v>
      </c>
      <c r="BZ543" s="1063">
        <v>1.158599999999999</v>
      </c>
      <c r="CA543" s="1063">
        <v>1.3450999999999989</v>
      </c>
      <c r="CB543" s="1063">
        <v>1.4019000000000008</v>
      </c>
      <c r="CC543" s="1063">
        <v>1.154199999999997</v>
      </c>
      <c r="CD543" s="1063">
        <v>1.8005</v>
      </c>
      <c r="CE543" s="1063">
        <v>2.4510000000000001</v>
      </c>
      <c r="CF543" s="1063">
        <v>2.1960000000000046</v>
      </c>
      <c r="CG543" s="1063">
        <v>2.6040000000000063</v>
      </c>
      <c r="CH543" s="1063">
        <v>2.9039999999999964</v>
      </c>
      <c r="CI543" s="1063">
        <v>3.51</v>
      </c>
      <c r="CJ543" s="1063">
        <v>3.4470000000000049</v>
      </c>
      <c r="CK543" s="1063">
        <v>3.87</v>
      </c>
      <c r="CL543" s="1063">
        <v>4.3710000000000049</v>
      </c>
      <c r="CM543" s="383"/>
      <c r="CN543" s="910"/>
    </row>
    <row r="544" spans="1:92" s="60" customFormat="1" ht="15">
      <c r="F544" s="383"/>
      <c r="M544" s="60" t="s">
        <v>296</v>
      </c>
      <c r="V544" s="1062" t="s">
        <v>225</v>
      </c>
      <c r="W544" s="344" t="s">
        <v>512</v>
      </c>
      <c r="BD544" s="1063">
        <v>0.53410000000000002</v>
      </c>
      <c r="BE544" s="1063">
        <v>0.54720000000000002</v>
      </c>
      <c r="BF544" s="1063">
        <v>0.76539999999999997</v>
      </c>
      <c r="BG544" s="1063">
        <v>0.98970000000000002</v>
      </c>
      <c r="BH544" s="1063">
        <v>1.08</v>
      </c>
      <c r="BI544" s="1063">
        <v>1.2229000000000001</v>
      </c>
      <c r="BJ544" s="1063">
        <v>1.5942000000000001</v>
      </c>
      <c r="BK544" s="1063">
        <v>1.9335</v>
      </c>
      <c r="BL544" s="1063">
        <v>1.7596000000000001</v>
      </c>
      <c r="BM544" s="1063">
        <v>1.589</v>
      </c>
      <c r="BN544" s="1063">
        <v>1.7687999999999999</v>
      </c>
      <c r="BO544" s="1063">
        <v>2.0335999999999999</v>
      </c>
      <c r="BP544" s="1063">
        <v>2.2810000000000001</v>
      </c>
      <c r="BQ544" s="1063">
        <v>2.1726000000000001</v>
      </c>
      <c r="BR544" s="1063">
        <v>2.5785999999999998</v>
      </c>
      <c r="BS544" s="1063">
        <v>3.0179</v>
      </c>
      <c r="BT544" s="1063">
        <v>3.0514000000000001</v>
      </c>
      <c r="BU544" s="1063">
        <v>4.1395</v>
      </c>
      <c r="BV544" s="1063">
        <v>2.8624000000000001</v>
      </c>
      <c r="BW544" s="1063">
        <v>11.253299999999999</v>
      </c>
      <c r="BX544" s="1063">
        <v>5.3442999999999996</v>
      </c>
      <c r="BY544" s="1063">
        <v>5.0583999999999989</v>
      </c>
      <c r="BZ544" s="1063">
        <v>3.2818999999999998</v>
      </c>
      <c r="CA544" s="1063">
        <v>4.5705</v>
      </c>
      <c r="CB544" s="1063">
        <v>6.6119000000000003</v>
      </c>
      <c r="CC544" s="1063">
        <v>7.3901999999999983</v>
      </c>
      <c r="CD544" s="1063">
        <v>10.132400000000001</v>
      </c>
      <c r="CE544" s="1063">
        <v>12.2189</v>
      </c>
      <c r="CF544" s="1063">
        <v>13.417</v>
      </c>
      <c r="CG544" s="1063">
        <v>4.7990000000000004</v>
      </c>
      <c r="CH544" s="1063">
        <v>3.504</v>
      </c>
      <c r="CI544" s="1063">
        <v>3.8130000000000002</v>
      </c>
      <c r="CJ544" s="1063">
        <v>15.129</v>
      </c>
      <c r="CK544" s="1063">
        <v>2.7480000000000002</v>
      </c>
      <c r="CL544" s="1063">
        <v>3.4540000000000002</v>
      </c>
      <c r="CM544" s="383"/>
      <c r="CN544" s="910"/>
    </row>
    <row r="545" spans="1:92" s="4" customFormat="1" ht="15">
      <c r="F545" s="395"/>
      <c r="V545" s="1047" t="s">
        <v>235</v>
      </c>
      <c r="W545" s="344" t="s">
        <v>512</v>
      </c>
      <c r="BD545" s="1064">
        <f t="shared" ref="BD545:CJ545" si="355">BD538+BD537+BD536+BD541</f>
        <v>11.532700000000002</v>
      </c>
      <c r="BE545" s="1064">
        <f t="shared" si="355"/>
        <v>13.3226</v>
      </c>
      <c r="BF545" s="1064">
        <f t="shared" si="355"/>
        <v>15.969200000000001</v>
      </c>
      <c r="BG545" s="1064">
        <f t="shared" si="355"/>
        <v>18.686199999999999</v>
      </c>
      <c r="BH545" s="1064">
        <f t="shared" si="355"/>
        <v>22.845300000000002</v>
      </c>
      <c r="BI545" s="1064">
        <f t="shared" si="355"/>
        <v>24.665300000000002</v>
      </c>
      <c r="BJ545" s="1064">
        <f t="shared" si="355"/>
        <v>28.1614</v>
      </c>
      <c r="BK545" s="1064">
        <f t="shared" si="355"/>
        <v>32.476299999999995</v>
      </c>
      <c r="BL545" s="1064">
        <f t="shared" si="355"/>
        <v>26.271799999999999</v>
      </c>
      <c r="BM545" s="1064">
        <f t="shared" si="355"/>
        <v>28.2315</v>
      </c>
      <c r="BN545" s="1064">
        <f t="shared" si="355"/>
        <v>28.622599999999998</v>
      </c>
      <c r="BO545" s="1064">
        <f t="shared" si="355"/>
        <v>30.569499999999998</v>
      </c>
      <c r="BP545" s="1064">
        <f t="shared" si="355"/>
        <v>32.775599999999997</v>
      </c>
      <c r="BQ545" s="1064">
        <f t="shared" si="355"/>
        <v>34.623800000000003</v>
      </c>
      <c r="BR545" s="1064">
        <f t="shared" si="355"/>
        <v>37.138300000000001</v>
      </c>
      <c r="BS545" s="1064">
        <f t="shared" si="355"/>
        <v>40.298600000000008</v>
      </c>
      <c r="BT545" s="1064">
        <f t="shared" si="355"/>
        <v>38.253399999999999</v>
      </c>
      <c r="BU545" s="1064">
        <f t="shared" si="355"/>
        <v>40.549500000000002</v>
      </c>
      <c r="BV545" s="1064">
        <f t="shared" si="355"/>
        <v>40.903199999999998</v>
      </c>
      <c r="BW545" s="1064">
        <f t="shared" si="355"/>
        <v>49.3172</v>
      </c>
      <c r="BX545" s="1064">
        <f t="shared" si="355"/>
        <v>43.597299999999997</v>
      </c>
      <c r="BY545" s="1064">
        <f t="shared" si="355"/>
        <v>44.217700000000001</v>
      </c>
      <c r="BZ545" s="1064">
        <f t="shared" si="355"/>
        <v>45.346699999999998</v>
      </c>
      <c r="CA545" s="1064">
        <f t="shared" si="355"/>
        <v>49.543700000000001</v>
      </c>
      <c r="CB545" s="1064">
        <f t="shared" si="355"/>
        <v>55.122700000000009</v>
      </c>
      <c r="CC545" s="1064">
        <f t="shared" si="355"/>
        <v>55.121099999999998</v>
      </c>
      <c r="CD545" s="1064">
        <f t="shared" si="355"/>
        <v>59.17949999999999</v>
      </c>
      <c r="CE545" s="1064">
        <f t="shared" si="355"/>
        <v>61.957499999999996</v>
      </c>
      <c r="CF545" s="1064">
        <f t="shared" si="355"/>
        <v>66.594999999999999</v>
      </c>
      <c r="CG545" s="1064">
        <f t="shared" si="355"/>
        <v>59.427000000000007</v>
      </c>
      <c r="CH545" s="1064">
        <f t="shared" si="355"/>
        <v>59.408000000000001</v>
      </c>
      <c r="CI545" s="1064">
        <f t="shared" si="355"/>
        <v>68.132999999999996</v>
      </c>
      <c r="CJ545" s="1064">
        <f t="shared" si="355"/>
        <v>88.893000000000001</v>
      </c>
      <c r="CK545" s="1064">
        <f>CK538+CK537+CK536+CK541</f>
        <v>76.78</v>
      </c>
      <c r="CL545" s="1064">
        <f>CL538+CL537+CL536+CL541</f>
        <v>79.174999999999997</v>
      </c>
      <c r="CM545" s="395"/>
      <c r="CN545" s="888"/>
    </row>
    <row r="546" spans="1:92" s="60" customFormat="1" ht="15">
      <c r="A546" s="228"/>
      <c r="C546" s="685"/>
      <c r="D546" s="17"/>
      <c r="E546" s="579"/>
      <c r="F546" s="542"/>
      <c r="G546" s="524"/>
      <c r="H546" s="228"/>
      <c r="I546" s="82"/>
      <c r="J546" s="80"/>
      <c r="R546" s="5"/>
      <c r="S546" s="322"/>
      <c r="T546" s="12"/>
      <c r="U546" s="8"/>
      <c r="V546" s="69"/>
      <c r="W546" s="344"/>
      <c r="X546" s="2"/>
      <c r="Y546" s="2"/>
      <c r="Z546" s="789"/>
      <c r="BD546" s="848"/>
      <c r="BE546" s="848"/>
      <c r="BF546" s="848"/>
      <c r="BG546" s="848"/>
      <c r="BH546" s="848"/>
      <c r="BI546" s="848"/>
      <c r="BJ546" s="848"/>
      <c r="BK546" s="848"/>
      <c r="BL546" s="848"/>
      <c r="BM546" s="848"/>
      <c r="BN546" s="848"/>
      <c r="BO546" s="848"/>
      <c r="BP546" s="848"/>
      <c r="BQ546" s="848"/>
      <c r="BR546" s="848"/>
      <c r="BS546" s="848"/>
      <c r="BT546" s="848"/>
      <c r="BU546" s="848"/>
      <c r="BV546" s="848"/>
      <c r="BW546" s="848"/>
      <c r="BX546" s="848"/>
      <c r="BY546" s="848"/>
      <c r="BZ546" s="848"/>
      <c r="CA546" s="848"/>
      <c r="CB546" s="848"/>
      <c r="CC546" s="848"/>
      <c r="CD546" s="848"/>
      <c r="CE546" s="848"/>
      <c r="CF546" s="848"/>
      <c r="CG546" s="848"/>
      <c r="CH546" s="848"/>
      <c r="CI546" s="848"/>
      <c r="CJ546" s="848"/>
      <c r="CK546" s="848"/>
      <c r="CL546" s="1063"/>
      <c r="CM546" s="383"/>
      <c r="CN546" s="910"/>
    </row>
    <row r="547" spans="1:92" s="60" customFormat="1" ht="15">
      <c r="A547" s="228"/>
      <c r="C547" s="685"/>
      <c r="D547" s="17"/>
      <c r="E547" s="579"/>
      <c r="F547" s="542"/>
      <c r="G547" s="524"/>
      <c r="H547" s="228"/>
      <c r="I547" s="82"/>
      <c r="J547" s="80"/>
      <c r="R547" s="5"/>
      <c r="S547" s="322"/>
      <c r="T547" s="12"/>
      <c r="U547" s="8"/>
      <c r="V547" s="135" t="s">
        <v>692</v>
      </c>
      <c r="W547" s="344" t="s">
        <v>512</v>
      </c>
      <c r="X547" s="2" t="s">
        <v>774</v>
      </c>
      <c r="Y547" s="2"/>
      <c r="Z547" s="789">
        <v>1978</v>
      </c>
      <c r="AA547" s="56"/>
      <c r="AB547" s="56"/>
      <c r="AC547" s="56"/>
      <c r="AD547" s="56"/>
      <c r="AE547" s="56"/>
      <c r="AF547" s="56"/>
      <c r="AG547" s="56"/>
      <c r="AH547" s="56"/>
      <c r="AI547" s="56"/>
      <c r="AJ547" s="56"/>
      <c r="AK547" s="59"/>
      <c r="AL547" s="59"/>
      <c r="AM547" s="59"/>
      <c r="AN547" s="59"/>
      <c r="AO547" s="59"/>
      <c r="AP547" s="59"/>
      <c r="AQ547" s="59"/>
      <c r="AR547" s="59"/>
      <c r="AS547" s="59"/>
      <c r="AT547" s="59"/>
      <c r="AU547" s="59"/>
      <c r="AV547" s="59"/>
      <c r="AW547" s="59"/>
      <c r="AX547" s="59"/>
      <c r="AY547" s="59"/>
      <c r="AZ547" s="59"/>
      <c r="BA547" s="59"/>
      <c r="BB547" s="59"/>
      <c r="BC547" s="56"/>
      <c r="BD547" s="101">
        <f t="shared" ref="BD547:CJ547" si="356">BD528-BD529</f>
        <v>11.411199999999999</v>
      </c>
      <c r="BE547" s="101">
        <f t="shared" si="356"/>
        <v>12.366800000000001</v>
      </c>
      <c r="BF547" s="101">
        <f t="shared" si="356"/>
        <v>14.9015</v>
      </c>
      <c r="BG547" s="101">
        <f t="shared" si="356"/>
        <v>17.997900000000001</v>
      </c>
      <c r="BH547" s="101">
        <f t="shared" si="356"/>
        <v>22.0185</v>
      </c>
      <c r="BI547" s="101">
        <f t="shared" si="356"/>
        <v>23.7882</v>
      </c>
      <c r="BJ547" s="101">
        <f t="shared" si="356"/>
        <v>28.804400000000001</v>
      </c>
      <c r="BK547" s="101">
        <f t="shared" si="356"/>
        <v>31.206400000000002</v>
      </c>
      <c r="BL547" s="101">
        <f t="shared" si="356"/>
        <v>27.460299999999997</v>
      </c>
      <c r="BM547" s="101">
        <f t="shared" si="356"/>
        <v>28.026500000000006</v>
      </c>
      <c r="BN547" s="101">
        <f t="shared" si="356"/>
        <v>27.9087</v>
      </c>
      <c r="BO547" s="101">
        <f t="shared" si="356"/>
        <v>28.329500000000003</v>
      </c>
      <c r="BP547" s="101">
        <f t="shared" si="356"/>
        <v>30.796099999999999</v>
      </c>
      <c r="BQ547" s="101">
        <f t="shared" si="356"/>
        <v>32.704999999999998</v>
      </c>
      <c r="BR547" s="101">
        <f t="shared" si="356"/>
        <v>35.180999999999997</v>
      </c>
      <c r="BS547" s="101">
        <f t="shared" si="356"/>
        <v>38.9101</v>
      </c>
      <c r="BT547" s="101">
        <f t="shared" si="356"/>
        <v>36.843299999999999</v>
      </c>
      <c r="BU547" s="101">
        <f t="shared" si="356"/>
        <v>46.198800000000006</v>
      </c>
      <c r="BV547" s="101">
        <f t="shared" si="356"/>
        <v>39.192800000000005</v>
      </c>
      <c r="BW547" s="101">
        <f t="shared" si="356"/>
        <v>40.426400000000001</v>
      </c>
      <c r="BX547" s="101">
        <f t="shared" si="356"/>
        <v>41.0944</v>
      </c>
      <c r="BY547" s="101">
        <f t="shared" si="356"/>
        <v>42.013199999999991</v>
      </c>
      <c r="BZ547" s="101">
        <f t="shared" si="356"/>
        <v>45.523999999999994</v>
      </c>
      <c r="CA547" s="101">
        <f t="shared" si="356"/>
        <v>49.165900000000001</v>
      </c>
      <c r="CB547" s="101">
        <f t="shared" si="356"/>
        <v>53.076000000000008</v>
      </c>
      <c r="CC547" s="101">
        <f t="shared" si="356"/>
        <v>54.841200000000008</v>
      </c>
      <c r="CD547" s="101">
        <f t="shared" si="356"/>
        <v>52.860000000000014</v>
      </c>
      <c r="CE547" s="101">
        <f t="shared" si="356"/>
        <v>58.205799999999996</v>
      </c>
      <c r="CF547" s="101">
        <f t="shared" si="356"/>
        <v>59.159700000000001</v>
      </c>
      <c r="CG547" s="101">
        <f t="shared" si="356"/>
        <v>67.646999999999991</v>
      </c>
      <c r="CH547" s="101">
        <f t="shared" si="356"/>
        <v>64.123000000000005</v>
      </c>
      <c r="CI547" s="101">
        <f t="shared" si="356"/>
        <v>72.690999999999988</v>
      </c>
      <c r="CJ547" s="101">
        <f t="shared" si="356"/>
        <v>79.81</v>
      </c>
      <c r="CK547" s="101">
        <f>CK528-CK529</f>
        <v>79.393000000000001</v>
      </c>
      <c r="CL547" s="1064">
        <f>CL528-CL529</f>
        <v>81.701999999999998</v>
      </c>
      <c r="CM547" s="383"/>
      <c r="CN547" s="910"/>
    </row>
    <row r="548" spans="1:92" s="60" customFormat="1" ht="15">
      <c r="A548" s="228"/>
      <c r="C548" s="685"/>
      <c r="D548" s="17"/>
      <c r="E548" s="579"/>
      <c r="F548" s="542"/>
      <c r="G548" s="524"/>
      <c r="H548" s="228"/>
      <c r="I548" s="82"/>
      <c r="J548" s="80"/>
      <c r="R548" s="5"/>
      <c r="S548" s="322"/>
      <c r="T548" s="12"/>
      <c r="U548" s="8"/>
      <c r="V548" s="69"/>
      <c r="W548" s="344"/>
      <c r="X548" s="68"/>
      <c r="Y548" s="68"/>
      <c r="Z548" s="789"/>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1063"/>
      <c r="CM548" s="383"/>
      <c r="CN548" s="910"/>
    </row>
    <row r="549" spans="1:92" s="60" customFormat="1" ht="15">
      <c r="A549" s="228"/>
      <c r="C549" s="685"/>
      <c r="D549" s="17"/>
      <c r="E549" s="579"/>
      <c r="F549" s="542"/>
      <c r="G549" s="524"/>
      <c r="H549" s="228"/>
      <c r="I549" s="82"/>
      <c r="J549" s="80"/>
      <c r="R549" s="5"/>
      <c r="S549" s="322"/>
      <c r="T549" s="12"/>
      <c r="U549" s="8"/>
      <c r="V549" s="45" t="str">
        <f>V523</f>
        <v>3.204 Dépenses et recettes des organismes divers d'administration centrale (S13112) (*)</v>
      </c>
      <c r="W549" s="344"/>
      <c r="X549" s="2"/>
      <c r="Y549" s="2"/>
      <c r="Z549" s="789"/>
      <c r="AA549" s="4"/>
      <c r="AB549" s="4"/>
      <c r="AC549" s="4"/>
      <c r="AD549" s="4"/>
      <c r="AE549" s="4"/>
      <c r="AF549" s="4"/>
      <c r="AG549" s="4"/>
      <c r="AH549" s="4"/>
      <c r="AI549" s="4"/>
      <c r="AJ549" s="4"/>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101"/>
      <c r="CL549" s="1064"/>
      <c r="CM549" s="383"/>
      <c r="CN549" s="910"/>
    </row>
    <row r="550" spans="1:92" s="60" customFormat="1" ht="15">
      <c r="A550" s="228"/>
      <c r="C550" s="685"/>
      <c r="D550" s="17"/>
      <c r="E550" s="579"/>
      <c r="F550" s="542"/>
      <c r="G550" s="524"/>
      <c r="H550" s="228"/>
      <c r="I550" s="82"/>
      <c r="J550" s="80"/>
      <c r="R550" s="5"/>
      <c r="S550" s="322"/>
      <c r="T550" s="12"/>
      <c r="U550" s="8"/>
      <c r="V550" s="45" t="str">
        <f>V528</f>
        <v>Total des dépenses</v>
      </c>
      <c r="W550" s="344" t="str">
        <f>W$73</f>
        <v>Md euros 2012</v>
      </c>
      <c r="X550" s="2" t="s">
        <v>809</v>
      </c>
      <c r="Y550" s="2"/>
      <c r="Z550" s="789">
        <v>1978</v>
      </c>
      <c r="AA550" s="4"/>
      <c r="AB550" s="4"/>
      <c r="AC550" s="4"/>
      <c r="AD550" s="4"/>
      <c r="AE550" s="4"/>
      <c r="AF550" s="4"/>
      <c r="AG550" s="4"/>
      <c r="AH550" s="4"/>
      <c r="AI550" s="4"/>
      <c r="AJ550" s="4"/>
      <c r="AK550" s="46"/>
      <c r="AL550" s="46"/>
      <c r="AM550" s="46"/>
      <c r="AN550" s="46"/>
      <c r="AO550" s="46"/>
      <c r="AP550" s="46"/>
      <c r="AQ550" s="46"/>
      <c r="AR550" s="46"/>
      <c r="AS550" s="46"/>
      <c r="AT550" s="46"/>
      <c r="AU550" s="46"/>
      <c r="AV550" s="46"/>
      <c r="AW550" s="46"/>
      <c r="AX550" s="46"/>
      <c r="AY550" s="46"/>
      <c r="AZ550" s="46"/>
      <c r="BA550" s="46"/>
      <c r="BB550" s="46"/>
      <c r="BC550" s="46"/>
      <c r="BD550" s="46">
        <f t="shared" ref="BD550:BP550" si="357">BD528/BD$71*BD$73</f>
        <v>36.790804552511872</v>
      </c>
      <c r="BE550" s="46">
        <f t="shared" si="357"/>
        <v>36.154726468954763</v>
      </c>
      <c r="BF550" s="46">
        <f t="shared" si="357"/>
        <v>39.097164593184971</v>
      </c>
      <c r="BG550" s="46">
        <f t="shared" si="357"/>
        <v>42.340994167601785</v>
      </c>
      <c r="BH550" s="46">
        <f t="shared" si="357"/>
        <v>46.229493366037161</v>
      </c>
      <c r="BI550" s="46">
        <f t="shared" si="357"/>
        <v>45.670102028616135</v>
      </c>
      <c r="BJ550" s="46">
        <f t="shared" si="357"/>
        <v>51.428561378463968</v>
      </c>
      <c r="BK550" s="46">
        <f t="shared" si="357"/>
        <v>52.940878758520739</v>
      </c>
      <c r="BL550" s="46">
        <f t="shared" si="357"/>
        <v>44.395242447845405</v>
      </c>
      <c r="BM550" s="46">
        <f t="shared" si="357"/>
        <v>44.275131310238713</v>
      </c>
      <c r="BN550" s="46">
        <f t="shared" si="357"/>
        <v>42.256137147079073</v>
      </c>
      <c r="BO550" s="46">
        <f t="shared" si="357"/>
        <v>41.475231337691049</v>
      </c>
      <c r="BP550" s="46">
        <f t="shared" si="357"/>
        <v>43.900053387058598</v>
      </c>
      <c r="BQ550" s="46">
        <f>BQ528/BQ$71*BQ$73</f>
        <v>45.370331252617845</v>
      </c>
      <c r="BR550" s="46">
        <f t="shared" ref="BR550:CI550" si="358">BR528/BR$71*BR$73</f>
        <v>47.795482892986492</v>
      </c>
      <c r="BS550" s="46">
        <f t="shared" si="358"/>
        <v>51.953457840390598</v>
      </c>
      <c r="BT550" s="46">
        <f t="shared" si="358"/>
        <v>48.660537045303712</v>
      </c>
      <c r="BU550" s="46">
        <f t="shared" si="358"/>
        <v>60.285790132387255</v>
      </c>
      <c r="BV550" s="46">
        <f t="shared" si="358"/>
        <v>53.062948364784674</v>
      </c>
      <c r="BW550" s="46">
        <f t="shared" si="358"/>
        <v>53.15815517197192</v>
      </c>
      <c r="BX550" s="46">
        <f t="shared" si="358"/>
        <v>54.364023929785589</v>
      </c>
      <c r="BY550" s="46">
        <f t="shared" si="358"/>
        <v>53.941645867553788</v>
      </c>
      <c r="BZ550" s="46">
        <f t="shared" si="358"/>
        <v>56.972062967679008</v>
      </c>
      <c r="CA550" s="46">
        <f t="shared" si="358"/>
        <v>61.320996681799244</v>
      </c>
      <c r="CB550" s="46">
        <f t="shared" si="358"/>
        <v>64.219753133260312</v>
      </c>
      <c r="CC550" s="46">
        <f t="shared" si="358"/>
        <v>65.05480323899981</v>
      </c>
      <c r="CD550" s="46">
        <f t="shared" si="358"/>
        <v>61.440319744609411</v>
      </c>
      <c r="CE550" s="46">
        <f t="shared" si="358"/>
        <v>65.950958528316519</v>
      </c>
      <c r="CF550" s="46">
        <f t="shared" si="358"/>
        <v>65.857789122509857</v>
      </c>
      <c r="CG550" s="46">
        <f t="shared" si="358"/>
        <v>73.233062959372305</v>
      </c>
      <c r="CH550" s="46">
        <f t="shared" si="358"/>
        <v>67.505701636950647</v>
      </c>
      <c r="CI550" s="46">
        <f t="shared" si="358"/>
        <v>75.548689647142368</v>
      </c>
      <c r="CJ550" s="46">
        <f>CJ528/CJ$71*CJ$73</f>
        <v>82.096086981163708</v>
      </c>
      <c r="CK550" s="101">
        <f>CK528/CK$71*CK$73</f>
        <v>80.669464425132858</v>
      </c>
      <c r="CL550" s="1064">
        <f>CL528/CL$71*CL$73</f>
        <v>81.710999999999999</v>
      </c>
      <c r="CM550" s="383"/>
      <c r="CN550" s="910"/>
    </row>
    <row r="551" spans="1:92" s="60" customFormat="1" ht="15">
      <c r="A551" s="228"/>
      <c r="C551" s="685"/>
      <c r="D551" s="17"/>
      <c r="E551" s="579"/>
      <c r="F551" s="542"/>
      <c r="G551" s="524"/>
      <c r="H551" s="228"/>
      <c r="I551" s="82"/>
      <c r="J551" s="80"/>
      <c r="R551" s="5"/>
      <c r="S551" s="322"/>
      <c r="T551" s="12"/>
      <c r="U551" s="8"/>
      <c r="V551" s="45" t="str">
        <f>V529</f>
        <v>(dont) Intérêts (D41)</v>
      </c>
      <c r="W551" s="344" t="str">
        <f>W$73</f>
        <v>Md euros 2012</v>
      </c>
      <c r="X551" s="2" t="s">
        <v>808</v>
      </c>
      <c r="Y551" s="2"/>
      <c r="Z551" s="789">
        <v>1978</v>
      </c>
      <c r="AA551" s="4"/>
      <c r="AB551" s="4"/>
      <c r="AC551" s="4"/>
      <c r="AD551" s="4"/>
      <c r="AE551" s="4"/>
      <c r="AF551" s="4"/>
      <c r="AG551" s="4"/>
      <c r="AH551" s="4"/>
      <c r="AI551" s="4"/>
      <c r="AJ551" s="4"/>
      <c r="AK551" s="46"/>
      <c r="AL551" s="46"/>
      <c r="AM551" s="46"/>
      <c r="AN551" s="46"/>
      <c r="AO551" s="46"/>
      <c r="AP551" s="46"/>
      <c r="AQ551" s="46"/>
      <c r="AR551" s="46"/>
      <c r="AS551" s="46"/>
      <c r="AT551" s="46"/>
      <c r="AU551" s="46"/>
      <c r="AV551" s="46"/>
      <c r="AW551" s="46"/>
      <c r="AX551" s="46"/>
      <c r="AY551" s="46"/>
      <c r="AZ551" s="46"/>
      <c r="BA551" s="46"/>
      <c r="BB551" s="46"/>
      <c r="BC551" s="46"/>
      <c r="BD551" s="46">
        <f t="shared" ref="BD551:CJ551" si="359">BD529/BD$71*BD$73</f>
        <v>0.20710416477215238</v>
      </c>
      <c r="BE551" s="46">
        <f t="shared" si="359"/>
        <v>0.19568871823136821</v>
      </c>
      <c r="BF551" s="46">
        <f t="shared" si="359"/>
        <v>0.2367897217279</v>
      </c>
      <c r="BG551" s="46">
        <f t="shared" si="359"/>
        <v>0.30734851112586636</v>
      </c>
      <c r="BH551" s="46">
        <f t="shared" si="359"/>
        <v>0.35646727813610696</v>
      </c>
      <c r="BI551" s="46">
        <f t="shared" si="359"/>
        <v>0.50203200387343183</v>
      </c>
      <c r="BJ551" s="46">
        <f t="shared" si="359"/>
        <v>0.35885174590099927</v>
      </c>
      <c r="BK551" s="46">
        <f t="shared" si="359"/>
        <v>0.45378568852176859</v>
      </c>
      <c r="BL551" s="46">
        <f t="shared" si="359"/>
        <v>0.49590047738865506</v>
      </c>
      <c r="BM551" s="46">
        <f t="shared" si="359"/>
        <v>0.59027897100486526</v>
      </c>
      <c r="BN551" s="46">
        <f t="shared" si="359"/>
        <v>0.13417473613364467</v>
      </c>
      <c r="BO551" s="46">
        <f t="shared" si="359"/>
        <v>0.12348814747497414</v>
      </c>
      <c r="BP551" s="46">
        <f t="shared" si="359"/>
        <v>0.15355827917050219</v>
      </c>
      <c r="BQ551" s="46">
        <f t="shared" si="359"/>
        <v>0.11181434539378395</v>
      </c>
      <c r="BR551" s="46">
        <f t="shared" si="359"/>
        <v>3.2447529779728874E-2</v>
      </c>
      <c r="BS551" s="46">
        <f t="shared" si="359"/>
        <v>3.5359189882279166E-2</v>
      </c>
      <c r="BT551" s="46">
        <f t="shared" si="359"/>
        <v>4.7104888215985866E-2</v>
      </c>
      <c r="BU551" s="46">
        <f t="shared" si="359"/>
        <v>7.1815501747842611E-2</v>
      </c>
      <c r="BV551" s="46">
        <f t="shared" si="359"/>
        <v>2.7156563288164368</v>
      </c>
      <c r="BW551" s="46">
        <f t="shared" si="359"/>
        <v>1.6962429988973029</v>
      </c>
      <c r="BX551" s="46">
        <f t="shared" si="359"/>
        <v>2.587539102407769</v>
      </c>
      <c r="BY551" s="46">
        <f t="shared" si="359"/>
        <v>1.1008807169257455</v>
      </c>
      <c r="BZ551" s="46">
        <f t="shared" si="359"/>
        <v>0.60228147174289004</v>
      </c>
      <c r="CA551" s="46">
        <f t="shared" si="359"/>
        <v>1.6434836471797485</v>
      </c>
      <c r="CB551" s="46">
        <f t="shared" si="359"/>
        <v>1.1942266187290691</v>
      </c>
      <c r="CC551" s="46">
        <f t="shared" si="359"/>
        <v>1.2084440321636993</v>
      </c>
      <c r="CD551" s="46">
        <f t="shared" si="359"/>
        <v>0.9138512021143641</v>
      </c>
      <c r="CE551" s="46">
        <f t="shared" si="359"/>
        <v>0.5539094931150218</v>
      </c>
      <c r="CF551" s="46">
        <f t="shared" si="359"/>
        <v>0.78210022709112315</v>
      </c>
      <c r="CG551" s="46">
        <f t="shared" si="359"/>
        <v>0.69803982527382036</v>
      </c>
      <c r="CH551" s="46">
        <f t="shared" si="359"/>
        <v>0.45382335781459149</v>
      </c>
      <c r="CI551" s="46">
        <f t="shared" si="359"/>
        <v>7.7868121423957312E-2</v>
      </c>
      <c r="CJ551" s="46">
        <f t="shared" si="359"/>
        <v>2.2623934181601382E-2</v>
      </c>
      <c r="CK551" s="101">
        <f>CK529/CK$71*CK$73</f>
        <v>6.1933160444195424E-2</v>
      </c>
      <c r="CL551" s="1064">
        <f>CL529/CL$71*CL$73</f>
        <v>9.0000000000000011E-3</v>
      </c>
      <c r="CM551" s="383"/>
      <c r="CN551" s="910"/>
    </row>
    <row r="552" spans="1:92" s="60" customFormat="1" ht="15">
      <c r="A552" s="228"/>
      <c r="C552" s="685"/>
      <c r="D552" s="17"/>
      <c r="E552" s="579"/>
      <c r="F552" s="542"/>
      <c r="G552" s="524"/>
      <c r="H552" s="228"/>
      <c r="I552" s="82"/>
      <c r="J552" s="80"/>
      <c r="R552" s="5"/>
      <c r="S552" s="322"/>
      <c r="T552" s="12"/>
      <c r="U552" s="8"/>
      <c r="V552" s="45" t="str">
        <f>V534</f>
        <v>Total des recettes</v>
      </c>
      <c r="W552" s="344" t="str">
        <f>W$73</f>
        <v>Md euros 2012</v>
      </c>
      <c r="X552" s="2" t="s">
        <v>805</v>
      </c>
      <c r="Y552" s="2"/>
      <c r="Z552" s="789">
        <v>1978</v>
      </c>
      <c r="AA552" s="4"/>
      <c r="AB552" s="4"/>
      <c r="AC552" s="4"/>
      <c r="AD552" s="4"/>
      <c r="AE552" s="4"/>
      <c r="AF552" s="4"/>
      <c r="AG552" s="4"/>
      <c r="AH552" s="4"/>
      <c r="AI552" s="4"/>
      <c r="AJ552" s="4"/>
      <c r="AK552" s="46"/>
      <c r="AL552" s="46"/>
      <c r="AM552" s="46"/>
      <c r="AN552" s="46"/>
      <c r="AO552" s="46"/>
      <c r="AP552" s="46"/>
      <c r="AQ552" s="46"/>
      <c r="AR552" s="46"/>
      <c r="AS552" s="46"/>
      <c r="AT552" s="46"/>
      <c r="AU552" s="46"/>
      <c r="AV552" s="46"/>
      <c r="AW552" s="46"/>
      <c r="AX552" s="46"/>
      <c r="AY552" s="46"/>
      <c r="AZ552" s="46"/>
      <c r="BA552" s="46"/>
      <c r="BB552" s="46"/>
      <c r="BC552" s="46"/>
      <c r="BD552" s="46">
        <f t="shared" ref="BD552:CJ552" si="360">BD534/BD$71*BD$73</f>
        <v>36.973222926746168</v>
      </c>
      <c r="BE552" s="46">
        <f t="shared" si="360"/>
        <v>38.738224628666067</v>
      </c>
      <c r="BF552" s="46">
        <f t="shared" si="360"/>
        <v>41.644740354814758</v>
      </c>
      <c r="BG552" s="46">
        <f t="shared" si="360"/>
        <v>43.641153104864472</v>
      </c>
      <c r="BH552" s="46">
        <f t="shared" si="360"/>
        <v>47.595569311530127</v>
      </c>
      <c r="BI552" s="46">
        <f t="shared" si="360"/>
        <v>46.833471955897714</v>
      </c>
      <c r="BJ552" s="46">
        <f t="shared" si="360"/>
        <v>49.92968160581227</v>
      </c>
      <c r="BK552" s="46">
        <f t="shared" si="360"/>
        <v>54.622980563897393</v>
      </c>
      <c r="BL552" s="46">
        <f t="shared" si="360"/>
        <v>41.999349329011181</v>
      </c>
      <c r="BM552" s="46">
        <f t="shared" si="360"/>
        <v>44.004385450023378</v>
      </c>
      <c r="BN552" s="46">
        <f t="shared" si="360"/>
        <v>43.199435348243611</v>
      </c>
      <c r="BO552" s="46">
        <f t="shared" si="360"/>
        <v>44.621405723832403</v>
      </c>
      <c r="BP552" s="46">
        <f t="shared" si="360"/>
        <v>46.558415677897436</v>
      </c>
      <c r="BQ552" s="46">
        <f t="shared" si="360"/>
        <v>47.913830842144755</v>
      </c>
      <c r="BR552" s="46">
        <f t="shared" si="360"/>
        <v>50.420338712071342</v>
      </c>
      <c r="BS552" s="46">
        <f t="shared" si="360"/>
        <v>53.770786769434551</v>
      </c>
      <c r="BT552" s="46">
        <f t="shared" si="360"/>
        <v>50.474009268386375</v>
      </c>
      <c r="BU552" s="46">
        <f t="shared" si="360"/>
        <v>52.850865483196827</v>
      </c>
      <c r="BV552" s="46">
        <f t="shared" si="360"/>
        <v>52.544481527362564</v>
      </c>
      <c r="BW552" s="46">
        <f t="shared" si="360"/>
        <v>62.779703733747141</v>
      </c>
      <c r="BX552" s="46">
        <f t="shared" si="360"/>
        <v>54.929989048742378</v>
      </c>
      <c r="BY552" s="46">
        <f t="shared" si="360"/>
        <v>55.613404863255489</v>
      </c>
      <c r="BZ552" s="46">
        <f t="shared" si="360"/>
        <v>56.15024098413511</v>
      </c>
      <c r="CA552" s="46">
        <f t="shared" si="360"/>
        <v>60.136086241343662</v>
      </c>
      <c r="CB552" s="46">
        <f t="shared" si="360"/>
        <v>65.45589702318469</v>
      </c>
      <c r="CC552" s="46">
        <f t="shared" si="360"/>
        <v>64.172219981983133</v>
      </c>
      <c r="CD552" s="46">
        <f t="shared" si="360"/>
        <v>67.762507474661078</v>
      </c>
      <c r="CE552" s="46">
        <f t="shared" si="360"/>
        <v>69.612266571346794</v>
      </c>
      <c r="CF552" s="46">
        <f t="shared" si="360"/>
        <v>73.254521270229745</v>
      </c>
      <c r="CG552" s="46">
        <f t="shared" si="360"/>
        <v>63.721064049995888</v>
      </c>
      <c r="CH552" s="46">
        <f t="shared" si="360"/>
        <v>62.121516223615778</v>
      </c>
      <c r="CI552" s="46">
        <f t="shared" si="360"/>
        <v>70.738516226379772</v>
      </c>
      <c r="CJ552" s="46">
        <f t="shared" si="360"/>
        <v>91.414062782049626</v>
      </c>
      <c r="CK552" s="101">
        <f>CK534/CK$71*CK$73</f>
        <v>77.954558342710243</v>
      </c>
      <c r="CL552" s="1064">
        <f>CL534/CL$71*CL$73</f>
        <v>79.174999999999997</v>
      </c>
      <c r="CM552" s="383"/>
      <c r="CN552" s="910"/>
    </row>
    <row r="553" spans="1:92" s="60" customFormat="1" ht="15">
      <c r="A553" s="228"/>
      <c r="C553" s="685"/>
      <c r="D553" s="17"/>
      <c r="E553" s="579"/>
      <c r="F553" s="542"/>
      <c r="G553" s="524"/>
      <c r="H553" s="228"/>
      <c r="I553" s="82"/>
      <c r="J553" s="80"/>
      <c r="R553" s="5"/>
      <c r="S553" s="322"/>
      <c r="T553" s="12"/>
      <c r="U553" s="8"/>
      <c r="V553" s="135" t="str">
        <f>V547</f>
        <v>Dépenses hors intérêts</v>
      </c>
      <c r="W553" s="344" t="str">
        <f>W$73</f>
        <v>Md euros 2012</v>
      </c>
      <c r="X553" s="2" t="s">
        <v>601</v>
      </c>
      <c r="Y553" s="2"/>
      <c r="Z553" s="789">
        <v>1978</v>
      </c>
      <c r="AA553" s="4"/>
      <c r="AB553" s="4"/>
      <c r="AC553" s="4"/>
      <c r="AD553" s="4"/>
      <c r="AE553" s="4"/>
      <c r="AF553" s="4"/>
      <c r="AG553" s="4"/>
      <c r="AH553" s="4"/>
      <c r="AI553" s="4"/>
      <c r="AJ553" s="4"/>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f t="shared" ref="BD553:CH553" si="361">BD547/BD$71*BD$73</f>
        <v>36.583700387739711</v>
      </c>
      <c r="BE553" s="101">
        <f t="shared" si="361"/>
        <v>35.95903775072339</v>
      </c>
      <c r="BF553" s="101">
        <f t="shared" si="361"/>
        <v>38.860374871457068</v>
      </c>
      <c r="BG553" s="101">
        <f t="shared" si="361"/>
        <v>42.033645656475919</v>
      </c>
      <c r="BH553" s="101">
        <f t="shared" si="361"/>
        <v>45.87302608790106</v>
      </c>
      <c r="BI553" s="101">
        <f t="shared" si="361"/>
        <v>45.168070024742711</v>
      </c>
      <c r="BJ553" s="101">
        <f t="shared" si="361"/>
        <v>51.069709632562969</v>
      </c>
      <c r="BK553" s="101">
        <f t="shared" si="361"/>
        <v>52.487093069998977</v>
      </c>
      <c r="BL553" s="101">
        <f t="shared" si="361"/>
        <v>43.899341970456753</v>
      </c>
      <c r="BM553" s="101">
        <f t="shared" si="361"/>
        <v>43.684852339233856</v>
      </c>
      <c r="BN553" s="101">
        <f t="shared" si="361"/>
        <v>42.121962410945429</v>
      </c>
      <c r="BO553" s="101">
        <f t="shared" si="361"/>
        <v>41.351743190216077</v>
      </c>
      <c r="BP553" s="101">
        <f t="shared" si="361"/>
        <v>43.746495107888094</v>
      </c>
      <c r="BQ553" s="101">
        <f t="shared" si="361"/>
        <v>45.258516907224056</v>
      </c>
      <c r="BR553" s="101">
        <f t="shared" si="361"/>
        <v>47.763035363206754</v>
      </c>
      <c r="BS553" s="101">
        <f t="shared" si="361"/>
        <v>51.918098650508334</v>
      </c>
      <c r="BT553" s="101">
        <f t="shared" si="361"/>
        <v>48.613432157087736</v>
      </c>
      <c r="BU553" s="101">
        <f t="shared" si="361"/>
        <v>60.21397463063942</v>
      </c>
      <c r="BV553" s="101">
        <f t="shared" si="361"/>
        <v>50.347292035968238</v>
      </c>
      <c r="BW553" s="101">
        <f t="shared" si="361"/>
        <v>51.461912173074623</v>
      </c>
      <c r="BX553" s="101">
        <f t="shared" si="361"/>
        <v>51.776484827377814</v>
      </c>
      <c r="BY553" s="101">
        <f t="shared" si="361"/>
        <v>52.840765150628037</v>
      </c>
      <c r="BZ553" s="101">
        <f t="shared" si="361"/>
        <v>56.369781495936124</v>
      </c>
      <c r="CA553" s="101">
        <f t="shared" si="361"/>
        <v>59.677513034619494</v>
      </c>
      <c r="CB553" s="101">
        <f t="shared" si="361"/>
        <v>63.025526514531251</v>
      </c>
      <c r="CC553" s="101">
        <f t="shared" si="361"/>
        <v>63.846359206836112</v>
      </c>
      <c r="CD553" s="101">
        <f t="shared" si="361"/>
        <v>60.526468542495046</v>
      </c>
      <c r="CE553" s="101">
        <f t="shared" si="361"/>
        <v>65.397049035201491</v>
      </c>
      <c r="CF553" s="101">
        <f t="shared" si="361"/>
        <v>65.075688895418736</v>
      </c>
      <c r="CG553" s="101">
        <f t="shared" si="361"/>
        <v>72.535023134098495</v>
      </c>
      <c r="CH553" s="101">
        <f t="shared" si="361"/>
        <v>67.051878279136062</v>
      </c>
      <c r="CI553" s="101">
        <f>CI547/CI$71*CI$73</f>
        <v>75.470821525718392</v>
      </c>
      <c r="CJ553" s="101">
        <f>CJ547/CJ$71*CJ$73</f>
        <v>82.073463046982113</v>
      </c>
      <c r="CK553" s="101">
        <f>CK547/CK$71*CK$73</f>
        <v>80.60753126468866</v>
      </c>
      <c r="CL553" s="1064">
        <f>CL547/CL$71*CL$73</f>
        <v>81.701999999999998</v>
      </c>
      <c r="CM553" s="383"/>
      <c r="CN553" s="910"/>
    </row>
    <row r="554" spans="1:92" s="60" customFormat="1" ht="15">
      <c r="A554" s="228"/>
      <c r="C554" s="685"/>
      <c r="D554" s="17"/>
      <c r="E554" s="579"/>
      <c r="F554" s="542"/>
      <c r="G554" s="524"/>
      <c r="H554" s="228"/>
      <c r="I554" s="82"/>
      <c r="J554" s="80"/>
      <c r="R554" s="5"/>
      <c r="S554" s="322"/>
      <c r="T554" s="12"/>
      <c r="U554" s="8"/>
      <c r="V554" s="45"/>
      <c r="W554" s="344"/>
      <c r="X554" s="2"/>
      <c r="Y554" s="2"/>
      <c r="Z554" s="789"/>
      <c r="AA554" s="4"/>
      <c r="AB554" s="4"/>
      <c r="AC554" s="4"/>
      <c r="AD554" s="4"/>
      <c r="AE554" s="4"/>
      <c r="AF554" s="4"/>
      <c r="AG554" s="4"/>
      <c r="AH554" s="4"/>
      <c r="AI554" s="4"/>
      <c r="AJ554" s="4"/>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101"/>
      <c r="CL554" s="1064"/>
      <c r="CM554" s="383"/>
      <c r="CN554" s="910"/>
    </row>
    <row r="555" spans="1:92" s="60" customFormat="1" ht="15">
      <c r="A555" s="228"/>
      <c r="C555" s="685"/>
      <c r="D555" s="17"/>
      <c r="E555" s="579"/>
      <c r="F555" s="542"/>
      <c r="G555" s="524"/>
      <c r="H555" s="228"/>
      <c r="I555" s="82"/>
      <c r="J555" s="80"/>
      <c r="R555" s="5"/>
      <c r="S555" s="322"/>
      <c r="T555" s="12"/>
      <c r="U555" s="8"/>
      <c r="V555" s="45" t="str">
        <f>V523</f>
        <v>3.204 Dépenses et recettes des organismes divers d'administration centrale (S13112) (*)</v>
      </c>
      <c r="W555" s="344"/>
      <c r="X555" s="2"/>
      <c r="Y555" s="2"/>
      <c r="Z555" s="789"/>
      <c r="AA555" s="4"/>
      <c r="AB555" s="4"/>
      <c r="AC555" s="4"/>
      <c r="AD555" s="4"/>
      <c r="AE555" s="4"/>
      <c r="AF555" s="4"/>
      <c r="AG555" s="4"/>
      <c r="AH555" s="4"/>
      <c r="AI555" s="4"/>
      <c r="AJ555" s="4"/>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101"/>
      <c r="CL555" s="1064"/>
      <c r="CM555" s="383"/>
      <c r="CN555" s="910"/>
    </row>
    <row r="556" spans="1:92" s="60" customFormat="1" ht="15">
      <c r="A556" s="228"/>
      <c r="C556" s="685"/>
      <c r="D556" s="17"/>
      <c r="E556" s="579"/>
      <c r="F556" s="542"/>
      <c r="G556" s="524"/>
      <c r="H556" s="228"/>
      <c r="I556" s="82"/>
      <c r="J556" s="80"/>
      <c r="R556" s="5"/>
      <c r="S556" s="322"/>
      <c r="T556" s="12"/>
      <c r="U556" s="8"/>
      <c r="V556" s="45" t="str">
        <f>V528</f>
        <v>Total des dépenses</v>
      </c>
      <c r="W556" s="344" t="s">
        <v>710</v>
      </c>
      <c r="X556" s="2" t="s">
        <v>809</v>
      </c>
      <c r="Y556" s="2" t="s">
        <v>344</v>
      </c>
      <c r="Z556" s="789">
        <v>1978</v>
      </c>
      <c r="AA556" s="4"/>
      <c r="AB556" s="4"/>
      <c r="AC556" s="4"/>
      <c r="AD556" s="4"/>
      <c r="AE556" s="4"/>
      <c r="AF556" s="4"/>
      <c r="AG556" s="4"/>
      <c r="AH556" s="4"/>
      <c r="AI556" s="4"/>
      <c r="AJ556" s="4"/>
      <c r="AK556" s="46"/>
      <c r="AL556" s="46"/>
      <c r="AM556" s="46"/>
      <c r="AN556" s="46"/>
      <c r="AO556" s="46"/>
      <c r="AP556" s="46"/>
      <c r="AQ556" s="46"/>
      <c r="AR556" s="46"/>
      <c r="AS556" s="46"/>
      <c r="AT556" s="46"/>
      <c r="AU556" s="46"/>
      <c r="AV556" s="46"/>
      <c r="AW556" s="46"/>
      <c r="AX556" s="46"/>
      <c r="AY556" s="46"/>
      <c r="AZ556" s="46"/>
      <c r="BA556" s="46"/>
      <c r="BB556" s="46"/>
      <c r="BC556" s="46"/>
      <c r="BD556" s="46">
        <f t="shared" ref="BD556:BP556" si="362">100*BD528/BD$71</f>
        <v>3.3355520353442132</v>
      </c>
      <c r="BE556" s="46">
        <f t="shared" si="362"/>
        <v>3.1685887686994678</v>
      </c>
      <c r="BF556" s="46">
        <f t="shared" si="362"/>
        <v>3.3712827415679705</v>
      </c>
      <c r="BG556" s="46">
        <f t="shared" si="362"/>
        <v>3.6155933894839367</v>
      </c>
      <c r="BH556" s="46">
        <f t="shared" si="362"/>
        <v>3.8544616588797265</v>
      </c>
      <c r="BI556" s="46">
        <f t="shared" si="362"/>
        <v>3.7614836002186274</v>
      </c>
      <c r="BJ556" s="46">
        <f t="shared" si="362"/>
        <v>4.173385681218873</v>
      </c>
      <c r="BK556" s="46">
        <f t="shared" si="362"/>
        <v>4.228027252844794</v>
      </c>
      <c r="BL556" s="46">
        <f t="shared" si="362"/>
        <v>3.467323344492161</v>
      </c>
      <c r="BM556" s="46">
        <f t="shared" si="362"/>
        <v>3.3772782646060167</v>
      </c>
      <c r="BN556" s="46">
        <f t="shared" si="362"/>
        <v>3.0795287169220629</v>
      </c>
      <c r="BO556" s="46">
        <f t="shared" si="362"/>
        <v>2.9011253128776167</v>
      </c>
      <c r="BP556" s="46">
        <f t="shared" si="362"/>
        <v>2.9923325363901454</v>
      </c>
      <c r="BQ556" s="46">
        <f>100*BQ528/BQ$71</f>
        <v>3.0607378023215861</v>
      </c>
      <c r="BR556" s="46">
        <f t="shared" ref="BR556:CI556" si="363">100*BR528/BR$71</f>
        <v>3.177381707290877</v>
      </c>
      <c r="BS556" s="46">
        <f t="shared" si="363"/>
        <v>3.4770015199591859</v>
      </c>
      <c r="BT556" s="46">
        <f t="shared" si="363"/>
        <v>3.1850415064134814</v>
      </c>
      <c r="BU556" s="46">
        <f t="shared" si="363"/>
        <v>3.8667993668179688</v>
      </c>
      <c r="BV556" s="46">
        <f t="shared" si="363"/>
        <v>3.3675654276283398</v>
      </c>
      <c r="BW556" s="46">
        <f t="shared" si="363"/>
        <v>3.301508044633517</v>
      </c>
      <c r="BX556" s="46">
        <f t="shared" si="363"/>
        <v>3.2660650736297341</v>
      </c>
      <c r="BY556" s="46">
        <f t="shared" si="363"/>
        <v>3.1374069160113351</v>
      </c>
      <c r="BZ556" s="46">
        <f t="shared" si="363"/>
        <v>3.1960469112534735</v>
      </c>
      <c r="CA556" s="46">
        <f t="shared" si="363"/>
        <v>3.3780066458333549</v>
      </c>
      <c r="CB556" s="46">
        <f t="shared" si="363"/>
        <v>3.5051337123053607</v>
      </c>
      <c r="CC556" s="46">
        <f t="shared" si="363"/>
        <v>3.519057151238369</v>
      </c>
      <c r="CD556" s="46">
        <f t="shared" si="363"/>
        <v>3.2410618785681042</v>
      </c>
      <c r="CE556" s="46">
        <f t="shared" si="363"/>
        <v>3.416599963027791</v>
      </c>
      <c r="CF556" s="46">
        <f t="shared" si="363"/>
        <v>3.3296358883013486</v>
      </c>
      <c r="CG556" s="46">
        <f t="shared" si="363"/>
        <v>3.6197947152714347</v>
      </c>
      <c r="CH556" s="46">
        <f t="shared" si="363"/>
        <v>3.3393941118200701</v>
      </c>
      <c r="CI556" s="46">
        <f t="shared" si="363"/>
        <v>3.858703347133229</v>
      </c>
      <c r="CJ556" s="46">
        <f>100*CJ528/CJ$71</f>
        <v>4.1220207360898842</v>
      </c>
      <c r="CK556" s="101">
        <f>100*CK528/CK$71</f>
        <v>3.9699250224093361</v>
      </c>
      <c r="CL556" s="1064">
        <f>100*CL528/CL$71</f>
        <v>4.0206232865076927</v>
      </c>
      <c r="CM556" s="383"/>
      <c r="CN556" s="910"/>
    </row>
    <row r="557" spans="1:92" s="60" customFormat="1" ht="15">
      <c r="A557" s="228"/>
      <c r="C557" s="685"/>
      <c r="D557" s="17"/>
      <c r="E557" s="579"/>
      <c r="F557" s="542"/>
      <c r="G557" s="524"/>
      <c r="H557" s="228"/>
      <c r="I557" s="82"/>
      <c r="J557" s="80"/>
      <c r="R557" s="5"/>
      <c r="S557" s="322"/>
      <c r="T557" s="12"/>
      <c r="U557" s="8"/>
      <c r="V557" s="45" t="str">
        <f>V529</f>
        <v>(dont) Intérêts (D41)</v>
      </c>
      <c r="W557" s="344" t="s">
        <v>710</v>
      </c>
      <c r="X557" s="2" t="s">
        <v>808</v>
      </c>
      <c r="Y557" s="2"/>
      <c r="Z557" s="789">
        <v>1978</v>
      </c>
      <c r="AA557" s="4"/>
      <c r="AB557" s="4"/>
      <c r="AC557" s="4"/>
      <c r="AD557" s="4"/>
      <c r="AE557" s="4"/>
      <c r="AF557" s="4"/>
      <c r="AG557" s="4"/>
      <c r="AH557" s="4"/>
      <c r="AI557" s="4"/>
      <c r="AJ557" s="4"/>
      <c r="AK557" s="46"/>
      <c r="AL557" s="46"/>
      <c r="AM557" s="46"/>
      <c r="AN557" s="46"/>
      <c r="AO557" s="46"/>
      <c r="AP557" s="46"/>
      <c r="AQ557" s="46"/>
      <c r="AR557" s="46"/>
      <c r="AS557" s="46"/>
      <c r="AT557" s="46"/>
      <c r="AU557" s="46"/>
      <c r="AV557" s="46"/>
      <c r="AW557" s="46"/>
      <c r="AX557" s="46"/>
      <c r="AY557" s="46"/>
      <c r="AZ557" s="46"/>
      <c r="BA557" s="46"/>
      <c r="BB557" s="46"/>
      <c r="BC557" s="46"/>
      <c r="BD557" s="46">
        <f t="shared" ref="BD557:CJ557" si="364">100*BD529/BD$71</f>
        <v>1.8776613524393609E-2</v>
      </c>
      <c r="BE557" s="46">
        <f t="shared" si="364"/>
        <v>1.7150097243344847E-2</v>
      </c>
      <c r="BF557" s="46">
        <f t="shared" si="364"/>
        <v>2.0417979425062981E-2</v>
      </c>
      <c r="BG557" s="46">
        <f t="shared" si="364"/>
        <v>2.6245185474286996E-2</v>
      </c>
      <c r="BH557" s="46">
        <f t="shared" si="364"/>
        <v>2.9721058055770321E-2</v>
      </c>
      <c r="BI557" s="46">
        <f t="shared" si="364"/>
        <v>4.134838910960998E-2</v>
      </c>
      <c r="BJ557" s="46">
        <f t="shared" si="364"/>
        <v>2.9120525596711792E-2</v>
      </c>
      <c r="BK557" s="46">
        <f t="shared" si="364"/>
        <v>3.6240770894120804E-2</v>
      </c>
      <c r="BL557" s="46">
        <f t="shared" si="364"/>
        <v>3.8730440628057416E-2</v>
      </c>
      <c r="BM557" s="46">
        <f t="shared" si="364"/>
        <v>4.5026096588170417E-2</v>
      </c>
      <c r="BN557" s="46">
        <f t="shared" si="364"/>
        <v>9.7783418198121048E-3</v>
      </c>
      <c r="BO557" s="46">
        <f t="shared" si="364"/>
        <v>8.637796075520475E-3</v>
      </c>
      <c r="BP557" s="46">
        <f t="shared" si="364"/>
        <v>1.0466899230000281E-2</v>
      </c>
      <c r="BQ557" s="46">
        <f t="shared" si="364"/>
        <v>7.5431319177077915E-3</v>
      </c>
      <c r="BR557" s="46">
        <f t="shared" si="364"/>
        <v>2.1570696921238792E-3</v>
      </c>
      <c r="BS557" s="46">
        <f t="shared" si="364"/>
        <v>2.3664249132928513E-3</v>
      </c>
      <c r="BT557" s="46">
        <f t="shared" si="364"/>
        <v>3.0832175975205756E-3</v>
      </c>
      <c r="BU557" s="46">
        <f t="shared" si="364"/>
        <v>4.6063282255479005E-3</v>
      </c>
      <c r="BV557" s="46">
        <f t="shared" si="364"/>
        <v>0.17234531152271076</v>
      </c>
      <c r="BW557" s="46">
        <f t="shared" si="364"/>
        <v>0.10534902666196094</v>
      </c>
      <c r="BX557" s="46">
        <f t="shared" si="364"/>
        <v>0.15545337666579492</v>
      </c>
      <c r="BY557" s="46">
        <f t="shared" si="364"/>
        <v>6.4030504064836069E-2</v>
      </c>
      <c r="BZ557" s="46">
        <f t="shared" si="364"/>
        <v>3.3787083303637638E-2</v>
      </c>
      <c r="CA557" s="46">
        <f t="shared" si="364"/>
        <v>9.0535036657997406E-2</v>
      </c>
      <c r="CB557" s="46">
        <f t="shared" si="364"/>
        <v>6.5181253075726198E-2</v>
      </c>
      <c r="CC557" s="46">
        <f t="shared" si="364"/>
        <v>6.5369248718403758E-2</v>
      </c>
      <c r="CD557" s="46">
        <f t="shared" si="364"/>
        <v>4.8206915363853797E-2</v>
      </c>
      <c r="CE557" s="46">
        <f t="shared" si="364"/>
        <v>2.8695369952583375E-2</v>
      </c>
      <c r="CF557" s="46">
        <f t="shared" si="364"/>
        <v>3.9541396986877704E-2</v>
      </c>
      <c r="CG557" s="46">
        <f t="shared" si="364"/>
        <v>3.4503006817794148E-2</v>
      </c>
      <c r="CH557" s="46">
        <f t="shared" si="364"/>
        <v>2.2449882189846341E-2</v>
      </c>
      <c r="CI557" s="46">
        <f t="shared" si="364"/>
        <v>3.9771699837148145E-3</v>
      </c>
      <c r="CJ557" s="46">
        <f t="shared" si="364"/>
        <v>1.1359411789004087E-3</v>
      </c>
      <c r="CK557" s="101">
        <f>100*CK529/CK$71</f>
        <v>3.0478695391921045E-3</v>
      </c>
      <c r="CL557" s="1064">
        <f>100*CL529/CL$71</f>
        <v>4.428486933040746E-4</v>
      </c>
      <c r="CM557" s="383"/>
      <c r="CN557" s="910"/>
    </row>
    <row r="558" spans="1:92" s="60" customFormat="1" ht="15">
      <c r="A558" s="228"/>
      <c r="C558" s="685"/>
      <c r="D558" s="17"/>
      <c r="E558" s="579"/>
      <c r="F558" s="542"/>
      <c r="G558" s="524"/>
      <c r="H558" s="228"/>
      <c r="I558" s="82"/>
      <c r="J558" s="80"/>
      <c r="R558" s="5"/>
      <c r="S558" s="322"/>
      <c r="T558" s="12"/>
      <c r="U558" s="8"/>
      <c r="V558" s="45" t="str">
        <f>V534</f>
        <v>Total des recettes</v>
      </c>
      <c r="W558" s="344" t="s">
        <v>710</v>
      </c>
      <c r="X558" s="2" t="s">
        <v>805</v>
      </c>
      <c r="Y558" s="2"/>
      <c r="Z558" s="789">
        <v>1978</v>
      </c>
      <c r="AA558" s="4"/>
      <c r="AB558" s="4"/>
      <c r="AC558" s="4"/>
      <c r="AD558" s="4"/>
      <c r="AE558" s="4"/>
      <c r="AF558" s="4"/>
      <c r="AG558" s="4"/>
      <c r="AH558" s="4"/>
      <c r="AI558" s="4"/>
      <c r="AJ558" s="4"/>
      <c r="AK558" s="46"/>
      <c r="AL558" s="46"/>
      <c r="AM558" s="46"/>
      <c r="AN558" s="46"/>
      <c r="AO558" s="46"/>
      <c r="AP558" s="46"/>
      <c r="AQ558" s="46"/>
      <c r="AR558" s="46"/>
      <c r="AS558" s="46"/>
      <c r="AT558" s="46"/>
      <c r="AU558" s="46"/>
      <c r="AV558" s="46"/>
      <c r="AW558" s="46"/>
      <c r="AX558" s="46"/>
      <c r="AY558" s="46"/>
      <c r="AZ558" s="46"/>
      <c r="BA558" s="46"/>
      <c r="BB558" s="46"/>
      <c r="BC558" s="46"/>
      <c r="BD558" s="46">
        <f t="shared" ref="BD558:CJ558" si="365">100*BD534/BD$71</f>
        <v>3.3520905695475882</v>
      </c>
      <c r="BE558" s="46">
        <f t="shared" si="365"/>
        <v>3.3950057285911752</v>
      </c>
      <c r="BF558" s="46">
        <f t="shared" si="365"/>
        <v>3.590955914479248</v>
      </c>
      <c r="BG558" s="46">
        <f t="shared" si="365"/>
        <v>3.7266169058481884</v>
      </c>
      <c r="BH558" s="46">
        <f t="shared" si="365"/>
        <v>3.9683605353681464</v>
      </c>
      <c r="BI558" s="46">
        <f t="shared" si="365"/>
        <v>3.8573011418504648</v>
      </c>
      <c r="BJ558" s="46">
        <f t="shared" si="365"/>
        <v>4.05175281392905</v>
      </c>
      <c r="BK558" s="46">
        <f t="shared" si="365"/>
        <v>4.3623652623748539</v>
      </c>
      <c r="BL558" s="46">
        <f t="shared" si="365"/>
        <v>3.280201128601544</v>
      </c>
      <c r="BM558" s="46">
        <f t="shared" si="365"/>
        <v>3.3566259462079033</v>
      </c>
      <c r="BN558" s="46">
        <f t="shared" si="365"/>
        <v>3.1482740896710233</v>
      </c>
      <c r="BO558" s="46">
        <f t="shared" si="365"/>
        <v>3.1211951197473184</v>
      </c>
      <c r="BP558" s="46">
        <f t="shared" si="365"/>
        <v>3.1735328621905383</v>
      </c>
      <c r="BQ558" s="46">
        <f t="shared" si="365"/>
        <v>3.2323253823308296</v>
      </c>
      <c r="BR558" s="46">
        <f t="shared" si="365"/>
        <v>3.3518787174478777</v>
      </c>
      <c r="BS558" s="46">
        <f t="shared" si="365"/>
        <v>3.5986268305971061</v>
      </c>
      <c r="BT558" s="46">
        <f t="shared" si="365"/>
        <v>3.3037410656860948</v>
      </c>
      <c r="BU558" s="46">
        <f t="shared" si="365"/>
        <v>3.3899148163675976</v>
      </c>
      <c r="BV558" s="46">
        <f t="shared" si="365"/>
        <v>3.3346616585977973</v>
      </c>
      <c r="BW558" s="46">
        <f t="shared" si="365"/>
        <v>3.8990761858861243</v>
      </c>
      <c r="BX558" s="46">
        <f t="shared" si="365"/>
        <v>3.3000669516052303</v>
      </c>
      <c r="BY558" s="46">
        <f t="shared" si="365"/>
        <v>3.2346414024765244</v>
      </c>
      <c r="BZ558" s="46">
        <f t="shared" si="365"/>
        <v>3.1499439359479138</v>
      </c>
      <c r="CA558" s="46">
        <f t="shared" si="365"/>
        <v>3.3127331578085863</v>
      </c>
      <c r="CB558" s="46">
        <f t="shared" si="365"/>
        <v>3.5726028228272169</v>
      </c>
      <c r="CC558" s="46">
        <f t="shared" si="365"/>
        <v>3.471314928258193</v>
      </c>
      <c r="CD558" s="46">
        <f t="shared" si="365"/>
        <v>3.5745660290379466</v>
      </c>
      <c r="CE558" s="46">
        <f t="shared" si="365"/>
        <v>3.6062746122458105</v>
      </c>
      <c r="CF558" s="46">
        <f t="shared" si="365"/>
        <v>3.7035996235458799</v>
      </c>
      <c r="CG558" s="46">
        <f t="shared" si="365"/>
        <v>3.1496316223672087</v>
      </c>
      <c r="CH558" s="46">
        <f t="shared" si="365"/>
        <v>3.0730474680515929</v>
      </c>
      <c r="CI558" s="46">
        <f t="shared" si="365"/>
        <v>3.613020300005886</v>
      </c>
      <c r="CJ558" s="46">
        <f t="shared" si="365"/>
        <v>4.5898736007270022</v>
      </c>
      <c r="CK558" s="101">
        <f>100*CK534/CK$71</f>
        <v>3.8363184134290127</v>
      </c>
      <c r="CL558" s="1064">
        <f>100*CL534/CL$71</f>
        <v>3.8958383658166778</v>
      </c>
      <c r="CM558" s="383"/>
      <c r="CN558" s="910"/>
    </row>
    <row r="559" spans="1:92" s="60" customFormat="1" ht="15">
      <c r="A559" s="228"/>
      <c r="C559" s="685"/>
      <c r="D559" s="17"/>
      <c r="E559" s="579"/>
      <c r="F559" s="542"/>
      <c r="G559" s="524"/>
      <c r="H559" s="228"/>
      <c r="I559" s="82"/>
      <c r="J559" s="80"/>
      <c r="R559" s="5"/>
      <c r="S559" s="322"/>
      <c r="T559" s="12"/>
      <c r="U559" s="8"/>
      <c r="V559" s="135" t="str">
        <f>V553</f>
        <v>Dépenses hors intérêts</v>
      </c>
      <c r="W559" s="344" t="s">
        <v>705</v>
      </c>
      <c r="X559" s="2" t="s">
        <v>774</v>
      </c>
      <c r="Y559" s="2"/>
      <c r="Z559" s="789">
        <v>1978</v>
      </c>
      <c r="AA559" s="4"/>
      <c r="AB559" s="4"/>
      <c r="AC559" s="4"/>
      <c r="AD559" s="4"/>
      <c r="AE559" s="4"/>
      <c r="AF559" s="4"/>
      <c r="AG559" s="4"/>
      <c r="AH559" s="4"/>
      <c r="AI559" s="4"/>
      <c r="AJ559" s="4"/>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f t="shared" ref="BD559:CJ559" si="366">100*BD547/BD$71</f>
        <v>3.3167754218198198</v>
      </c>
      <c r="BE559" s="101">
        <f t="shared" si="366"/>
        <v>3.1514386714561229</v>
      </c>
      <c r="BF559" s="101">
        <f t="shared" si="366"/>
        <v>3.3508647621429075</v>
      </c>
      <c r="BG559" s="101">
        <f t="shared" si="366"/>
        <v>3.5893482040096503</v>
      </c>
      <c r="BH559" s="101">
        <f t="shared" si="366"/>
        <v>3.8247406008239557</v>
      </c>
      <c r="BI559" s="101">
        <f t="shared" si="366"/>
        <v>3.7201352111090178</v>
      </c>
      <c r="BJ559" s="101">
        <f t="shared" si="366"/>
        <v>4.1442651556221604</v>
      </c>
      <c r="BK559" s="101">
        <f t="shared" si="366"/>
        <v>4.1917864819506727</v>
      </c>
      <c r="BL559" s="101">
        <f t="shared" si="366"/>
        <v>3.4285929038641041</v>
      </c>
      <c r="BM559" s="101">
        <f t="shared" si="366"/>
        <v>3.3322521680178463</v>
      </c>
      <c r="BN559" s="101">
        <f t="shared" si="366"/>
        <v>3.069750375102251</v>
      </c>
      <c r="BO559" s="101">
        <f t="shared" si="366"/>
        <v>2.8924875168020963</v>
      </c>
      <c r="BP559" s="101">
        <f t="shared" si="366"/>
        <v>2.9818656371601451</v>
      </c>
      <c r="BQ559" s="101">
        <f t="shared" si="366"/>
        <v>3.0531946704038777</v>
      </c>
      <c r="BR559" s="101">
        <f t="shared" si="366"/>
        <v>3.1752246375987534</v>
      </c>
      <c r="BS559" s="101">
        <f t="shared" si="366"/>
        <v>3.4746350950458935</v>
      </c>
      <c r="BT559" s="101">
        <f t="shared" si="366"/>
        <v>3.1819582888159612</v>
      </c>
      <c r="BU559" s="101">
        <f t="shared" si="366"/>
        <v>3.8621930385924208</v>
      </c>
      <c r="BV559" s="101">
        <f t="shared" si="366"/>
        <v>3.1952201161056295</v>
      </c>
      <c r="BW559" s="101">
        <f t="shared" si="366"/>
        <v>3.196159017971556</v>
      </c>
      <c r="BX559" s="101">
        <f t="shared" si="366"/>
        <v>3.1106116969639395</v>
      </c>
      <c r="BY559" s="101">
        <f t="shared" si="366"/>
        <v>3.0733764119464984</v>
      </c>
      <c r="BZ559" s="101">
        <f t="shared" si="366"/>
        <v>3.1622598279498355</v>
      </c>
      <c r="CA559" s="101">
        <f t="shared" si="366"/>
        <v>3.2874716091753577</v>
      </c>
      <c r="CB559" s="101">
        <f t="shared" si="366"/>
        <v>3.4399524592296347</v>
      </c>
      <c r="CC559" s="101">
        <f t="shared" si="366"/>
        <v>3.4536879025199658</v>
      </c>
      <c r="CD559" s="101">
        <f t="shared" si="366"/>
        <v>3.1928549632042507</v>
      </c>
      <c r="CE559" s="101">
        <f t="shared" si="366"/>
        <v>3.3879045930752079</v>
      </c>
      <c r="CF559" s="101">
        <f t="shared" si="366"/>
        <v>3.2900944913144712</v>
      </c>
      <c r="CG559" s="101">
        <f t="shared" si="366"/>
        <v>3.5852917084536409</v>
      </c>
      <c r="CH559" s="101">
        <f t="shared" si="366"/>
        <v>3.3169442296302236</v>
      </c>
      <c r="CI559" s="101">
        <f t="shared" si="366"/>
        <v>3.854726177149514</v>
      </c>
      <c r="CJ559" s="101">
        <f t="shared" si="366"/>
        <v>4.1208847949109835</v>
      </c>
      <c r="CK559" s="101">
        <f>100*CK547/CK$71</f>
        <v>3.9668771528701434</v>
      </c>
      <c r="CL559" s="1064">
        <f>100*CL547/CL$71</f>
        <v>4.0201804378143882</v>
      </c>
      <c r="CM559" s="383"/>
      <c r="CN559" s="910"/>
    </row>
    <row r="560" spans="1:92" s="4" customFormat="1" ht="15">
      <c r="A560" s="228"/>
      <c r="B560" s="60"/>
      <c r="C560" s="685"/>
      <c r="D560" s="17"/>
      <c r="E560" s="579"/>
      <c r="F560" s="542"/>
      <c r="G560" s="524"/>
      <c r="H560" s="228"/>
      <c r="R560" s="5"/>
      <c r="S560" s="322"/>
      <c r="T560" s="12"/>
      <c r="U560" s="8"/>
      <c r="V560" s="45"/>
      <c r="W560" s="344"/>
      <c r="X560" s="2"/>
      <c r="Y560" s="2"/>
      <c r="Z560" s="789"/>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101"/>
      <c r="CL560" s="1064"/>
      <c r="CM560" s="395"/>
      <c r="CN560" s="888"/>
    </row>
    <row r="561" spans="1:92" s="599" customFormat="1" ht="15">
      <c r="A561" s="598"/>
      <c r="B561" s="774"/>
      <c r="C561" s="689"/>
      <c r="D561" s="672"/>
      <c r="E561" s="595"/>
      <c r="F561" s="596"/>
      <c r="G561" s="597"/>
      <c r="H561" s="598"/>
      <c r="R561" s="600"/>
      <c r="S561" s="601"/>
      <c r="T561" s="602"/>
      <c r="U561" s="603"/>
      <c r="V561" s="599" t="s">
        <v>455</v>
      </c>
      <c r="W561" s="605" t="s">
        <v>768</v>
      </c>
      <c r="X561" s="607"/>
      <c r="Y561" s="607"/>
      <c r="Z561" s="796"/>
      <c r="BD561" s="608">
        <f t="shared" ref="BD561:CL561" si="367">BD327-(BD366+BD528)</f>
        <v>-8.3721199999999953</v>
      </c>
      <c r="BE561" s="608">
        <f t="shared" si="367"/>
        <v>-9.7393300000000096</v>
      </c>
      <c r="BF561" s="608">
        <f t="shared" si="367"/>
        <v>-11.325540000000004</v>
      </c>
      <c r="BG561" s="608">
        <f t="shared" si="367"/>
        <v>-13.336890000000011</v>
      </c>
      <c r="BH561" s="608">
        <f t="shared" si="367"/>
        <v>-16.639960000000031</v>
      </c>
      <c r="BI561" s="608">
        <f t="shared" si="367"/>
        <v>-16.184889999999996</v>
      </c>
      <c r="BJ561" s="608">
        <f t="shared" si="367"/>
        <v>-18.474249999999984</v>
      </c>
      <c r="BK561" s="608">
        <f t="shared" si="367"/>
        <v>-20.981599999999986</v>
      </c>
      <c r="BL561" s="608">
        <f t="shared" si="367"/>
        <v>-17.589579999999984</v>
      </c>
      <c r="BM561" s="608">
        <f t="shared" si="367"/>
        <v>-18.821039999999982</v>
      </c>
      <c r="BN561" s="608">
        <f t="shared" si="367"/>
        <v>-19.004390000000029</v>
      </c>
      <c r="BO561" s="608">
        <f t="shared" si="367"/>
        <v>-19.248809999999992</v>
      </c>
      <c r="BP561" s="608">
        <f t="shared" si="367"/>
        <v>-20.97939999999997</v>
      </c>
      <c r="BQ561" s="608">
        <f t="shared" si="367"/>
        <v>-22.064690000000041</v>
      </c>
      <c r="BR561" s="608">
        <f t="shared" si="367"/>
        <v>-24.868019999999945</v>
      </c>
      <c r="BS561" s="608">
        <f t="shared" si="367"/>
        <v>-27.204830000000072</v>
      </c>
      <c r="BT561" s="608">
        <f t="shared" si="367"/>
        <v>-23.975279999999998</v>
      </c>
      <c r="BU561" s="608">
        <f t="shared" si="367"/>
        <v>-25.339199999999948</v>
      </c>
      <c r="BV561" s="608">
        <f t="shared" si="367"/>
        <v>-24.85390000000001</v>
      </c>
      <c r="BW561" s="608">
        <f t="shared" si="367"/>
        <v>-27.710199999999986</v>
      </c>
      <c r="BX561" s="608">
        <f t="shared" si="367"/>
        <v>-27.137</v>
      </c>
      <c r="BY561" s="608">
        <f t="shared" si="367"/>
        <v>-28.391900000000021</v>
      </c>
      <c r="BZ561" s="608">
        <f t="shared" si="367"/>
        <v>-30.649099999999976</v>
      </c>
      <c r="CA561" s="608">
        <f t="shared" si="367"/>
        <v>-32.090000000000146</v>
      </c>
      <c r="CB561" s="608">
        <f t="shared" si="367"/>
        <v>-35.571100000000001</v>
      </c>
      <c r="CC561" s="608">
        <f t="shared" si="367"/>
        <v>-36.67410000000001</v>
      </c>
      <c r="CD561" s="608">
        <f t="shared" si="367"/>
        <v>-37.822799999999972</v>
      </c>
      <c r="CE561" s="608">
        <f t="shared" si="367"/>
        <v>-44.023700000000076</v>
      </c>
      <c r="CF561" s="608">
        <f t="shared" si="367"/>
        <v>-44.495000000000005</v>
      </c>
      <c r="CG561" s="608">
        <f t="shared" si="367"/>
        <v>-36.365999999999985</v>
      </c>
      <c r="CH561" s="608">
        <f t="shared" si="367"/>
        <v>-36.136999999999716</v>
      </c>
      <c r="CI561" s="608">
        <f t="shared" si="367"/>
        <v>-42.687000000000012</v>
      </c>
      <c r="CJ561" s="608">
        <f t="shared" si="367"/>
        <v>-60.371000000000151</v>
      </c>
      <c r="CK561" s="608">
        <f t="shared" si="367"/>
        <v>-48.898000000000025</v>
      </c>
      <c r="CL561" s="608">
        <f t="shared" si="367"/>
        <v>-49.813000000000045</v>
      </c>
      <c r="CM561" s="702"/>
      <c r="CN561" s="898"/>
    </row>
    <row r="562" spans="1:92" s="599" customFormat="1" ht="15">
      <c r="A562" s="598"/>
      <c r="B562" s="774"/>
      <c r="C562" s="689"/>
      <c r="D562" s="672"/>
      <c r="E562" s="595"/>
      <c r="F562" s="596"/>
      <c r="G562" s="597"/>
      <c r="H562" s="598"/>
      <c r="R562" s="600"/>
      <c r="S562" s="601"/>
      <c r="T562" s="602"/>
      <c r="U562" s="603"/>
      <c r="V562" s="599" t="s">
        <v>617</v>
      </c>
      <c r="W562" s="605" t="s">
        <v>768</v>
      </c>
      <c r="X562" s="607"/>
      <c r="Y562" s="607"/>
      <c r="Z562" s="796"/>
      <c r="BD562" s="608">
        <f t="shared" ref="BD562:CL562" si="368">BD328-(BD367+BD529)</f>
        <v>-5.0750000000000073E-2</v>
      </c>
      <c r="BE562" s="608">
        <f t="shared" si="368"/>
        <v>-4.4549999999999645E-2</v>
      </c>
      <c r="BF562" s="608">
        <f t="shared" si="368"/>
        <v>-4.0629999999999722E-2</v>
      </c>
      <c r="BG562" s="608">
        <f t="shared" si="368"/>
        <v>-6.8459999999999965E-2</v>
      </c>
      <c r="BH562" s="608">
        <f t="shared" si="368"/>
        <v>-9.309999999999885E-2</v>
      </c>
      <c r="BI562" s="608">
        <f t="shared" si="368"/>
        <v>-8.6280000000000356E-2</v>
      </c>
      <c r="BJ562" s="608">
        <f t="shared" si="368"/>
        <v>-9.7960000000000491E-2</v>
      </c>
      <c r="BK562" s="608">
        <f t="shared" si="368"/>
        <v>-9.5819999999999794E-2</v>
      </c>
      <c r="BL562" s="608">
        <f t="shared" si="368"/>
        <v>-9.4400000000000261E-2</v>
      </c>
      <c r="BM562" s="608">
        <f t="shared" si="368"/>
        <v>-9.5440000000003522E-2</v>
      </c>
      <c r="BN562" s="608">
        <f t="shared" si="368"/>
        <v>-8.5069999999999979E-2</v>
      </c>
      <c r="BO562" s="608">
        <f t="shared" si="368"/>
        <v>-7.3139999999998651E-2</v>
      </c>
      <c r="BP562" s="608">
        <f t="shared" si="368"/>
        <v>-0.10661000000000342</v>
      </c>
      <c r="BQ562" s="608">
        <f t="shared" si="368"/>
        <v>-0.1026600000000002</v>
      </c>
      <c r="BR562" s="608">
        <f t="shared" si="368"/>
        <v>-9.8259999999999792E-2</v>
      </c>
      <c r="BS562" s="608">
        <f t="shared" si="368"/>
        <v>-0.13185000000000002</v>
      </c>
      <c r="BT562" s="608">
        <f t="shared" si="368"/>
        <v>-0.12628000000000128</v>
      </c>
      <c r="BU562" s="608">
        <f t="shared" si="368"/>
        <v>-0.11499999999999488</v>
      </c>
      <c r="BV562" s="608">
        <f t="shared" si="368"/>
        <v>-0.92689999999998918</v>
      </c>
      <c r="BW562" s="608">
        <f t="shared" si="368"/>
        <v>-0.9789999999999992</v>
      </c>
      <c r="BX562" s="608">
        <f t="shared" si="368"/>
        <v>-0.9789999999999992</v>
      </c>
      <c r="BY562" s="608">
        <f t="shared" si="368"/>
        <v>-1.0310000000000059</v>
      </c>
      <c r="BZ562" s="608">
        <f t="shared" si="368"/>
        <v>-1.0309999999999988</v>
      </c>
      <c r="CA562" s="608">
        <f t="shared" si="368"/>
        <v>-1.031099999999995</v>
      </c>
      <c r="CB562" s="608">
        <f t="shared" si="368"/>
        <v>-1.1390000000000029</v>
      </c>
      <c r="CC562" s="608">
        <f t="shared" si="368"/>
        <v>-1.1459999999999937</v>
      </c>
      <c r="CD562" s="608">
        <f t="shared" si="368"/>
        <v>-0.75400000000000489</v>
      </c>
      <c r="CE562" s="608">
        <f t="shared" si="368"/>
        <v>-0.65000000000000568</v>
      </c>
      <c r="CF562" s="608">
        <f t="shared" si="368"/>
        <v>-0.2219999999999942</v>
      </c>
      <c r="CG562" s="608">
        <f t="shared" si="368"/>
        <v>-0.26000000000000512</v>
      </c>
      <c r="CH562" s="608">
        <f t="shared" si="368"/>
        <v>-0.20999999999999375</v>
      </c>
      <c r="CI562" s="608">
        <f t="shared" si="368"/>
        <v>-0.10699999999999932</v>
      </c>
      <c r="CJ562" s="608">
        <f t="shared" si="368"/>
        <v>-0.19300000000000495</v>
      </c>
      <c r="CK562" s="608">
        <f t="shared" si="368"/>
        <v>-0.13599999999999568</v>
      </c>
      <c r="CL562" s="608">
        <f t="shared" si="368"/>
        <v>-8.7000000000003297E-2</v>
      </c>
      <c r="CM562" s="702"/>
      <c r="CN562" s="898"/>
    </row>
    <row r="563" spans="1:92" s="599" customFormat="1" ht="15">
      <c r="A563" s="598"/>
      <c r="B563" s="774"/>
      <c r="C563" s="689"/>
      <c r="D563" s="672"/>
      <c r="E563" s="595"/>
      <c r="F563" s="596"/>
      <c r="G563" s="597"/>
      <c r="H563" s="598"/>
      <c r="R563" s="600"/>
      <c r="S563" s="601"/>
      <c r="T563" s="602"/>
      <c r="U563" s="603"/>
      <c r="V563" s="599" t="s">
        <v>707</v>
      </c>
      <c r="W563" s="605" t="s">
        <v>768</v>
      </c>
      <c r="X563" s="607"/>
      <c r="Y563" s="607"/>
      <c r="Z563" s="796"/>
      <c r="BD563" s="608">
        <f t="shared" ref="BD563:CL563" si="369">BD330-(BD388+BD534)</f>
        <v>-8.3724199999999911</v>
      </c>
      <c r="BE563" s="608">
        <f t="shared" si="369"/>
        <v>-9.7392299999999778</v>
      </c>
      <c r="BF563" s="608">
        <f t="shared" si="369"/>
        <v>-11.325639999999993</v>
      </c>
      <c r="BG563" s="608">
        <f t="shared" si="369"/>
        <v>-13.337090000000003</v>
      </c>
      <c r="BH563" s="608">
        <f t="shared" si="369"/>
        <v>-16.639860000000027</v>
      </c>
      <c r="BI563" s="608">
        <f t="shared" si="369"/>
        <v>-16.185089999999974</v>
      </c>
      <c r="BJ563" s="608">
        <f t="shared" si="369"/>
        <v>-18.47425000000004</v>
      </c>
      <c r="BK563" s="608">
        <f t="shared" si="369"/>
        <v>-20.981499999999926</v>
      </c>
      <c r="BL563" s="608">
        <f t="shared" si="369"/>
        <v>-17.589480000000037</v>
      </c>
      <c r="BM563" s="608">
        <f t="shared" si="369"/>
        <v>-18.821039999999982</v>
      </c>
      <c r="BN563" s="608">
        <f t="shared" si="369"/>
        <v>-19.004390000000029</v>
      </c>
      <c r="BO563" s="608">
        <f t="shared" si="369"/>
        <v>-19.248310000000032</v>
      </c>
      <c r="BP563" s="608">
        <f t="shared" si="369"/>
        <v>-20.979499999999973</v>
      </c>
      <c r="BQ563" s="608">
        <f t="shared" si="369"/>
        <v>-22.064789999999988</v>
      </c>
      <c r="BR563" s="608">
        <f t="shared" si="369"/>
        <v>-24.867919999999998</v>
      </c>
      <c r="BS563" s="608">
        <f t="shared" si="369"/>
        <v>-27.20482999999993</v>
      </c>
      <c r="BT563" s="608">
        <f t="shared" si="369"/>
        <v>-23.975280000000026</v>
      </c>
      <c r="BU563" s="608">
        <f t="shared" si="369"/>
        <v>-25.339200000000091</v>
      </c>
      <c r="BV563" s="608">
        <f t="shared" si="369"/>
        <v>-24.854100000000017</v>
      </c>
      <c r="BW563" s="608">
        <f t="shared" si="369"/>
        <v>-27.710100000000011</v>
      </c>
      <c r="BX563" s="608">
        <f t="shared" si="369"/>
        <v>-27.137300000000153</v>
      </c>
      <c r="BY563" s="608">
        <f t="shared" si="369"/>
        <v>-28.392100000000084</v>
      </c>
      <c r="BZ563" s="608">
        <f t="shared" si="369"/>
        <v>-30.648900000000026</v>
      </c>
      <c r="CA563" s="608">
        <f t="shared" si="369"/>
        <v>-32.089899999999943</v>
      </c>
      <c r="CB563" s="608">
        <f t="shared" si="369"/>
        <v>-35.571099999999944</v>
      </c>
      <c r="CC563" s="608">
        <f t="shared" si="369"/>
        <v>-36.674200000000042</v>
      </c>
      <c r="CD563" s="608">
        <f t="shared" si="369"/>
        <v>-37.822900000000004</v>
      </c>
      <c r="CE563" s="608">
        <f t="shared" si="369"/>
        <v>-44.024000000000001</v>
      </c>
      <c r="CF563" s="608">
        <f t="shared" si="369"/>
        <v>-44.495000000000005</v>
      </c>
      <c r="CG563" s="608">
        <f t="shared" si="369"/>
        <v>-36.365999999999985</v>
      </c>
      <c r="CH563" s="608">
        <f t="shared" si="369"/>
        <v>-36.137000000000057</v>
      </c>
      <c r="CI563" s="608">
        <f t="shared" si="369"/>
        <v>-42.687000000000069</v>
      </c>
      <c r="CJ563" s="608">
        <f t="shared" si="369"/>
        <v>-60.370999999999924</v>
      </c>
      <c r="CK563" s="608">
        <f t="shared" si="369"/>
        <v>-48.897999999999968</v>
      </c>
      <c r="CL563" s="608">
        <f t="shared" si="369"/>
        <v>-49.813000000000045</v>
      </c>
      <c r="CM563" s="702"/>
      <c r="CN563" s="898"/>
    </row>
    <row r="564" spans="1:92" s="599" customFormat="1" ht="15">
      <c r="A564" s="598"/>
      <c r="B564" s="774"/>
      <c r="C564" s="689"/>
      <c r="D564" s="672"/>
      <c r="E564" s="595"/>
      <c r="F564" s="596"/>
      <c r="G564" s="597"/>
      <c r="H564" s="598"/>
      <c r="R564" s="600"/>
      <c r="S564" s="601"/>
      <c r="T564" s="602"/>
      <c r="U564" s="603"/>
      <c r="V564" s="604" t="str">
        <f>V559</f>
        <v>Dépenses hors intérêts</v>
      </c>
      <c r="W564" s="605" t="s">
        <v>768</v>
      </c>
      <c r="X564" s="607"/>
      <c r="Y564" s="607"/>
      <c r="Z564" s="796"/>
      <c r="BD564" s="608">
        <f t="shared" ref="BD564:CL564" si="370">BD339-(BD411+BD547)</f>
        <v>-8.3213699999999875</v>
      </c>
      <c r="BE564" s="608">
        <f t="shared" si="370"/>
        <v>-9.6947800000000086</v>
      </c>
      <c r="BF564" s="608">
        <f t="shared" si="370"/>
        <v>-11.284909999999996</v>
      </c>
      <c r="BG564" s="608">
        <f t="shared" si="370"/>
        <v>-13.268429999999995</v>
      </c>
      <c r="BH564" s="608">
        <f t="shared" si="370"/>
        <v>-16.546860000000009</v>
      </c>
      <c r="BI564" s="608">
        <f t="shared" si="370"/>
        <v>-16.098609999999979</v>
      </c>
      <c r="BJ564" s="608">
        <f t="shared" si="370"/>
        <v>-18.376289999999983</v>
      </c>
      <c r="BK564" s="608">
        <f t="shared" si="370"/>
        <v>-20.885779999999983</v>
      </c>
      <c r="BL564" s="608">
        <f t="shared" si="370"/>
        <v>-17.495179999999976</v>
      </c>
      <c r="BM564" s="608">
        <f t="shared" si="370"/>
        <v>-18.725599999999957</v>
      </c>
      <c r="BN564" s="608">
        <f t="shared" si="370"/>
        <v>-18.919320000000056</v>
      </c>
      <c r="BO564" s="608">
        <f t="shared" si="370"/>
        <v>-19.175669999999997</v>
      </c>
      <c r="BP564" s="608">
        <f t="shared" si="370"/>
        <v>-20.872789999999952</v>
      </c>
      <c r="BQ564" s="608">
        <f t="shared" si="370"/>
        <v>-21.962030000000027</v>
      </c>
      <c r="BR564" s="608">
        <f t="shared" si="370"/>
        <v>-24.769759999999934</v>
      </c>
      <c r="BS564" s="608">
        <f t="shared" si="370"/>
        <v>-27.072980000000086</v>
      </c>
      <c r="BT564" s="608">
        <f t="shared" si="370"/>
        <v>-23.848999999999933</v>
      </c>
      <c r="BU564" s="608">
        <f t="shared" si="370"/>
        <v>-25.224199999999939</v>
      </c>
      <c r="BV564" s="608">
        <f t="shared" si="370"/>
        <v>-23.927000000000021</v>
      </c>
      <c r="BW564" s="608">
        <f t="shared" si="370"/>
        <v>-26.731200000000058</v>
      </c>
      <c r="BX564" s="608">
        <f t="shared" si="370"/>
        <v>-26.158000000000015</v>
      </c>
      <c r="BY564" s="608">
        <f t="shared" si="370"/>
        <v>-27.360899999999958</v>
      </c>
      <c r="BZ564" s="608">
        <f t="shared" si="370"/>
        <v>-29.61809999999997</v>
      </c>
      <c r="CA564" s="608">
        <f t="shared" si="370"/>
        <v>-31.058900000000165</v>
      </c>
      <c r="CB564" s="608">
        <f t="shared" si="370"/>
        <v>-34.432099999999991</v>
      </c>
      <c r="CC564" s="608">
        <f t="shared" si="370"/>
        <v>-35.528099999999995</v>
      </c>
      <c r="CD564" s="608">
        <f t="shared" si="370"/>
        <v>-37.068799999999953</v>
      </c>
      <c r="CE564" s="608">
        <f t="shared" si="370"/>
        <v>-43.373700000000099</v>
      </c>
      <c r="CF564" s="608">
        <f t="shared" si="370"/>
        <v>-44.272999999999968</v>
      </c>
      <c r="CG564" s="608">
        <f t="shared" si="370"/>
        <v>-36.105999999999995</v>
      </c>
      <c r="CH564" s="608">
        <f t="shared" si="370"/>
        <v>-35.92699999999968</v>
      </c>
      <c r="CI564" s="608">
        <f t="shared" si="370"/>
        <v>-42.579999999999984</v>
      </c>
      <c r="CJ564" s="608">
        <f t="shared" si="370"/>
        <v>-60.178000000000111</v>
      </c>
      <c r="CK564" s="608">
        <f t="shared" si="370"/>
        <v>-48.762000000000057</v>
      </c>
      <c r="CL564" s="608">
        <f t="shared" si="370"/>
        <v>-49.726000000000056</v>
      </c>
      <c r="CM564" s="702"/>
      <c r="CN564" s="898"/>
    </row>
    <row r="565" spans="1:92" s="4" customFormat="1" ht="15">
      <c r="A565" s="228"/>
      <c r="B565" s="60"/>
      <c r="C565" s="685"/>
      <c r="D565" s="17"/>
      <c r="E565" s="579"/>
      <c r="F565" s="542"/>
      <c r="G565" s="524"/>
      <c r="H565" s="228"/>
      <c r="R565" s="5"/>
      <c r="S565" s="322"/>
      <c r="T565" s="12"/>
      <c r="U565" s="8"/>
      <c r="V565" s="135"/>
      <c r="W565" s="344"/>
      <c r="X565" s="2"/>
      <c r="Y565" s="2"/>
      <c r="Z565" s="789"/>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64"/>
      <c r="CM565" s="395"/>
      <c r="CN565" s="888"/>
    </row>
    <row r="566" spans="1:92" s="4" customFormat="1" ht="15">
      <c r="A566" s="228"/>
      <c r="B566" s="60"/>
      <c r="C566" s="685"/>
      <c r="D566" s="17"/>
      <c r="E566" s="579"/>
      <c r="F566" s="542"/>
      <c r="G566" s="524"/>
      <c r="H566" s="228"/>
      <c r="R566" s="5"/>
      <c r="S566" s="322"/>
      <c r="T566" s="12"/>
      <c r="U566" s="8"/>
      <c r="V566" s="135" t="s">
        <v>903</v>
      </c>
      <c r="W566" s="344" t="s">
        <v>876</v>
      </c>
      <c r="X566" s="24" t="s">
        <v>1056</v>
      </c>
      <c r="Y566" s="2"/>
      <c r="Z566" s="789">
        <v>1978</v>
      </c>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f t="shared" ref="BD566:CK566" si="371">100*BD529/BD534</f>
        <v>0.56014636641896509</v>
      </c>
      <c r="BE566" s="101">
        <f t="shared" si="371"/>
        <v>0.50515665110413877</v>
      </c>
      <c r="BF566" s="101">
        <f t="shared" si="371"/>
        <v>0.56859454449815905</v>
      </c>
      <c r="BG566" s="101">
        <f t="shared" si="371"/>
        <v>0.70426303903415355</v>
      </c>
      <c r="BH566" s="101">
        <f t="shared" si="371"/>
        <v>0.74895055000372057</v>
      </c>
      <c r="BI566" s="101">
        <f t="shared" si="371"/>
        <v>1.0719512837873451</v>
      </c>
      <c r="BJ566" s="101">
        <f t="shared" si="371"/>
        <v>0.71871426846676645</v>
      </c>
      <c r="BK566" s="101">
        <f t="shared" si="371"/>
        <v>0.83075966166096493</v>
      </c>
      <c r="BL566" s="101">
        <f t="shared" si="371"/>
        <v>1.1807337144771199</v>
      </c>
      <c r="BM566" s="101">
        <f t="shared" si="371"/>
        <v>1.3414094185572853</v>
      </c>
      <c r="BN566" s="101">
        <f t="shared" si="371"/>
        <v>0.31059372663559565</v>
      </c>
      <c r="BO566" s="101">
        <f t="shared" si="371"/>
        <v>0.27674643026546064</v>
      </c>
      <c r="BP566" s="101">
        <f t="shared" si="371"/>
        <v>0.32981852353580099</v>
      </c>
      <c r="BQ566" s="101">
        <f t="shared" si="371"/>
        <v>0.23336548847902314</v>
      </c>
      <c r="BR566" s="101">
        <f t="shared" si="371"/>
        <v>6.4354049593007751E-2</v>
      </c>
      <c r="BS566" s="101">
        <f t="shared" si="371"/>
        <v>6.57591082568625E-2</v>
      </c>
      <c r="BT566" s="101">
        <f t="shared" si="371"/>
        <v>9.3325037774420055E-2</v>
      </c>
      <c r="BU566" s="101">
        <f t="shared" si="371"/>
        <v>0.13588330312334304</v>
      </c>
      <c r="BV566" s="101">
        <f t="shared" si="371"/>
        <v>5.1682997907254196</v>
      </c>
      <c r="BW566" s="101">
        <f t="shared" si="371"/>
        <v>2.7018971068917135</v>
      </c>
      <c r="BX566" s="101">
        <f t="shared" si="371"/>
        <v>4.7106128131787974</v>
      </c>
      <c r="BY566" s="101">
        <f t="shared" si="371"/>
        <v>1.9795240367545126</v>
      </c>
      <c r="BZ566" s="101">
        <f t="shared" si="371"/>
        <v>1.0726249098611365</v>
      </c>
      <c r="CA566" s="101">
        <f t="shared" si="371"/>
        <v>2.7329408179041939</v>
      </c>
      <c r="CB566" s="101">
        <f t="shared" si="371"/>
        <v>1.824475216199497</v>
      </c>
      <c r="CC566" s="101">
        <f t="shared" si="371"/>
        <v>1.8831264252709037</v>
      </c>
      <c r="CD566" s="101">
        <f t="shared" si="371"/>
        <v>1.3486088932823024</v>
      </c>
      <c r="CE566" s="101">
        <f t="shared" si="371"/>
        <v>0.7957067344550699</v>
      </c>
      <c r="CF566" s="101">
        <f t="shared" si="371"/>
        <v>1.0676477213003979</v>
      </c>
      <c r="CG566" s="101">
        <f t="shared" si="371"/>
        <v>1.0954616588419406</v>
      </c>
      <c r="CH566" s="101">
        <f t="shared" si="371"/>
        <v>0.730541341233504</v>
      </c>
      <c r="CI566" s="101">
        <f t="shared" si="371"/>
        <v>0.11007881643256573</v>
      </c>
      <c r="CJ566" s="101">
        <f t="shared" si="371"/>
        <v>2.4748855365439346E-2</v>
      </c>
      <c r="CK566" s="101">
        <f t="shared" si="371"/>
        <v>7.9447772857514976E-2</v>
      </c>
      <c r="CL566" s="1064">
        <f t="shared" ref="CL566" si="372">100*CL529/CL534</f>
        <v>1.136722450268393E-2</v>
      </c>
      <c r="CM566" s="395"/>
      <c r="CN566" s="888"/>
    </row>
    <row r="567" spans="1:92" s="4" customFormat="1" ht="15">
      <c r="A567" s="228"/>
      <c r="B567" s="60"/>
      <c r="C567" s="685"/>
      <c r="D567" s="17"/>
      <c r="E567" s="579"/>
      <c r="F567" s="542"/>
      <c r="G567" s="524"/>
      <c r="H567" s="228"/>
      <c r="R567" s="5"/>
      <c r="S567" s="322"/>
      <c r="T567" s="12"/>
      <c r="U567" s="8"/>
      <c r="V567" s="135" t="s">
        <v>403</v>
      </c>
      <c r="W567" s="344" t="s">
        <v>333</v>
      </c>
      <c r="X567" s="24" t="s">
        <v>332</v>
      </c>
      <c r="Y567" s="2"/>
      <c r="Z567" s="789">
        <v>1978</v>
      </c>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f>100*BD529/BD528</f>
        <v>0.562923717736454</v>
      </c>
      <c r="BE567" s="101">
        <f t="shared" ref="BE567:CJ567" si="373">100*BE529/BE528</f>
        <v>0.54125348839079623</v>
      </c>
      <c r="BF567" s="101">
        <f t="shared" si="373"/>
        <v>0.60564423070509532</v>
      </c>
      <c r="BG567" s="101">
        <f t="shared" si="373"/>
        <v>0.72588874486334432</v>
      </c>
      <c r="BH567" s="101">
        <f t="shared" si="373"/>
        <v>0.77108194830010457</v>
      </c>
      <c r="BI567" s="101">
        <f t="shared" si="373"/>
        <v>1.0992574607318959</v>
      </c>
      <c r="BJ567" s="101">
        <f t="shared" si="373"/>
        <v>0.69776742005322878</v>
      </c>
      <c r="BK567" s="101">
        <f t="shared" si="373"/>
        <v>0.85715556515716618</v>
      </c>
      <c r="BL567" s="101">
        <f t="shared" si="373"/>
        <v>1.1170126573162169</v>
      </c>
      <c r="BM567" s="101">
        <f t="shared" si="373"/>
        <v>1.3332065959753845</v>
      </c>
      <c r="BN567" s="101">
        <f t="shared" si="373"/>
        <v>0.31752721661856725</v>
      </c>
      <c r="BO567" s="101">
        <f t="shared" si="373"/>
        <v>0.29773950257090664</v>
      </c>
      <c r="BP567" s="101">
        <f t="shared" si="373"/>
        <v>0.34979064334297599</v>
      </c>
      <c r="BQ567" s="101">
        <f t="shared" si="373"/>
        <v>0.24644815743401105</v>
      </c>
      <c r="BR567" s="101">
        <f t="shared" si="373"/>
        <v>6.7888276915997484E-2</v>
      </c>
      <c r="BS567" s="101">
        <f t="shared" si="373"/>
        <v>6.8059358033315698E-2</v>
      </c>
      <c r="BT567" s="101">
        <f t="shared" si="373"/>
        <v>9.6803058651264956E-2</v>
      </c>
      <c r="BU567" s="101">
        <f t="shared" si="373"/>
        <v>0.11912508999241142</v>
      </c>
      <c r="BV567" s="101">
        <f t="shared" si="373"/>
        <v>5.1178014273678905</v>
      </c>
      <c r="BW567" s="101">
        <f t="shared" si="373"/>
        <v>3.1909365428687053</v>
      </c>
      <c r="BX567" s="101">
        <f t="shared" si="373"/>
        <v>4.7596533798707243</v>
      </c>
      <c r="BY567" s="101">
        <f t="shared" si="373"/>
        <v>2.0408734276087999</v>
      </c>
      <c r="BZ567" s="101">
        <f t="shared" si="373"/>
        <v>1.0571522960026427</v>
      </c>
      <c r="CA567" s="101">
        <f t="shared" si="373"/>
        <v>2.6801319875930081</v>
      </c>
      <c r="CB567" s="101">
        <f t="shared" si="373"/>
        <v>1.8595939106943753</v>
      </c>
      <c r="CC567" s="101">
        <f t="shared" si="373"/>
        <v>1.8575784907443198</v>
      </c>
      <c r="CD567" s="101">
        <f t="shared" si="373"/>
        <v>1.4873802836850352</v>
      </c>
      <c r="CE567" s="101">
        <f t="shared" si="373"/>
        <v>0.83988088342521483</v>
      </c>
      <c r="CF567" s="101">
        <f t="shared" si="373"/>
        <v>1.1875591900545674</v>
      </c>
      <c r="CG567" s="101">
        <f t="shared" si="373"/>
        <v>0.95317578845647044</v>
      </c>
      <c r="CH567" s="101">
        <f t="shared" si="373"/>
        <v>0.6722741143485601</v>
      </c>
      <c r="CI567" s="101">
        <f t="shared" si="373"/>
        <v>0.10307011516367535</v>
      </c>
      <c r="CJ567" s="101">
        <f t="shared" si="373"/>
        <v>2.7557871530213444E-2</v>
      </c>
      <c r="CK567" s="101">
        <f>100*CK529/CK528</f>
        <v>7.6773982430085319E-2</v>
      </c>
      <c r="CL567" s="1064">
        <f>100*CL529/CL528</f>
        <v>1.1014428901861441E-2</v>
      </c>
      <c r="CM567" s="395"/>
      <c r="CN567" s="888"/>
    </row>
    <row r="568" spans="1:92" s="4" customFormat="1" ht="15">
      <c r="A568" s="228"/>
      <c r="B568" s="60"/>
      <c r="C568" s="685"/>
      <c r="D568" s="17"/>
      <c r="E568" s="579"/>
      <c r="F568" s="542"/>
      <c r="G568" s="524"/>
      <c r="H568" s="228"/>
      <c r="R568" s="5"/>
      <c r="S568" s="322"/>
      <c r="T568" s="12"/>
      <c r="U568" s="8"/>
      <c r="V568" s="135" t="s">
        <v>400</v>
      </c>
      <c r="W568" s="344" t="s">
        <v>401</v>
      </c>
      <c r="X568" s="24" t="s">
        <v>402</v>
      </c>
      <c r="Y568" s="2"/>
      <c r="Z568" s="789">
        <v>1978</v>
      </c>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f>100*BD529/BD$263</f>
        <v>4.1995938225665101E-2</v>
      </c>
      <c r="BE568" s="101">
        <f t="shared" ref="BE568:CI568" si="374">100*BE529/BE$263</f>
        <v>3.8177298893136292E-2</v>
      </c>
      <c r="BF568" s="101">
        <f t="shared" si="374"/>
        <v>4.4424908791943864E-2</v>
      </c>
      <c r="BG568" s="101">
        <f t="shared" si="374"/>
        <v>5.4078336662137128E-2</v>
      </c>
      <c r="BH568" s="101">
        <f t="shared" si="374"/>
        <v>5.9596048855106262E-2</v>
      </c>
      <c r="BI568" s="101">
        <f t="shared" si="374"/>
        <v>8.2305830848256531E-2</v>
      </c>
      <c r="BJ568" s="101">
        <f t="shared" si="374"/>
        <v>5.6851926797189395E-2</v>
      </c>
      <c r="BK568" s="101">
        <f t="shared" si="374"/>
        <v>6.9849342372842724E-2</v>
      </c>
      <c r="BL568" s="101">
        <f t="shared" si="374"/>
        <v>7.552326520722541E-2</v>
      </c>
      <c r="BM568" s="101">
        <f t="shared" si="374"/>
        <v>8.878949300730575E-2</v>
      </c>
      <c r="BN568" s="101">
        <f t="shared" si="374"/>
        <v>1.9534617726758071E-2</v>
      </c>
      <c r="BO568" s="101">
        <f t="shared" si="374"/>
        <v>1.7654373935833568E-2</v>
      </c>
      <c r="BP568" s="101">
        <f t="shared" si="374"/>
        <v>2.1109559865481527E-2</v>
      </c>
      <c r="BQ568" s="101">
        <f t="shared" si="374"/>
        <v>1.4880262870893314E-2</v>
      </c>
      <c r="BR568" s="101">
        <f t="shared" si="374"/>
        <v>4.1481580425303871E-3</v>
      </c>
      <c r="BS568" s="101">
        <f t="shared" si="374"/>
        <v>4.3212526166611425E-3</v>
      </c>
      <c r="BT568" s="101">
        <f t="shared" si="374"/>
        <v>5.7023745741947461E-3</v>
      </c>
      <c r="BU568" s="101">
        <f t="shared" si="374"/>
        <v>8.4690286393037644E-3</v>
      </c>
      <c r="BV568" s="101">
        <f t="shared" si="374"/>
        <v>0.31622710251756569</v>
      </c>
      <c r="BW568" s="101">
        <f t="shared" si="374"/>
        <v>0.19443091493862694</v>
      </c>
      <c r="BX568" s="101">
        <f t="shared" si="374"/>
        <v>0.29464405486000572</v>
      </c>
      <c r="BY568" s="101">
        <f t="shared" si="374"/>
        <v>0.12173080538981115</v>
      </c>
      <c r="BZ568" s="101">
        <f t="shared" si="374"/>
        <v>6.5365897842401266E-2</v>
      </c>
      <c r="CA568" s="101">
        <f t="shared" si="374"/>
        <v>0.17524123496148059</v>
      </c>
      <c r="CB568" s="101">
        <f t="shared" si="374"/>
        <v>0.12327666104483254</v>
      </c>
      <c r="CC568" s="101">
        <f t="shared" si="374"/>
        <v>0.12241196863564785</v>
      </c>
      <c r="CD568" s="101">
        <f t="shared" si="374"/>
        <v>9.0511264461984195E-2</v>
      </c>
      <c r="CE568" s="101">
        <f t="shared" si="374"/>
        <v>5.3566508089520612E-2</v>
      </c>
      <c r="CF568" s="101">
        <f t="shared" si="374"/>
        <v>7.4640484030626439E-2</v>
      </c>
      <c r="CG568" s="101">
        <f t="shared" si="374"/>
        <v>6.5584089279792007E-2</v>
      </c>
      <c r="CH568" s="101">
        <f t="shared" si="374"/>
        <v>4.2134899638358286E-2</v>
      </c>
      <c r="CI568" s="101">
        <f t="shared" si="374"/>
        <v>7.0055156760089107E-3</v>
      </c>
      <c r="CJ568" s="101">
        <f>100*CJ529/CJ$263</f>
        <v>2.0080284628907212E-3</v>
      </c>
      <c r="CK568" s="101">
        <f>100*CK529/CK$263</f>
        <v>5.4536887946364304E-3</v>
      </c>
      <c r="CL568" s="1064">
        <f>100*CL529/CL$263</f>
        <v>7.8182211462033433E-4</v>
      </c>
      <c r="CM568" s="395"/>
      <c r="CN568" s="888"/>
    </row>
    <row r="569" spans="1:92" s="4" customFormat="1" thickBot="1">
      <c r="A569" s="228"/>
      <c r="B569" s="60"/>
      <c r="C569" s="685"/>
      <c r="D569" s="17"/>
      <c r="E569" s="579"/>
      <c r="F569" s="542"/>
      <c r="G569" s="524"/>
      <c r="H569" s="228"/>
      <c r="L569" s="257"/>
      <c r="M569" s="257"/>
      <c r="N569" s="257"/>
      <c r="O569" s="257"/>
      <c r="P569" s="257"/>
      <c r="Q569" s="257"/>
      <c r="R569" s="289"/>
      <c r="S569" s="323"/>
      <c r="T569" s="287"/>
      <c r="U569" s="288"/>
      <c r="V569" s="253"/>
      <c r="W569" s="352"/>
      <c r="X569" s="254"/>
      <c r="Y569" s="254"/>
      <c r="Z569" s="790"/>
      <c r="AA569" s="257"/>
      <c r="AB569" s="257"/>
      <c r="AC569" s="257"/>
      <c r="AD569" s="257"/>
      <c r="AE569" s="257"/>
      <c r="AF569" s="257"/>
      <c r="AG569" s="257"/>
      <c r="AH569" s="257"/>
      <c r="AI569" s="257"/>
      <c r="AJ569" s="257"/>
      <c r="AK569" s="257"/>
      <c r="AL569" s="257"/>
      <c r="AM569" s="257"/>
      <c r="AN569" s="257"/>
      <c r="AO569" s="257"/>
      <c r="AP569" s="257"/>
      <c r="AQ569" s="257"/>
      <c r="AR569" s="257"/>
      <c r="AS569" s="257"/>
      <c r="AT569" s="257"/>
      <c r="AU569" s="257"/>
      <c r="AV569" s="257"/>
      <c r="AW569" s="257"/>
      <c r="AX569" s="257"/>
      <c r="AY569" s="257"/>
      <c r="AZ569" s="257"/>
      <c r="BA569" s="257"/>
      <c r="BB569" s="257"/>
      <c r="BC569" s="257"/>
      <c r="BD569" s="257"/>
      <c r="BE569" s="257"/>
      <c r="BF569" s="257"/>
      <c r="BG569" s="257"/>
      <c r="BH569" s="257"/>
      <c r="BI569" s="257"/>
      <c r="BJ569" s="257"/>
      <c r="BK569" s="257"/>
      <c r="BL569" s="257"/>
      <c r="BM569" s="257"/>
      <c r="BN569" s="257"/>
      <c r="BO569" s="257"/>
      <c r="BP569" s="257"/>
      <c r="BQ569" s="257"/>
      <c r="BR569" s="257"/>
      <c r="BS569" s="257"/>
      <c r="BT569" s="257"/>
      <c r="BU569" s="257"/>
      <c r="BV569" s="257"/>
      <c r="BW569" s="257"/>
      <c r="BX569" s="257"/>
      <c r="BY569" s="257"/>
      <c r="BZ569" s="257"/>
      <c r="CA569" s="257"/>
      <c r="CB569" s="257"/>
      <c r="CC569" s="257"/>
      <c r="CD569" s="257"/>
      <c r="CE569" s="257"/>
      <c r="CF569" s="257"/>
      <c r="CG569" s="257"/>
      <c r="CH569" s="257"/>
      <c r="CI569" s="257"/>
      <c r="CJ569" s="257"/>
      <c r="CK569" s="838"/>
      <c r="CL569" s="838"/>
      <c r="CM569" s="838"/>
      <c r="CN569" s="888"/>
    </row>
    <row r="570" spans="1:92" s="4" customFormat="1" ht="15">
      <c r="A570" s="228"/>
      <c r="B570" s="60"/>
      <c r="C570" s="685"/>
      <c r="D570" s="17"/>
      <c r="E570" s="579"/>
      <c r="F570" s="542"/>
      <c r="G570" s="524"/>
      <c r="H570" s="228"/>
      <c r="L570" s="274"/>
      <c r="M570" s="274"/>
      <c r="N570" s="274"/>
      <c r="O570" s="274"/>
      <c r="P570" s="274"/>
      <c r="Q570" s="274"/>
      <c r="R570" s="300"/>
      <c r="S570" s="324"/>
      <c r="T570" s="298"/>
      <c r="U570" s="299"/>
      <c r="V570" s="270"/>
      <c r="W570" s="353"/>
      <c r="X570" s="271"/>
      <c r="Y570" s="271"/>
      <c r="Z570" s="791"/>
      <c r="AA570" s="274"/>
      <c r="AB570" s="274"/>
      <c r="AC570" s="274"/>
      <c r="AD570" s="274"/>
      <c r="AE570" s="274"/>
      <c r="AF570" s="274"/>
      <c r="AG570" s="274"/>
      <c r="AH570" s="274"/>
      <c r="AI570" s="274"/>
      <c r="AJ570" s="274"/>
      <c r="AK570" s="274"/>
      <c r="AL570" s="274"/>
      <c r="AM570" s="274"/>
      <c r="AN570" s="274"/>
      <c r="AO570" s="274"/>
      <c r="AP570" s="274"/>
      <c r="AQ570" s="274"/>
      <c r="AR570" s="274"/>
      <c r="AS570" s="274"/>
      <c r="AT570" s="274"/>
      <c r="AU570" s="274"/>
      <c r="AV570" s="274"/>
      <c r="AW570" s="274"/>
      <c r="AX570" s="274"/>
      <c r="AY570" s="274"/>
      <c r="AZ570" s="274"/>
      <c r="BA570" s="274"/>
      <c r="BB570" s="274"/>
      <c r="BC570" s="274"/>
      <c r="BD570" s="274"/>
      <c r="BE570" s="274"/>
      <c r="BF570" s="274"/>
      <c r="BG570" s="274"/>
      <c r="BH570" s="274"/>
      <c r="BI570" s="274"/>
      <c r="BJ570" s="274"/>
      <c r="BK570" s="274"/>
      <c r="BL570" s="274"/>
      <c r="BM570" s="274"/>
      <c r="BN570" s="274"/>
      <c r="BO570" s="274"/>
      <c r="BP570" s="274"/>
      <c r="BQ570" s="274"/>
      <c r="BR570" s="274"/>
      <c r="BS570" s="274"/>
      <c r="BT570" s="274"/>
      <c r="BU570" s="274"/>
      <c r="BV570" s="274"/>
      <c r="BW570" s="274"/>
      <c r="BX570" s="274"/>
      <c r="BY570" s="274"/>
      <c r="BZ570" s="274"/>
      <c r="CA570" s="274"/>
      <c r="CB570" s="274"/>
      <c r="CC570" s="274"/>
      <c r="CD570" s="274"/>
      <c r="CE570" s="274"/>
      <c r="CF570" s="274"/>
      <c r="CG570" s="274"/>
      <c r="CH570" s="274"/>
      <c r="CI570" s="274"/>
      <c r="CJ570" s="274"/>
      <c r="CK570" s="839"/>
      <c r="CL570" s="839"/>
      <c r="CM570" s="839"/>
      <c r="CN570" s="888"/>
    </row>
    <row r="571" spans="1:92" s="62" customFormat="1" ht="17">
      <c r="A571" s="228"/>
      <c r="B571" s="60"/>
      <c r="C571" s="685"/>
      <c r="D571" s="17"/>
      <c r="E571" s="579"/>
      <c r="F571" s="542"/>
      <c r="G571" s="524"/>
      <c r="H571" s="228"/>
      <c r="I571" s="82"/>
      <c r="J571" s="80"/>
      <c r="L571" s="62" t="s">
        <v>760</v>
      </c>
      <c r="R571" s="5"/>
      <c r="S571" s="322"/>
      <c r="T571" s="12"/>
      <c r="U571" s="8"/>
      <c r="V571" s="175" t="s">
        <v>598</v>
      </c>
      <c r="W571" s="359"/>
      <c r="X571" s="73"/>
      <c r="Y571" s="73"/>
      <c r="Z571" s="789"/>
      <c r="CK571" s="829"/>
      <c r="CL571" s="382"/>
      <c r="CM571" s="382"/>
      <c r="CN571" s="911"/>
    </row>
    <row r="572" spans="1:92" s="62" customFormat="1" ht="15">
      <c r="A572" s="228"/>
      <c r="B572" s="60"/>
      <c r="C572" s="685"/>
      <c r="D572" s="17"/>
      <c r="E572" s="579"/>
      <c r="F572" s="542"/>
      <c r="G572" s="524"/>
      <c r="H572" s="228"/>
      <c r="I572" s="82"/>
      <c r="J572" s="80"/>
      <c r="R572" s="5"/>
      <c r="S572" s="322"/>
      <c r="T572" s="12"/>
      <c r="U572" s="8"/>
      <c r="V572" s="72"/>
      <c r="W572" s="359"/>
      <c r="X572" s="73"/>
      <c r="Y572" s="73"/>
      <c r="Z572" s="789"/>
      <c r="CK572" s="829"/>
      <c r="CL572" s="382"/>
      <c r="CM572" s="382"/>
      <c r="CN572" s="911"/>
    </row>
    <row r="573" spans="1:92" s="62" customFormat="1" ht="15">
      <c r="A573" s="228"/>
      <c r="B573" s="60"/>
      <c r="C573" s="685"/>
      <c r="D573" s="17"/>
      <c r="E573" s="579"/>
      <c r="F573" s="542"/>
      <c r="G573" s="524"/>
      <c r="H573" s="228"/>
      <c r="I573" s="82"/>
      <c r="J573" s="80"/>
      <c r="L573" s="62" t="s">
        <v>760</v>
      </c>
      <c r="R573" s="5"/>
      <c r="S573" s="322"/>
      <c r="T573" s="12"/>
      <c r="U573" s="8"/>
      <c r="V573" s="74" t="s">
        <v>759</v>
      </c>
      <c r="W573" s="359"/>
      <c r="X573" s="73"/>
      <c r="Y573" s="73"/>
      <c r="Z573" s="789"/>
      <c r="CK573" s="829"/>
      <c r="CL573" s="382"/>
      <c r="CM573" s="382"/>
      <c r="CN573" s="911"/>
    </row>
    <row r="574" spans="1:92" s="62" customFormat="1" ht="15">
      <c r="A574" s="228"/>
      <c r="B574" s="60"/>
      <c r="C574" s="685"/>
      <c r="D574" s="17"/>
      <c r="E574" s="579"/>
      <c r="F574" s="542"/>
      <c r="G574" s="524"/>
      <c r="H574" s="228"/>
      <c r="I574" s="82"/>
      <c r="J574" s="80"/>
      <c r="L574" s="62" t="s">
        <v>760</v>
      </c>
      <c r="R574" s="5"/>
      <c r="S574" s="322"/>
      <c r="T574" s="12"/>
      <c r="U574" s="8"/>
      <c r="V574" s="74" t="s">
        <v>642</v>
      </c>
      <c r="W574" s="359"/>
      <c r="X574" s="73"/>
      <c r="Y574" s="73"/>
      <c r="Z574" s="789"/>
      <c r="CK574" s="829"/>
      <c r="CL574" s="382"/>
      <c r="CM574" s="382"/>
      <c r="CN574" s="911"/>
    </row>
    <row r="575" spans="1:92" s="62" customFormat="1" ht="15">
      <c r="A575" s="228"/>
      <c r="B575" s="60"/>
      <c r="C575" s="685"/>
      <c r="D575" s="17"/>
      <c r="E575" s="579"/>
      <c r="F575" s="542"/>
      <c r="G575" s="524"/>
      <c r="H575" s="228"/>
      <c r="I575" s="82"/>
      <c r="J575" s="80"/>
      <c r="R575" s="5"/>
      <c r="S575" s="322"/>
      <c r="T575" s="12"/>
      <c r="U575" s="8"/>
      <c r="V575" s="74"/>
      <c r="W575" s="359"/>
      <c r="X575" s="73"/>
      <c r="Y575" s="73"/>
      <c r="Z575" s="789"/>
      <c r="CK575" s="829"/>
      <c r="CL575" s="382"/>
      <c r="CM575" s="382"/>
      <c r="CN575" s="911"/>
    </row>
    <row r="576" spans="1:92" s="62" customFormat="1" ht="15">
      <c r="A576" s="228"/>
      <c r="B576" s="60"/>
      <c r="C576" s="685"/>
      <c r="D576" s="17"/>
      <c r="E576" s="579"/>
      <c r="F576" s="542"/>
      <c r="G576" s="524"/>
      <c r="H576" s="228"/>
      <c r="I576" s="82"/>
      <c r="J576" s="80"/>
      <c r="L576" s="62" t="s">
        <v>760</v>
      </c>
      <c r="R576" s="5"/>
      <c r="S576" s="322"/>
      <c r="T576" s="12"/>
      <c r="U576" s="8"/>
      <c r="V576" s="74" t="s">
        <v>455</v>
      </c>
      <c r="W576" s="344" t="s">
        <v>512</v>
      </c>
      <c r="X576" s="2" t="s">
        <v>809</v>
      </c>
      <c r="Y576" s="2"/>
      <c r="Z576" s="789">
        <v>1978</v>
      </c>
      <c r="BD576" s="75">
        <v>26.917919999999995</v>
      </c>
      <c r="BE576" s="75">
        <v>30.876170000000002</v>
      </c>
      <c r="BF576" s="75">
        <v>35.439009999999996</v>
      </c>
      <c r="BG576" s="75">
        <v>41.442150000000005</v>
      </c>
      <c r="BH576" s="75">
        <v>49.143789999999996</v>
      </c>
      <c r="BI576" s="75">
        <v>55.581430000000005</v>
      </c>
      <c r="BJ576" s="75">
        <v>57.317200000000007</v>
      </c>
      <c r="BK576" s="75">
        <v>63.321799999999996</v>
      </c>
      <c r="BL576" s="75">
        <v>70.205069999999992</v>
      </c>
      <c r="BM576" s="75">
        <v>73.81228999999999</v>
      </c>
      <c r="BN576" s="75">
        <v>80.483109999999996</v>
      </c>
      <c r="BO576" s="75">
        <v>87.022869999999998</v>
      </c>
      <c r="BP576" s="75">
        <v>92.965940000000003</v>
      </c>
      <c r="BQ576" s="75">
        <v>101.16369000000002</v>
      </c>
      <c r="BR576" s="75">
        <v>106.26095000000001</v>
      </c>
      <c r="BS576" s="75">
        <v>108.31126</v>
      </c>
      <c r="BT576" s="75">
        <v>113.81420000000003</v>
      </c>
      <c r="BU576" s="75">
        <v>117.84990000000001</v>
      </c>
      <c r="BV576" s="75">
        <v>123.2059</v>
      </c>
      <c r="BW576" s="75">
        <v>122.5565</v>
      </c>
      <c r="BX576" s="75">
        <v>126.19410000000002</v>
      </c>
      <c r="BY576" s="75">
        <v>131.65690000000001</v>
      </c>
      <c r="BZ576" s="75">
        <v>141.2955</v>
      </c>
      <c r="CA576" s="75">
        <v>144.69829999999999</v>
      </c>
      <c r="CB576" s="75">
        <v>154.0514</v>
      </c>
      <c r="CC576" s="75">
        <v>162.97070000000005</v>
      </c>
      <c r="CD576" s="75">
        <v>177.59870000000001</v>
      </c>
      <c r="CE576" s="75">
        <v>187.1454</v>
      </c>
      <c r="CF576" s="75">
        <v>198.53330000000003</v>
      </c>
      <c r="CG576" s="75">
        <v>212.90799999999996</v>
      </c>
      <c r="CH576" s="75">
        <v>222.40899999999999</v>
      </c>
      <c r="CI576" s="849">
        <v>229.82499999999999</v>
      </c>
      <c r="CJ576" s="849">
        <v>229.20099999999999</v>
      </c>
      <c r="CK576" s="937">
        <v>235.28800000000001</v>
      </c>
      <c r="CL576" s="937">
        <v>242.48500000000001</v>
      </c>
      <c r="CM576" s="382"/>
      <c r="CN576" s="911"/>
    </row>
    <row r="577" spans="1:92" s="62" customFormat="1" ht="15">
      <c r="A577" s="228"/>
      <c r="B577" s="60"/>
      <c r="C577" s="685"/>
      <c r="D577" s="17"/>
      <c r="E577" s="579"/>
      <c r="F577" s="542"/>
      <c r="G577" s="524"/>
      <c r="H577" s="228"/>
      <c r="I577" s="82"/>
      <c r="J577" s="80"/>
      <c r="L577" s="62" t="s">
        <v>760</v>
      </c>
      <c r="R577" s="5"/>
      <c r="S577" s="322"/>
      <c r="T577" s="12"/>
      <c r="U577" s="8"/>
      <c r="V577" s="74" t="s">
        <v>539</v>
      </c>
      <c r="W577" s="344" t="s">
        <v>512</v>
      </c>
      <c r="X577" s="2" t="s">
        <v>808</v>
      </c>
      <c r="Y577" s="2"/>
      <c r="Z577" s="789">
        <v>1978</v>
      </c>
      <c r="BD577" s="75">
        <v>1.5510699999999999</v>
      </c>
      <c r="BE577" s="75">
        <v>1.8653200000000003</v>
      </c>
      <c r="BF577" s="75">
        <v>2.1531299999999995</v>
      </c>
      <c r="BG577" s="75">
        <v>2.6703499999999996</v>
      </c>
      <c r="BH577" s="75">
        <v>3.1651800000000003</v>
      </c>
      <c r="BI577" s="75">
        <v>3.9032400000000003</v>
      </c>
      <c r="BJ577" s="75">
        <v>4.6799600000000003</v>
      </c>
      <c r="BK577" s="75">
        <v>5.4426499999999987</v>
      </c>
      <c r="BL577" s="75">
        <v>5.9104999999999999</v>
      </c>
      <c r="BM577" s="75">
        <v>6.1425000000000001</v>
      </c>
      <c r="BN577" s="75">
        <v>6.2950200000000009</v>
      </c>
      <c r="BO577" s="75">
        <v>6.5818700000000012</v>
      </c>
      <c r="BP577" s="75">
        <v>6.8493800000000009</v>
      </c>
      <c r="BQ577" s="75">
        <v>7.3681399999999995</v>
      </c>
      <c r="BR577" s="75">
        <v>6.9964700000000004</v>
      </c>
      <c r="BS577" s="75">
        <v>7.7040099999999994</v>
      </c>
      <c r="BT577" s="75">
        <v>7.3696999999999999</v>
      </c>
      <c r="BU577" s="75">
        <v>6.1239999999999997</v>
      </c>
      <c r="BV577" s="75">
        <v>6.4304999999999994</v>
      </c>
      <c r="BW577" s="75">
        <v>5.8112000000000004</v>
      </c>
      <c r="BX577" s="75">
        <v>5.2071000000000005</v>
      </c>
      <c r="BY577" s="75">
        <v>3.9258000000000006</v>
      </c>
      <c r="BZ577" s="75">
        <v>3.6006999999999998</v>
      </c>
      <c r="CA577" s="75">
        <v>4.9853000000000005</v>
      </c>
      <c r="CB577" s="75">
        <v>4.2181999999999995</v>
      </c>
      <c r="CC577" s="75">
        <v>3.6345000000000001</v>
      </c>
      <c r="CD577" s="75">
        <v>3.4806999999999997</v>
      </c>
      <c r="CE577" s="75">
        <v>3.0634000000000001</v>
      </c>
      <c r="CF577" s="75">
        <v>3.8519999999999999</v>
      </c>
      <c r="CG577" s="75">
        <v>5.056</v>
      </c>
      <c r="CH577" s="75">
        <v>6.3470000000000004</v>
      </c>
      <c r="CI577" s="849">
        <v>3.86</v>
      </c>
      <c r="CJ577" s="849">
        <v>2.694</v>
      </c>
      <c r="CK577" s="937">
        <v>3.4089999999999998</v>
      </c>
      <c r="CL577" s="937">
        <v>3.2789999999999999</v>
      </c>
      <c r="CM577" s="382"/>
      <c r="CN577" s="911"/>
    </row>
    <row r="578" spans="1:92" s="62" customFormat="1" ht="15">
      <c r="A578" s="228"/>
      <c r="B578" s="60"/>
      <c r="C578" s="685"/>
      <c r="D578" s="17"/>
      <c r="E578" s="579"/>
      <c r="F578" s="542"/>
      <c r="G578" s="524"/>
      <c r="H578" s="228"/>
      <c r="I578" s="82"/>
      <c r="J578" s="80"/>
      <c r="L578" s="62" t="s">
        <v>760</v>
      </c>
      <c r="R578" s="5"/>
      <c r="S578" s="322"/>
      <c r="T578" s="12"/>
      <c r="U578" s="8"/>
      <c r="V578" s="74" t="s">
        <v>707</v>
      </c>
      <c r="W578" s="344" t="s">
        <v>512</v>
      </c>
      <c r="X578" s="2" t="s">
        <v>805</v>
      </c>
      <c r="Y578" s="2"/>
      <c r="Z578" s="789">
        <v>1978</v>
      </c>
      <c r="BD578" s="75">
        <v>22.490919999999999</v>
      </c>
      <c r="BE578" s="75">
        <v>26.016069999999999</v>
      </c>
      <c r="BF578" s="75">
        <v>30.48621</v>
      </c>
      <c r="BG578" s="75">
        <v>35.123449999999998</v>
      </c>
      <c r="BH578" s="75">
        <v>41.368589999999998</v>
      </c>
      <c r="BI578" s="75">
        <v>47.961729999999996</v>
      </c>
      <c r="BJ578" s="75">
        <v>52.07350000000001</v>
      </c>
      <c r="BK578" s="75">
        <v>57.574899999999992</v>
      </c>
      <c r="BL578" s="75">
        <v>64.940069999999992</v>
      </c>
      <c r="BM578" s="75">
        <v>69.278390000000002</v>
      </c>
      <c r="BN578" s="75">
        <v>75.040210000000002</v>
      </c>
      <c r="BO578" s="75">
        <v>80.99396999999999</v>
      </c>
      <c r="BP578" s="75">
        <v>87.775239999999997</v>
      </c>
      <c r="BQ578" s="75">
        <v>93.222689999999986</v>
      </c>
      <c r="BR578" s="75">
        <v>98.540950000000009</v>
      </c>
      <c r="BS578" s="75">
        <v>104.41526</v>
      </c>
      <c r="BT578" s="75">
        <v>109.5318</v>
      </c>
      <c r="BU578" s="75">
        <v>114.16290000000001</v>
      </c>
      <c r="BV578" s="75">
        <v>122.43049999999999</v>
      </c>
      <c r="BW578" s="75">
        <v>124.1935</v>
      </c>
      <c r="BX578" s="75">
        <v>129.01490000000001</v>
      </c>
      <c r="BY578" s="75">
        <v>134.70599999999999</v>
      </c>
      <c r="BZ578" s="75">
        <v>142.64869999999999</v>
      </c>
      <c r="CA578" s="75">
        <v>145.86130000000003</v>
      </c>
      <c r="CB578" s="75">
        <v>155.7568</v>
      </c>
      <c r="CC578" s="75">
        <v>163.62690000000001</v>
      </c>
      <c r="CD578" s="75">
        <v>175.13040000000001</v>
      </c>
      <c r="CE578" s="75">
        <v>184.11679999999998</v>
      </c>
      <c r="CF578" s="75">
        <v>195.05500000000001</v>
      </c>
      <c r="CG578" s="75">
        <v>205.21699999999998</v>
      </c>
      <c r="CH578" s="75">
        <v>212.97899999999998</v>
      </c>
      <c r="CI578" s="849">
        <v>223.88600000000002</v>
      </c>
      <c r="CJ578" s="849">
        <v>227.84199999999998</v>
      </c>
      <c r="CK578" s="937">
        <v>233.79899999999998</v>
      </c>
      <c r="CL578" s="937">
        <v>239.387</v>
      </c>
      <c r="CM578" s="382"/>
      <c r="CN578" s="911"/>
    </row>
    <row r="579" spans="1:92" s="62" customFormat="1" ht="15">
      <c r="A579" s="228"/>
      <c r="B579" s="60"/>
      <c r="C579" s="685"/>
      <c r="D579" s="17"/>
      <c r="E579" s="579"/>
      <c r="F579" s="542"/>
      <c r="G579" s="524"/>
      <c r="H579" s="228"/>
      <c r="I579" s="82"/>
      <c r="J579" s="80"/>
      <c r="L579" s="62" t="s">
        <v>760</v>
      </c>
      <c r="R579" s="5"/>
      <c r="S579" s="322"/>
      <c r="T579" s="12"/>
      <c r="U579" s="8"/>
      <c r="V579" s="936" t="s">
        <v>528</v>
      </c>
      <c r="W579" s="344" t="s">
        <v>512</v>
      </c>
      <c r="X579" s="2"/>
      <c r="Y579" s="2"/>
      <c r="Z579" s="789">
        <v>1978</v>
      </c>
      <c r="BD579" s="937">
        <v>2.4977</v>
      </c>
      <c r="BE579" s="937">
        <v>2.9517999999999995</v>
      </c>
      <c r="BF579" s="937">
        <v>3.4319999999999999</v>
      </c>
      <c r="BG579" s="937">
        <v>3.9219000000000004</v>
      </c>
      <c r="BH579" s="937">
        <v>4.5878000000000005</v>
      </c>
      <c r="BI579" s="937">
        <v>5.2550999999999997</v>
      </c>
      <c r="BJ579" s="937">
        <v>5.8867000000000003</v>
      </c>
      <c r="BK579" s="937">
        <v>6.4427000000000003</v>
      </c>
      <c r="BL579" s="937">
        <v>9.5170999999999992</v>
      </c>
      <c r="BM579" s="937">
        <v>9.982899999999999</v>
      </c>
      <c r="BN579" s="937">
        <v>10.830500000000001</v>
      </c>
      <c r="BO579" s="937">
        <v>10.9915</v>
      </c>
      <c r="BP579" s="937">
        <v>11.532299999999999</v>
      </c>
      <c r="BQ579" s="937">
        <v>12.2334</v>
      </c>
      <c r="BR579" s="937">
        <v>13.105400000000001</v>
      </c>
      <c r="BS579" s="937">
        <v>14.7338</v>
      </c>
      <c r="BT579" s="937">
        <v>15.458100000000002</v>
      </c>
      <c r="BU579" s="937">
        <v>16.871499999999997</v>
      </c>
      <c r="BV579" s="937">
        <v>19.154399999999999</v>
      </c>
      <c r="BW579" s="937">
        <v>20.241800000000001</v>
      </c>
      <c r="BX579" s="937">
        <v>21.357199999999999</v>
      </c>
      <c r="BY579" s="937">
        <v>22.055199999999999</v>
      </c>
      <c r="BZ579" s="937">
        <v>24.950800000000001</v>
      </c>
      <c r="CA579" s="937">
        <v>24.7227</v>
      </c>
      <c r="CB579" s="937">
        <v>26.063099999999999</v>
      </c>
      <c r="CC579" s="937">
        <v>27.221200000000003</v>
      </c>
      <c r="CD579" s="937">
        <v>28.723800000000004</v>
      </c>
      <c r="CE579" s="937">
        <v>29.671999999999997</v>
      </c>
      <c r="CF579" s="937">
        <v>32.625999999999998</v>
      </c>
      <c r="CG579" s="937">
        <v>34.369999999999997</v>
      </c>
      <c r="CH579" s="937">
        <v>35.268000000000001</v>
      </c>
      <c r="CI579" s="937">
        <v>36.634999999999998</v>
      </c>
      <c r="CJ579" s="937">
        <v>38.549999999999997</v>
      </c>
      <c r="CK579" s="937">
        <v>39.505000000000003</v>
      </c>
      <c r="CL579" s="937">
        <v>40.291000000000004</v>
      </c>
      <c r="CM579" s="382"/>
      <c r="CN579" s="911"/>
    </row>
    <row r="580" spans="1:92" s="62" customFormat="1" ht="15">
      <c r="A580" s="228"/>
      <c r="B580" s="60"/>
      <c r="C580" s="685"/>
      <c r="D580" s="17"/>
      <c r="E580" s="579"/>
      <c r="F580" s="542"/>
      <c r="G580" s="524"/>
      <c r="H580" s="228"/>
      <c r="I580" s="82"/>
      <c r="J580" s="80"/>
      <c r="L580" s="62" t="s">
        <v>760</v>
      </c>
      <c r="R580" s="5"/>
      <c r="S580" s="322"/>
      <c r="T580" s="12"/>
      <c r="U580" s="8"/>
      <c r="V580" s="936" t="s">
        <v>529</v>
      </c>
      <c r="W580" s="344" t="s">
        <v>512</v>
      </c>
      <c r="X580" s="2"/>
      <c r="Y580" s="2"/>
      <c r="Z580" s="789">
        <v>1978</v>
      </c>
      <c r="BD580" s="937">
        <v>0.45696999999999999</v>
      </c>
      <c r="BE580" s="937">
        <v>0.51542000000000032</v>
      </c>
      <c r="BF580" s="937">
        <v>0.57422999999999946</v>
      </c>
      <c r="BG580" s="937">
        <v>0.69134999999999946</v>
      </c>
      <c r="BH580" s="937">
        <v>0.79388000000000036</v>
      </c>
      <c r="BI580" s="937">
        <v>0.92474000000000056</v>
      </c>
      <c r="BJ580" s="937">
        <v>1.0267600000000003</v>
      </c>
      <c r="BK580" s="937">
        <v>1.0913499999999992</v>
      </c>
      <c r="BL580" s="937">
        <v>1.2151000000000001</v>
      </c>
      <c r="BM580" s="937">
        <v>1.2987999999999993</v>
      </c>
      <c r="BN580" s="937">
        <v>1.399120000000001</v>
      </c>
      <c r="BO580" s="937">
        <v>1.5060700000000005</v>
      </c>
      <c r="BP580" s="937">
        <v>1.7607800000000005</v>
      </c>
      <c r="BQ580" s="937">
        <v>1.8519399999999999</v>
      </c>
      <c r="BR580" s="937">
        <v>1.9209700000000005</v>
      </c>
      <c r="BS580" s="937">
        <v>1.8925099999999997</v>
      </c>
      <c r="BT580" s="937">
        <v>1.9143999999999992</v>
      </c>
      <c r="BU580" s="937">
        <v>1.7673000000000001</v>
      </c>
      <c r="BV580" s="937">
        <v>2.0201999999999996</v>
      </c>
      <c r="BW580" s="937">
        <v>1.5749</v>
      </c>
      <c r="BX580" s="937">
        <v>1.7185000000000001</v>
      </c>
      <c r="BY580" s="937">
        <v>1.6829000000000001</v>
      </c>
      <c r="BZ580" s="937">
        <v>1.8112999999999999</v>
      </c>
      <c r="CA580" s="937">
        <v>1.7889999999999999</v>
      </c>
      <c r="CB580" s="937">
        <v>1.746</v>
      </c>
      <c r="CC580" s="937">
        <v>1.9101999999999997</v>
      </c>
      <c r="CD580" s="937">
        <v>1.9293999999999998</v>
      </c>
      <c r="CE580" s="937">
        <v>2.0550000000000002</v>
      </c>
      <c r="CF580" s="937">
        <v>2.2050000000000001</v>
      </c>
      <c r="CG580" s="937">
        <v>2.27</v>
      </c>
      <c r="CH580" s="937">
        <v>2.4289999999999998</v>
      </c>
      <c r="CI580" s="937">
        <v>2.585</v>
      </c>
      <c r="CJ580" s="937">
        <v>2.4830000000000001</v>
      </c>
      <c r="CK580" s="937">
        <v>2.6190000000000002</v>
      </c>
      <c r="CL580" s="937">
        <v>2.6610000000000005</v>
      </c>
      <c r="CM580" s="382"/>
      <c r="CN580" s="911"/>
    </row>
    <row r="581" spans="1:92" s="62" customFormat="1" ht="15">
      <c r="A581" s="228"/>
      <c r="B581" s="60"/>
      <c r="C581" s="685"/>
      <c r="D581" s="17"/>
      <c r="E581" s="579"/>
      <c r="F581" s="542"/>
      <c r="G581" s="524"/>
      <c r="H581" s="228"/>
      <c r="I581" s="82"/>
      <c r="J581" s="80"/>
      <c r="L581" s="62" t="s">
        <v>760</v>
      </c>
      <c r="R581" s="5"/>
      <c r="S581" s="322"/>
      <c r="T581" s="12"/>
      <c r="U581" s="8"/>
      <c r="V581" s="936" t="s">
        <v>504</v>
      </c>
      <c r="W581" s="344" t="s">
        <v>512</v>
      </c>
      <c r="X581" s="2" t="s">
        <v>396</v>
      </c>
      <c r="Y581" s="2"/>
      <c r="Z581" s="789">
        <v>1978</v>
      </c>
      <c r="BD581" s="937">
        <v>11.049099999999999</v>
      </c>
      <c r="BE581" s="937">
        <v>12.854369999999999</v>
      </c>
      <c r="BF581" s="937">
        <v>15.063139999999999</v>
      </c>
      <c r="BG581" s="937">
        <v>17.472329999999999</v>
      </c>
      <c r="BH581" s="937">
        <v>20.595880000000001</v>
      </c>
      <c r="BI581" s="937">
        <v>23.948489999999996</v>
      </c>
      <c r="BJ581" s="937">
        <v>29.085490000000004</v>
      </c>
      <c r="BK581" s="937">
        <v>32.247879999999995</v>
      </c>
      <c r="BL581" s="937">
        <v>35.069240000000001</v>
      </c>
      <c r="BM581" s="937">
        <v>38.007149999999996</v>
      </c>
      <c r="BN581" s="937">
        <v>41.091210000000004</v>
      </c>
      <c r="BO581" s="937">
        <v>44.299109999999999</v>
      </c>
      <c r="BP581" s="937">
        <v>49.402149999999999</v>
      </c>
      <c r="BQ581" s="937">
        <v>52.622369999999997</v>
      </c>
      <c r="BR581" s="937">
        <v>55.151410000000006</v>
      </c>
      <c r="BS581" s="937">
        <v>58.5685</v>
      </c>
      <c r="BT581" s="937">
        <v>62.151699999999998</v>
      </c>
      <c r="BU581" s="937">
        <v>65.016300000000001</v>
      </c>
      <c r="BV581" s="937">
        <v>68.902799999999999</v>
      </c>
      <c r="BW581" s="937">
        <v>71.971100000000007</v>
      </c>
      <c r="BX581" s="937">
        <v>74.762799999999999</v>
      </c>
      <c r="BY581" s="937">
        <v>75.763199999999998</v>
      </c>
      <c r="BZ581" s="937">
        <v>74.90079999999999</v>
      </c>
      <c r="CA581" s="937">
        <v>74.745500000000007</v>
      </c>
      <c r="CB581" s="937">
        <v>76.888500000000008</v>
      </c>
      <c r="CC581" s="937">
        <v>80.341099999999997</v>
      </c>
      <c r="CD581" s="937">
        <v>88.359300000000005</v>
      </c>
      <c r="CE581" s="937">
        <v>95.607399999999998</v>
      </c>
      <c r="CF581" s="937">
        <v>101.99199999999999</v>
      </c>
      <c r="CG581" s="937">
        <v>108.51900000000001</v>
      </c>
      <c r="CH581" s="937">
        <v>113.43599999999999</v>
      </c>
      <c r="CI581" s="937">
        <v>117.2</v>
      </c>
      <c r="CJ581" s="937">
        <v>89.465999999999994</v>
      </c>
      <c r="CK581" s="937">
        <v>119.744</v>
      </c>
      <c r="CL581" s="937">
        <v>124.346</v>
      </c>
      <c r="CM581" s="382"/>
      <c r="CN581" s="911"/>
    </row>
    <row r="582" spans="1:92" s="62" customFormat="1" ht="15">
      <c r="A582" s="228"/>
      <c r="B582" s="60"/>
      <c r="C582" s="685"/>
      <c r="D582" s="17"/>
      <c r="E582" s="579"/>
      <c r="F582" s="542"/>
      <c r="G582" s="524"/>
      <c r="H582" s="228"/>
      <c r="I582" s="82"/>
      <c r="J582" s="80"/>
      <c r="L582" s="62" t="s">
        <v>760</v>
      </c>
      <c r="R582" s="5"/>
      <c r="S582" s="322"/>
      <c r="T582" s="12"/>
      <c r="U582" s="8"/>
      <c r="V582" s="936" t="s">
        <v>195</v>
      </c>
      <c r="W582" s="344" t="s">
        <v>512</v>
      </c>
      <c r="X582" s="2" t="s">
        <v>397</v>
      </c>
      <c r="Y582" s="2"/>
      <c r="Z582" s="789">
        <v>1978</v>
      </c>
      <c r="BD582" s="937">
        <v>8.4871499999999997</v>
      </c>
      <c r="BE582" s="937">
        <v>9.6944800000000004</v>
      </c>
      <c r="BF582" s="937">
        <v>11.416839999999999</v>
      </c>
      <c r="BG582" s="937">
        <v>13.037869999999998</v>
      </c>
      <c r="BH582" s="937">
        <v>15.391029999999997</v>
      </c>
      <c r="BI582" s="937">
        <v>17.833399999999997</v>
      </c>
      <c r="BJ582" s="937">
        <v>16.074550000000002</v>
      </c>
      <c r="BK582" s="937">
        <v>17.792969999999997</v>
      </c>
      <c r="BL582" s="937">
        <v>19.138629999999999</v>
      </c>
      <c r="BM582" s="937">
        <v>19.989539999999998</v>
      </c>
      <c r="BN582" s="937">
        <v>21.719379999999994</v>
      </c>
      <c r="BO582" s="937">
        <v>24.197289999999995</v>
      </c>
      <c r="BP582" s="937">
        <v>25.080010000000001</v>
      </c>
      <c r="BQ582" s="937">
        <v>26.514979999999998</v>
      </c>
      <c r="BR582" s="937">
        <v>28.36317</v>
      </c>
      <c r="BS582" s="937">
        <v>29.22045</v>
      </c>
      <c r="BT582" s="937">
        <v>30.007599999999996</v>
      </c>
      <c r="BU582" s="937">
        <v>30.507799999999996</v>
      </c>
      <c r="BV582" s="937">
        <v>32.353099999999998</v>
      </c>
      <c r="BW582" s="937">
        <v>30.4057</v>
      </c>
      <c r="BX582" s="937">
        <v>31.176400000000005</v>
      </c>
      <c r="BY582" s="937">
        <v>35.204699999999988</v>
      </c>
      <c r="BZ582" s="937">
        <v>40.985800000000005</v>
      </c>
      <c r="CA582" s="937">
        <v>44.604100000000017</v>
      </c>
      <c r="CB582" s="937">
        <v>51.059200000000004</v>
      </c>
      <c r="CC582" s="937">
        <v>54.154400000000003</v>
      </c>
      <c r="CD582" s="937">
        <v>56.117899999999992</v>
      </c>
      <c r="CE582" s="937">
        <v>56.782399999999996</v>
      </c>
      <c r="CF582" s="937">
        <v>58.231999999999999</v>
      </c>
      <c r="CG582" s="937">
        <v>60.057999999999993</v>
      </c>
      <c r="CH582" s="937">
        <v>61.845999999999997</v>
      </c>
      <c r="CI582" s="937">
        <v>67.466000000000008</v>
      </c>
      <c r="CJ582" s="937">
        <v>97.343000000000004</v>
      </c>
      <c r="CK582" s="937">
        <v>71.930999999999997</v>
      </c>
      <c r="CL582" s="937">
        <v>72.088999999999999</v>
      </c>
      <c r="CM582" s="382"/>
      <c r="CN582" s="911"/>
    </row>
    <row r="583" spans="1:92" s="62" customFormat="1" ht="15">
      <c r="A583" s="228"/>
      <c r="B583" s="60"/>
      <c r="C583" s="685"/>
      <c r="D583" s="17"/>
      <c r="E583" s="579"/>
      <c r="F583" s="542"/>
      <c r="G583" s="524"/>
      <c r="H583" s="228"/>
      <c r="I583" s="82"/>
      <c r="J583" s="80"/>
      <c r="L583" s="62" t="s">
        <v>296</v>
      </c>
      <c r="R583" s="5"/>
      <c r="S583" s="322"/>
      <c r="T583" s="12"/>
      <c r="U583" s="8"/>
      <c r="V583" s="936" t="s">
        <v>384</v>
      </c>
      <c r="W583" s="344" t="s">
        <v>512</v>
      </c>
      <c r="X583" s="2"/>
      <c r="Y583" s="2"/>
      <c r="Z583" s="789">
        <v>1978</v>
      </c>
      <c r="BD583" s="937">
        <v>6.6125999999999996</v>
      </c>
      <c r="BE583" s="937">
        <v>7.5412300000000005</v>
      </c>
      <c r="BF583" s="937">
        <v>8.9799600000000002</v>
      </c>
      <c r="BG583" s="937">
        <v>10.162369999999999</v>
      </c>
      <c r="BH583" s="937">
        <v>12.226519999999999</v>
      </c>
      <c r="BI583" s="937">
        <v>14.361309999999996</v>
      </c>
      <c r="BJ583" s="937">
        <v>12.128610000000002</v>
      </c>
      <c r="BK583" s="937">
        <v>12.836720000000003</v>
      </c>
      <c r="BL583" s="937">
        <v>14.523060000000003</v>
      </c>
      <c r="BM583" s="937">
        <v>14.91005</v>
      </c>
      <c r="BN583" s="937">
        <v>16.016689999999997</v>
      </c>
      <c r="BO583" s="937">
        <v>17.92699</v>
      </c>
      <c r="BP583" s="937">
        <v>18.170250000000003</v>
      </c>
      <c r="BQ583" s="937">
        <v>19.206029999999998</v>
      </c>
      <c r="BR583" s="937">
        <v>19.688090000000003</v>
      </c>
      <c r="BS583" s="937">
        <v>20.198300000000003</v>
      </c>
      <c r="BT583" s="937">
        <v>20.688499999999998</v>
      </c>
      <c r="BU583" s="937">
        <v>21.038099999999993</v>
      </c>
      <c r="BV583" s="937">
        <v>22.5246</v>
      </c>
      <c r="BW583" s="937">
        <v>22.819099999999999</v>
      </c>
      <c r="BX583" s="937">
        <v>23.106500000000004</v>
      </c>
      <c r="BY583" s="937">
        <v>26.924499999999995</v>
      </c>
      <c r="BZ583" s="937">
        <v>32.167000000000002</v>
      </c>
      <c r="CA583" s="937">
        <v>35.257000000000005</v>
      </c>
      <c r="CB583" s="937">
        <v>40.807999999999993</v>
      </c>
      <c r="CC583" s="937">
        <v>43.240300000000005</v>
      </c>
      <c r="CD583" s="937">
        <v>45.543100000000003</v>
      </c>
      <c r="CE583" s="937">
        <v>46.250500000000002</v>
      </c>
      <c r="CF583" s="937">
        <v>47.698</v>
      </c>
      <c r="CG583" s="937">
        <v>48.826000000000001</v>
      </c>
      <c r="CH583" s="937">
        <v>49.22</v>
      </c>
      <c r="CI583" s="937">
        <v>50.652999999999999</v>
      </c>
      <c r="CJ583" s="937">
        <v>84.221000000000004</v>
      </c>
      <c r="CK583" s="937">
        <v>59.421999999999997</v>
      </c>
      <c r="CL583" s="937">
        <v>59.391000000000005</v>
      </c>
      <c r="CM583" s="382"/>
      <c r="CN583" s="911"/>
    </row>
    <row r="584" spans="1:92" s="4" customFormat="1" ht="15">
      <c r="F584" s="395"/>
      <c r="V584" s="808" t="s">
        <v>190</v>
      </c>
      <c r="W584" s="344" t="s">
        <v>512</v>
      </c>
      <c r="X584" s="24" t="s">
        <v>538</v>
      </c>
      <c r="Y584" s="2"/>
      <c r="Z584" s="789">
        <v>1978</v>
      </c>
      <c r="BD584" s="809">
        <f t="shared" ref="BD584:CJ584" si="375">BD579+BD580</f>
        <v>2.9546700000000001</v>
      </c>
      <c r="BE584" s="809">
        <f t="shared" si="375"/>
        <v>3.4672199999999997</v>
      </c>
      <c r="BF584" s="809">
        <f t="shared" si="375"/>
        <v>4.0062299999999995</v>
      </c>
      <c r="BG584" s="809">
        <f t="shared" si="375"/>
        <v>4.6132499999999999</v>
      </c>
      <c r="BH584" s="809">
        <f t="shared" si="375"/>
        <v>5.3816800000000011</v>
      </c>
      <c r="BI584" s="809">
        <f t="shared" si="375"/>
        <v>6.1798400000000004</v>
      </c>
      <c r="BJ584" s="809">
        <f t="shared" si="375"/>
        <v>6.9134600000000006</v>
      </c>
      <c r="BK584" s="809">
        <f t="shared" si="375"/>
        <v>7.5340499999999997</v>
      </c>
      <c r="BL584" s="809">
        <f t="shared" si="375"/>
        <v>10.732199999999999</v>
      </c>
      <c r="BM584" s="809">
        <f t="shared" si="375"/>
        <v>11.281699999999999</v>
      </c>
      <c r="BN584" s="809">
        <f t="shared" si="375"/>
        <v>12.229620000000002</v>
      </c>
      <c r="BO584" s="809">
        <f t="shared" si="375"/>
        <v>12.497570000000001</v>
      </c>
      <c r="BP584" s="809">
        <f t="shared" si="375"/>
        <v>13.29308</v>
      </c>
      <c r="BQ584" s="809">
        <f t="shared" si="375"/>
        <v>14.085339999999999</v>
      </c>
      <c r="BR584" s="809">
        <f t="shared" si="375"/>
        <v>15.026370000000002</v>
      </c>
      <c r="BS584" s="809">
        <f t="shared" si="375"/>
        <v>16.62631</v>
      </c>
      <c r="BT584" s="809">
        <f t="shared" si="375"/>
        <v>17.372500000000002</v>
      </c>
      <c r="BU584" s="809">
        <f t="shared" si="375"/>
        <v>18.638799999999996</v>
      </c>
      <c r="BV584" s="809">
        <f t="shared" si="375"/>
        <v>21.174599999999998</v>
      </c>
      <c r="BW584" s="809">
        <f t="shared" si="375"/>
        <v>21.816700000000001</v>
      </c>
      <c r="BX584" s="809">
        <f t="shared" si="375"/>
        <v>23.075699999999998</v>
      </c>
      <c r="BY584" s="809">
        <f t="shared" si="375"/>
        <v>23.738099999999999</v>
      </c>
      <c r="BZ584" s="809">
        <f t="shared" si="375"/>
        <v>26.7621</v>
      </c>
      <c r="CA584" s="809">
        <f t="shared" si="375"/>
        <v>26.511700000000001</v>
      </c>
      <c r="CB584" s="809">
        <f t="shared" si="375"/>
        <v>27.809099999999997</v>
      </c>
      <c r="CC584" s="809">
        <f t="shared" si="375"/>
        <v>29.131400000000003</v>
      </c>
      <c r="CD584" s="809">
        <f t="shared" si="375"/>
        <v>30.653200000000005</v>
      </c>
      <c r="CE584" s="809">
        <f t="shared" si="375"/>
        <v>31.726999999999997</v>
      </c>
      <c r="CF584" s="809">
        <f t="shared" si="375"/>
        <v>34.830999999999996</v>
      </c>
      <c r="CG584" s="809">
        <f t="shared" si="375"/>
        <v>36.64</v>
      </c>
      <c r="CH584" s="809">
        <f t="shared" si="375"/>
        <v>37.697000000000003</v>
      </c>
      <c r="CI584" s="809">
        <f t="shared" si="375"/>
        <v>39.22</v>
      </c>
      <c r="CJ584" s="809">
        <f t="shared" si="375"/>
        <v>41.032999999999994</v>
      </c>
      <c r="CK584" s="809">
        <f>CK579+CK580</f>
        <v>42.124000000000002</v>
      </c>
      <c r="CL584" s="1064">
        <f>CL579+CL580</f>
        <v>42.952000000000005</v>
      </c>
      <c r="CM584" s="395"/>
      <c r="CN584" s="888"/>
    </row>
    <row r="585" spans="1:92" s="62" customFormat="1" ht="15">
      <c r="A585" s="228"/>
      <c r="B585" s="60"/>
      <c r="C585" s="685"/>
      <c r="D585" s="17"/>
      <c r="E585" s="579"/>
      <c r="F585" s="542"/>
      <c r="G585" s="524"/>
      <c r="H585" s="228"/>
      <c r="I585" s="82"/>
      <c r="J585" s="80"/>
      <c r="R585" s="5"/>
      <c r="S585" s="322"/>
      <c r="T585" s="12"/>
      <c r="U585" s="8"/>
      <c r="V585" s="135" t="s">
        <v>692</v>
      </c>
      <c r="W585" s="344" t="s">
        <v>512</v>
      </c>
      <c r="X585" s="2" t="s">
        <v>774</v>
      </c>
      <c r="Y585" s="2"/>
      <c r="Z585" s="789">
        <v>1978</v>
      </c>
      <c r="AA585" s="56"/>
      <c r="AB585" s="56"/>
      <c r="AC585" s="56"/>
      <c r="AD585" s="56"/>
      <c r="AE585" s="56"/>
      <c r="AF585" s="56"/>
      <c r="AG585" s="56"/>
      <c r="AH585" s="56"/>
      <c r="AI585" s="56"/>
      <c r="AJ585" s="56"/>
      <c r="AK585" s="59"/>
      <c r="AL585" s="59"/>
      <c r="AM585" s="59"/>
      <c r="AN585" s="59"/>
      <c r="AO585" s="59"/>
      <c r="AP585" s="59"/>
      <c r="AQ585" s="59"/>
      <c r="AR585" s="59"/>
      <c r="AS585" s="59"/>
      <c r="AT585" s="59"/>
      <c r="AU585" s="59"/>
      <c r="AV585" s="59"/>
      <c r="AW585" s="59"/>
      <c r="AX585" s="59"/>
      <c r="AY585" s="59"/>
      <c r="AZ585" s="59"/>
      <c r="BA585" s="59"/>
      <c r="BB585" s="59"/>
      <c r="BC585" s="56"/>
      <c r="BD585" s="101">
        <f t="shared" ref="BD585:CJ585" si="376">BD576-BD577</f>
        <v>25.366849999999996</v>
      </c>
      <c r="BE585" s="101">
        <f t="shared" si="376"/>
        <v>29.010850000000001</v>
      </c>
      <c r="BF585" s="101">
        <f t="shared" si="376"/>
        <v>33.285879999999999</v>
      </c>
      <c r="BG585" s="101">
        <f t="shared" si="376"/>
        <v>38.771800000000006</v>
      </c>
      <c r="BH585" s="101">
        <f t="shared" si="376"/>
        <v>45.978609999999996</v>
      </c>
      <c r="BI585" s="101">
        <f t="shared" si="376"/>
        <v>51.678190000000001</v>
      </c>
      <c r="BJ585" s="101">
        <f t="shared" si="376"/>
        <v>52.637240000000006</v>
      </c>
      <c r="BK585" s="101">
        <f t="shared" si="376"/>
        <v>57.879149999999996</v>
      </c>
      <c r="BL585" s="101">
        <f t="shared" si="376"/>
        <v>64.294569999999993</v>
      </c>
      <c r="BM585" s="101">
        <f t="shared" si="376"/>
        <v>67.669789999999992</v>
      </c>
      <c r="BN585" s="101">
        <f t="shared" si="376"/>
        <v>74.188089999999988</v>
      </c>
      <c r="BO585" s="101">
        <f t="shared" si="376"/>
        <v>80.441000000000003</v>
      </c>
      <c r="BP585" s="101">
        <f t="shared" si="376"/>
        <v>86.116560000000007</v>
      </c>
      <c r="BQ585" s="101">
        <f t="shared" si="376"/>
        <v>93.79555000000002</v>
      </c>
      <c r="BR585" s="101">
        <f t="shared" si="376"/>
        <v>99.264480000000006</v>
      </c>
      <c r="BS585" s="101">
        <f t="shared" si="376"/>
        <v>100.60725000000001</v>
      </c>
      <c r="BT585" s="101">
        <f t="shared" si="376"/>
        <v>106.44450000000003</v>
      </c>
      <c r="BU585" s="101">
        <f t="shared" si="376"/>
        <v>111.72590000000001</v>
      </c>
      <c r="BV585" s="101">
        <f t="shared" si="376"/>
        <v>116.7754</v>
      </c>
      <c r="BW585" s="101">
        <f t="shared" si="376"/>
        <v>116.7453</v>
      </c>
      <c r="BX585" s="101">
        <f t="shared" si="376"/>
        <v>120.98700000000002</v>
      </c>
      <c r="BY585" s="101">
        <f t="shared" si="376"/>
        <v>127.73110000000001</v>
      </c>
      <c r="BZ585" s="101">
        <f t="shared" si="376"/>
        <v>137.69480000000001</v>
      </c>
      <c r="CA585" s="101">
        <f t="shared" si="376"/>
        <v>139.71299999999999</v>
      </c>
      <c r="CB585" s="101">
        <f t="shared" si="376"/>
        <v>149.83320000000001</v>
      </c>
      <c r="CC585" s="101">
        <f t="shared" si="376"/>
        <v>159.33620000000005</v>
      </c>
      <c r="CD585" s="101">
        <f t="shared" si="376"/>
        <v>174.11799999999999</v>
      </c>
      <c r="CE585" s="101">
        <f t="shared" si="376"/>
        <v>184.08199999999999</v>
      </c>
      <c r="CF585" s="101">
        <f t="shared" si="376"/>
        <v>194.68130000000002</v>
      </c>
      <c r="CG585" s="101">
        <f t="shared" si="376"/>
        <v>207.85199999999995</v>
      </c>
      <c r="CH585" s="101">
        <f t="shared" si="376"/>
        <v>216.06199999999998</v>
      </c>
      <c r="CI585" s="101">
        <f t="shared" si="376"/>
        <v>225.96499999999997</v>
      </c>
      <c r="CJ585" s="101">
        <f t="shared" si="376"/>
        <v>226.50700000000001</v>
      </c>
      <c r="CK585" s="101">
        <f>CK576-CK577</f>
        <v>231.87900000000002</v>
      </c>
      <c r="CL585" s="1064">
        <f>CL576-CL577</f>
        <v>239.20600000000002</v>
      </c>
      <c r="CM585" s="382"/>
      <c r="CN585" s="911"/>
    </row>
    <row r="586" spans="1:92" s="62" customFormat="1" ht="15">
      <c r="A586" s="228"/>
      <c r="B586" s="60"/>
      <c r="C586" s="685"/>
      <c r="D586" s="17"/>
      <c r="E586" s="579"/>
      <c r="F586" s="542"/>
      <c r="G586" s="524"/>
      <c r="H586" s="228"/>
      <c r="I586" s="82"/>
      <c r="J586" s="80"/>
      <c r="R586" s="5"/>
      <c r="S586" s="322"/>
      <c r="T586" s="12"/>
      <c r="U586" s="8"/>
      <c r="V586" s="74"/>
      <c r="W586" s="344"/>
      <c r="X586" s="2"/>
      <c r="Y586" s="2"/>
      <c r="Z586" s="789"/>
      <c r="BD586" s="75"/>
      <c r="BE586" s="75"/>
      <c r="BF586" s="75"/>
      <c r="BG586" s="75"/>
      <c r="BH586" s="75"/>
      <c r="BI586" s="75"/>
      <c r="BJ586" s="75"/>
      <c r="BK586" s="75"/>
      <c r="BL586" s="75"/>
      <c r="BM586" s="75"/>
      <c r="BN586" s="75"/>
      <c r="BO586" s="75"/>
      <c r="BP586" s="75"/>
      <c r="BQ586" s="75"/>
      <c r="BR586" s="75"/>
      <c r="BS586" s="75"/>
      <c r="BT586" s="75"/>
      <c r="BU586" s="75"/>
      <c r="BV586" s="75"/>
      <c r="BW586" s="75"/>
      <c r="BX586" s="75"/>
      <c r="BY586" s="75"/>
      <c r="BZ586" s="75"/>
      <c r="CA586" s="75"/>
      <c r="CB586" s="75"/>
      <c r="CC586" s="75"/>
      <c r="CD586" s="75"/>
      <c r="CE586" s="75"/>
      <c r="CF586" s="75"/>
      <c r="CG586" s="75"/>
      <c r="CH586" s="75"/>
      <c r="CI586" s="75"/>
      <c r="CJ586" s="75"/>
      <c r="CK586" s="75"/>
      <c r="CL586" s="937"/>
      <c r="CM586" s="382"/>
      <c r="CN586" s="911"/>
    </row>
    <row r="587" spans="1:92" s="62" customFormat="1" ht="15">
      <c r="A587" s="228"/>
      <c r="B587" s="60"/>
      <c r="C587" s="685"/>
      <c r="D587" s="17"/>
      <c r="E587" s="579"/>
      <c r="F587" s="542"/>
      <c r="G587" s="524"/>
      <c r="H587" s="228"/>
      <c r="I587" s="82"/>
      <c r="J587" s="80"/>
      <c r="R587" s="5"/>
      <c r="S587" s="322"/>
      <c r="T587" s="12"/>
      <c r="U587" s="8"/>
      <c r="V587" s="45" t="str">
        <f>V571</f>
        <v>3.205 Dépenses et recettes des administrations publiques locales (S1313) (*)</v>
      </c>
      <c r="W587" s="344"/>
      <c r="X587" s="2"/>
      <c r="Y587" s="2"/>
      <c r="Z587" s="789"/>
      <c r="AA587" s="4"/>
      <c r="AB587" s="4"/>
      <c r="AC587" s="4"/>
      <c r="AD587" s="4"/>
      <c r="AE587" s="4"/>
      <c r="AF587" s="4"/>
      <c r="AG587" s="4"/>
      <c r="AH587" s="4"/>
      <c r="AI587" s="4"/>
      <c r="AJ587" s="4"/>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101"/>
      <c r="CL587" s="1064"/>
      <c r="CM587" s="382"/>
      <c r="CN587" s="911"/>
    </row>
    <row r="588" spans="1:92" s="62" customFormat="1" ht="15">
      <c r="A588" s="228"/>
      <c r="B588" s="60"/>
      <c r="C588" s="685"/>
      <c r="D588" s="17"/>
      <c r="E588" s="579"/>
      <c r="F588" s="542"/>
      <c r="G588" s="524"/>
      <c r="H588" s="228"/>
      <c r="I588" s="82"/>
      <c r="J588" s="80"/>
      <c r="R588" s="5"/>
      <c r="S588" s="322"/>
      <c r="T588" s="12"/>
      <c r="U588" s="8"/>
      <c r="V588" s="45" t="str">
        <f>V576</f>
        <v>Total des dépenses</v>
      </c>
      <c r="W588" s="344" t="str">
        <f>W$73</f>
        <v>Md euros 2012</v>
      </c>
      <c r="X588" s="2" t="s">
        <v>809</v>
      </c>
      <c r="Y588" s="2"/>
      <c r="Z588" s="789">
        <v>1978</v>
      </c>
      <c r="AA588" s="4"/>
      <c r="AB588" s="4"/>
      <c r="AC588" s="4"/>
      <c r="AD588" s="4"/>
      <c r="AE588" s="4"/>
      <c r="AF588" s="4"/>
      <c r="AG588" s="4"/>
      <c r="AH588" s="4"/>
      <c r="AI588" s="4"/>
      <c r="AJ588" s="4"/>
      <c r="AK588" s="46"/>
      <c r="AL588" s="46"/>
      <c r="AM588" s="46"/>
      <c r="AN588" s="46"/>
      <c r="AO588" s="46"/>
      <c r="AP588" s="46"/>
      <c r="AQ588" s="46"/>
      <c r="AR588" s="46"/>
      <c r="AS588" s="46"/>
      <c r="AT588" s="46"/>
      <c r="AU588" s="46"/>
      <c r="AV588" s="46"/>
      <c r="AW588" s="46"/>
      <c r="AX588" s="46"/>
      <c r="AY588" s="46"/>
      <c r="AZ588" s="46"/>
      <c r="BA588" s="46"/>
      <c r="BB588" s="46"/>
      <c r="BC588" s="46"/>
      <c r="BD588" s="46">
        <f t="shared" ref="BD588:BP588" si="377">BD576/BD$71*BD$73</f>
        <v>86.29742010841511</v>
      </c>
      <c r="BE588" s="46">
        <f t="shared" si="377"/>
        <v>89.778872677471384</v>
      </c>
      <c r="BF588" s="46">
        <f t="shared" si="377"/>
        <v>92.418428592646094</v>
      </c>
      <c r="BG588" s="46">
        <f t="shared" si="377"/>
        <v>96.787105625796542</v>
      </c>
      <c r="BH588" s="46">
        <f t="shared" si="377"/>
        <v>102.3854649830066</v>
      </c>
      <c r="BI588" s="46">
        <f t="shared" si="377"/>
        <v>105.53576656978399</v>
      </c>
      <c r="BJ588" s="46">
        <f t="shared" si="377"/>
        <v>101.62241744148596</v>
      </c>
      <c r="BK588" s="46">
        <f t="shared" si="377"/>
        <v>106.50306379331997</v>
      </c>
      <c r="BL588" s="46">
        <f t="shared" si="377"/>
        <v>112.23316482303014</v>
      </c>
      <c r="BM588" s="46">
        <f t="shared" si="377"/>
        <v>115.05107628389939</v>
      </c>
      <c r="BN588" s="46">
        <f t="shared" si="377"/>
        <v>121.47131661940492</v>
      </c>
      <c r="BO588" s="46">
        <f t="shared" si="377"/>
        <v>127.02474000302013</v>
      </c>
      <c r="BP588" s="46">
        <f t="shared" si="377"/>
        <v>132.06003485539463</v>
      </c>
      <c r="BQ588" s="46">
        <f>BQ576/BQ$71*BQ$73</f>
        <v>139.99445266051595</v>
      </c>
      <c r="BR588" s="46">
        <f t="shared" ref="BR588:CI588" si="378">BR576/BR$71*BR$73</f>
        <v>144.26382173837999</v>
      </c>
      <c r="BS588" s="46">
        <f t="shared" si="378"/>
        <v>144.52069466901543</v>
      </c>
      <c r="BT588" s="46">
        <f t="shared" si="378"/>
        <v>150.17381424066832</v>
      </c>
      <c r="BU588" s="46">
        <f t="shared" si="378"/>
        <v>153.60162793889432</v>
      </c>
      <c r="BV588" s="46">
        <f t="shared" si="378"/>
        <v>158.27099436259462</v>
      </c>
      <c r="BW588" s="46">
        <f t="shared" si="378"/>
        <v>156.01171114023063</v>
      </c>
      <c r="BX588" s="46">
        <f t="shared" si="378"/>
        <v>158.99701428794677</v>
      </c>
      <c r="BY588" s="46">
        <f t="shared" si="378"/>
        <v>165.58727574571139</v>
      </c>
      <c r="BZ588" s="46">
        <f t="shared" si="378"/>
        <v>174.95818604162733</v>
      </c>
      <c r="CA588" s="46">
        <f t="shared" si="378"/>
        <v>175.63463059432007</v>
      </c>
      <c r="CB588" s="46">
        <f t="shared" si="378"/>
        <v>182.92958390422521</v>
      </c>
      <c r="CC588" s="46">
        <f t="shared" si="378"/>
        <v>189.73118480976945</v>
      </c>
      <c r="CD588" s="46">
        <f t="shared" si="378"/>
        <v>203.35645343810089</v>
      </c>
      <c r="CE588" s="46">
        <f t="shared" si="378"/>
        <v>210.266964812998</v>
      </c>
      <c r="CF588" s="46">
        <f t="shared" si="378"/>
        <v>218.38669341090028</v>
      </c>
      <c r="CG588" s="46">
        <f t="shared" si="378"/>
        <v>228.29226285621891</v>
      </c>
      <c r="CH588" s="46">
        <f t="shared" si="378"/>
        <v>232.56774006494345</v>
      </c>
      <c r="CI588" s="46">
        <f t="shared" si="378"/>
        <v>238.61388008347984</v>
      </c>
      <c r="CJ588" s="46">
        <f>CJ576/CJ$71*CJ$73</f>
        <v>235.7012881071463</v>
      </c>
      <c r="CK588" s="101">
        <f>CK576/CK$71*CK$73</f>
        <v>238.88736810809598</v>
      </c>
      <c r="CL588" s="1064">
        <f>CL576/CL$71*CL$73</f>
        <v>242.48500000000001</v>
      </c>
      <c r="CM588" s="382"/>
      <c r="CN588" s="911"/>
    </row>
    <row r="589" spans="1:92" s="62" customFormat="1" ht="15">
      <c r="A589" s="228"/>
      <c r="B589" s="60"/>
      <c r="C589" s="685"/>
      <c r="D589" s="17"/>
      <c r="E589" s="579"/>
      <c r="F589" s="542"/>
      <c r="G589" s="524"/>
      <c r="H589" s="228"/>
      <c r="I589" s="82"/>
      <c r="J589" s="80"/>
      <c r="R589" s="5"/>
      <c r="S589" s="322"/>
      <c r="T589" s="12"/>
      <c r="U589" s="8"/>
      <c r="V589" s="45" t="str">
        <f>V577</f>
        <v>(dont) Intérêts (D41)</v>
      </c>
      <c r="W589" s="344" t="str">
        <f>W$73</f>
        <v>Md euros 2012</v>
      </c>
      <c r="X589" s="2" t="s">
        <v>808</v>
      </c>
      <c r="Y589" s="2"/>
      <c r="Z589" s="789">
        <v>1978</v>
      </c>
      <c r="AA589" s="4"/>
      <c r="AB589" s="4"/>
      <c r="AC589" s="4"/>
      <c r="AD589" s="4"/>
      <c r="AE589" s="4"/>
      <c r="AF589" s="4"/>
      <c r="AG589" s="4"/>
      <c r="AH589" s="4"/>
      <c r="AI589" s="4"/>
      <c r="AJ589" s="4"/>
      <c r="AK589" s="46"/>
      <c r="AL589" s="46"/>
      <c r="AM589" s="46"/>
      <c r="AN589" s="46"/>
      <c r="AO589" s="46"/>
      <c r="AP589" s="46"/>
      <c r="AQ589" s="46"/>
      <c r="AR589" s="46"/>
      <c r="AS589" s="46"/>
      <c r="AT589" s="46"/>
      <c r="AU589" s="46"/>
      <c r="AV589" s="46"/>
      <c r="AW589" s="46"/>
      <c r="AX589" s="46"/>
      <c r="AY589" s="46"/>
      <c r="AZ589" s="46"/>
      <c r="BA589" s="46"/>
      <c r="BB589" s="46"/>
      <c r="BC589" s="46"/>
      <c r="BD589" s="46">
        <f t="shared" ref="BD589:CJ589" si="379">BD577/BD$71*BD$73</f>
        <v>4.9726479389031333</v>
      </c>
      <c r="BE589" s="46">
        <f t="shared" si="379"/>
        <v>5.4238050503913193</v>
      </c>
      <c r="BF589" s="46">
        <f t="shared" si="379"/>
        <v>5.6149675500439775</v>
      </c>
      <c r="BG589" s="46">
        <f t="shared" si="379"/>
        <v>6.2365356890954198</v>
      </c>
      <c r="BH589" s="46">
        <f t="shared" si="379"/>
        <v>6.5942904699640152</v>
      </c>
      <c r="BI589" s="46">
        <f t="shared" si="379"/>
        <v>7.4113139137629886</v>
      </c>
      <c r="BJ589" s="46">
        <f t="shared" si="379"/>
        <v>8.2974892131760907</v>
      </c>
      <c r="BK589" s="46">
        <f t="shared" si="379"/>
        <v>9.1541759734358923</v>
      </c>
      <c r="BL589" s="46">
        <f t="shared" si="379"/>
        <v>9.4488064848666848</v>
      </c>
      <c r="BM589" s="46">
        <f t="shared" si="379"/>
        <v>9.5743030879254949</v>
      </c>
      <c r="BN589" s="46">
        <f t="shared" si="379"/>
        <v>9.5009296676717216</v>
      </c>
      <c r="BO589" s="46">
        <f t="shared" si="379"/>
        <v>9.6073632768452502</v>
      </c>
      <c r="BP589" s="46">
        <f t="shared" si="379"/>
        <v>9.7296855336249273</v>
      </c>
      <c r="BQ589" s="46">
        <f t="shared" si="379"/>
        <v>10.196333550368257</v>
      </c>
      <c r="BR589" s="46">
        <f t="shared" si="379"/>
        <v>9.4986681455221635</v>
      </c>
      <c r="BS589" s="46">
        <f t="shared" si="379"/>
        <v>10.279530280942547</v>
      </c>
      <c r="BT589" s="46">
        <f t="shared" si="379"/>
        <v>9.7240586746596929</v>
      </c>
      <c r="BU589" s="46">
        <f t="shared" si="379"/>
        <v>7.9818172904498752</v>
      </c>
      <c r="BV589" s="46">
        <f t="shared" si="379"/>
        <v>8.2606565858344823</v>
      </c>
      <c r="BW589" s="46">
        <f t="shared" si="379"/>
        <v>7.3975289419827446</v>
      </c>
      <c r="BX589" s="46">
        <f t="shared" si="379"/>
        <v>6.5606343965269973</v>
      </c>
      <c r="BY589" s="46">
        <f t="shared" si="379"/>
        <v>4.9375500040067317</v>
      </c>
      <c r="BZ589" s="46">
        <f t="shared" si="379"/>
        <v>4.4585421367282567</v>
      </c>
      <c r="CA589" s="46">
        <f t="shared" si="379"/>
        <v>6.0511514226626302</v>
      </c>
      <c r="CB589" s="46">
        <f t="shared" si="379"/>
        <v>5.008935789124946</v>
      </c>
      <c r="CC589" s="46">
        <f t="shared" si="379"/>
        <v>4.231300418977809</v>
      </c>
      <c r="CD589" s="46">
        <f t="shared" si="379"/>
        <v>3.9855179541404167</v>
      </c>
      <c r="CE589" s="46">
        <f t="shared" si="379"/>
        <v>3.441878988252653</v>
      </c>
      <c r="CF589" s="46">
        <f t="shared" si="379"/>
        <v>4.2372012303164652</v>
      </c>
      <c r="CG589" s="46">
        <f t="shared" si="379"/>
        <v>5.4213354171803925</v>
      </c>
      <c r="CH589" s="46">
        <f t="shared" si="379"/>
        <v>6.6369051890534845</v>
      </c>
      <c r="CI589" s="46">
        <f t="shared" si="379"/>
        <v>4.0076126492863358</v>
      </c>
      <c r="CJ589" s="46">
        <f t="shared" si="379"/>
        <v>2.7704035766015509</v>
      </c>
      <c r="CK589" s="101">
        <f>CK577/CK$71*CK$73</f>
        <v>3.4611499008895441</v>
      </c>
      <c r="CL589" s="1064">
        <f>CL577/CL$71*CL$73</f>
        <v>3.2789999999999999</v>
      </c>
      <c r="CM589" s="382"/>
      <c r="CN589" s="911"/>
    </row>
    <row r="590" spans="1:92" s="62" customFormat="1" ht="15">
      <c r="A590" s="228"/>
      <c r="B590" s="60"/>
      <c r="C590" s="685"/>
      <c r="D590" s="17"/>
      <c r="E590" s="579"/>
      <c r="F590" s="542"/>
      <c r="G590" s="524"/>
      <c r="H590" s="228"/>
      <c r="I590" s="82"/>
      <c r="J590" s="80"/>
      <c r="R590" s="5"/>
      <c r="S590" s="322"/>
      <c r="T590" s="12"/>
      <c r="U590" s="8"/>
      <c r="V590" s="45" t="str">
        <f>V578</f>
        <v>Total des recettes</v>
      </c>
      <c r="W590" s="344" t="str">
        <f>W$73</f>
        <v>Md euros 2012</v>
      </c>
      <c r="X590" s="2" t="s">
        <v>630</v>
      </c>
      <c r="Y590" s="2"/>
      <c r="Z590" s="789">
        <v>1978</v>
      </c>
      <c r="AA590" s="4"/>
      <c r="AB590" s="4"/>
      <c r="AC590" s="4"/>
      <c r="AD590" s="4"/>
      <c r="AE590" s="4"/>
      <c r="AF590" s="4"/>
      <c r="AG590" s="4"/>
      <c r="AH590" s="4"/>
      <c r="AI590" s="4"/>
      <c r="AJ590" s="4"/>
      <c r="AK590" s="46"/>
      <c r="AL590" s="46"/>
      <c r="AM590" s="46"/>
      <c r="AN590" s="46"/>
      <c r="AO590" s="46"/>
      <c r="AP590" s="46"/>
      <c r="AQ590" s="46"/>
      <c r="AR590" s="46"/>
      <c r="AS590" s="46"/>
      <c r="AT590" s="46"/>
      <c r="AU590" s="46"/>
      <c r="AV590" s="46"/>
      <c r="AW590" s="46"/>
      <c r="AX590" s="46"/>
      <c r="AY590" s="46"/>
      <c r="AZ590" s="46"/>
      <c r="BA590" s="46"/>
      <c r="BB590" s="46"/>
      <c r="BC590" s="46"/>
      <c r="BD590" s="46">
        <f t="shared" ref="BD590:CJ590" si="380">BD578/BD$71*BD$73</f>
        <v>72.10469352255879</v>
      </c>
      <c r="BE590" s="46">
        <f t="shared" si="380"/>
        <v>75.647123205312795</v>
      </c>
      <c r="BF590" s="46">
        <f t="shared" si="380"/>
        <v>79.502435929937462</v>
      </c>
      <c r="BG590" s="46">
        <f t="shared" si="380"/>
        <v>82.029939689238688</v>
      </c>
      <c r="BH590" s="46">
        <f t="shared" si="380"/>
        <v>86.186725176087492</v>
      </c>
      <c r="BI590" s="46">
        <f t="shared" si="380"/>
        <v>91.067789036068419</v>
      </c>
      <c r="BJ590" s="46">
        <f t="shared" si="380"/>
        <v>92.325426828931271</v>
      </c>
      <c r="BK590" s="46">
        <f t="shared" si="380"/>
        <v>96.837159518428379</v>
      </c>
      <c r="BL590" s="46">
        <f t="shared" si="380"/>
        <v>103.81628534704279</v>
      </c>
      <c r="BM590" s="46">
        <f t="shared" si="380"/>
        <v>107.98409496190587</v>
      </c>
      <c r="BN590" s="46">
        <f t="shared" si="380"/>
        <v>113.25647217281534</v>
      </c>
      <c r="BO590" s="46">
        <f t="shared" si="380"/>
        <v>118.22453087403818</v>
      </c>
      <c r="BP590" s="46">
        <f t="shared" si="380"/>
        <v>124.6865384660299</v>
      </c>
      <c r="BQ590" s="46">
        <f t="shared" si="380"/>
        <v>129.00537200739663</v>
      </c>
      <c r="BR590" s="46">
        <f t="shared" si="380"/>
        <v>133.78286232835876</v>
      </c>
      <c r="BS590" s="46">
        <f t="shared" si="380"/>
        <v>139.32222660179431</v>
      </c>
      <c r="BT590" s="46">
        <f t="shared" si="380"/>
        <v>144.52333879819946</v>
      </c>
      <c r="BU590" s="46">
        <f t="shared" si="380"/>
        <v>148.79611514498697</v>
      </c>
      <c r="BV590" s="46">
        <f t="shared" si="380"/>
        <v>157.27491114719052</v>
      </c>
      <c r="BW590" s="46">
        <f t="shared" si="380"/>
        <v>158.09557589760016</v>
      </c>
      <c r="BX590" s="46">
        <f t="shared" si="380"/>
        <v>162.55105348552763</v>
      </c>
      <c r="BY590" s="46">
        <f t="shared" si="380"/>
        <v>169.42218422734999</v>
      </c>
      <c r="BZ590" s="46">
        <f t="shared" si="380"/>
        <v>176.63377668217518</v>
      </c>
      <c r="CA590" s="46">
        <f t="shared" si="380"/>
        <v>177.04627866054616</v>
      </c>
      <c r="CB590" s="46">
        <f t="shared" si="380"/>
        <v>184.95467496078339</v>
      </c>
      <c r="CC590" s="46">
        <f t="shared" si="380"/>
        <v>190.49513565168252</v>
      </c>
      <c r="CD590" s="46">
        <f t="shared" si="380"/>
        <v>200.53016735593212</v>
      </c>
      <c r="CE590" s="46">
        <f t="shared" si="380"/>
        <v>206.86418531837697</v>
      </c>
      <c r="CF590" s="46">
        <f t="shared" si="380"/>
        <v>214.56056229994238</v>
      </c>
      <c r="CG590" s="46">
        <f t="shared" si="380"/>
        <v>220.04552814626354</v>
      </c>
      <c r="CH590" s="46">
        <f t="shared" si="380"/>
        <v>222.7070159539029</v>
      </c>
      <c r="CI590" s="46">
        <f t="shared" si="380"/>
        <v>232.44776310832145</v>
      </c>
      <c r="CJ590" s="46">
        <f t="shared" si="380"/>
        <v>234.30374599111011</v>
      </c>
      <c r="CK590" s="101">
        <f>CK578/CK$71*CK$73</f>
        <v>237.37558981463027</v>
      </c>
      <c r="CL590" s="1064">
        <f>CL578/CL$71*CL$73</f>
        <v>239.387</v>
      </c>
      <c r="CM590" s="382"/>
      <c r="CN590" s="911"/>
    </row>
    <row r="591" spans="1:92" s="62" customFormat="1" ht="15">
      <c r="A591" s="228"/>
      <c r="B591" s="60"/>
      <c r="C591" s="685"/>
      <c r="D591" s="17"/>
      <c r="E591" s="579"/>
      <c r="F591" s="542"/>
      <c r="G591" s="524"/>
      <c r="H591" s="228"/>
      <c r="I591" s="82"/>
      <c r="J591" s="80"/>
      <c r="R591" s="5"/>
      <c r="S591" s="322"/>
      <c r="T591" s="12"/>
      <c r="U591" s="8"/>
      <c r="V591" s="135" t="str">
        <f>V585</f>
        <v>Dépenses hors intérêts</v>
      </c>
      <c r="W591" s="344" t="str">
        <f>W$73</f>
        <v>Md euros 2012</v>
      </c>
      <c r="X591" s="2" t="s">
        <v>601</v>
      </c>
      <c r="Y591" s="2"/>
      <c r="Z591" s="789">
        <v>1978</v>
      </c>
      <c r="AA591" s="4"/>
      <c r="AB591" s="4"/>
      <c r="AC591" s="4"/>
      <c r="AD591" s="4"/>
      <c r="AE591" s="4"/>
      <c r="AF591" s="4"/>
      <c r="AG591" s="4"/>
      <c r="AH591" s="4"/>
      <c r="AI591" s="4"/>
      <c r="AJ591" s="4"/>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f t="shared" ref="BD591:CH591" si="381">BD585/BD$71*BD$73</f>
        <v>81.324772169511974</v>
      </c>
      <c r="BE591" s="101">
        <f t="shared" si="381"/>
        <v>84.355067627080075</v>
      </c>
      <c r="BF591" s="101">
        <f t="shared" si="381"/>
        <v>86.803461042602109</v>
      </c>
      <c r="BG591" s="101">
        <f t="shared" si="381"/>
        <v>90.550569936701123</v>
      </c>
      <c r="BH591" s="101">
        <f t="shared" si="381"/>
        <v>95.791174513042591</v>
      </c>
      <c r="BI591" s="101">
        <f t="shared" si="381"/>
        <v>98.124452656020978</v>
      </c>
      <c r="BJ591" s="101">
        <f t="shared" si="381"/>
        <v>93.324928228309872</v>
      </c>
      <c r="BK591" s="101">
        <f t="shared" si="381"/>
        <v>97.348887819884084</v>
      </c>
      <c r="BL591" s="101">
        <f t="shared" si="381"/>
        <v>102.78435833816344</v>
      </c>
      <c r="BM591" s="101">
        <f t="shared" si="381"/>
        <v>105.47677319597391</v>
      </c>
      <c r="BN591" s="101">
        <f t="shared" si="381"/>
        <v>111.9703869517332</v>
      </c>
      <c r="BO591" s="101">
        <f t="shared" si="381"/>
        <v>117.41737672617488</v>
      </c>
      <c r="BP591" s="101">
        <f t="shared" si="381"/>
        <v>122.3303493217697</v>
      </c>
      <c r="BQ591" s="101">
        <f t="shared" si="381"/>
        <v>129.7981191101477</v>
      </c>
      <c r="BR591" s="101">
        <f t="shared" si="381"/>
        <v>134.76515359285784</v>
      </c>
      <c r="BS591" s="101">
        <f t="shared" si="381"/>
        <v>134.24116438807289</v>
      </c>
      <c r="BT591" s="101">
        <f t="shared" si="381"/>
        <v>140.44975556600866</v>
      </c>
      <c r="BU591" s="101">
        <f t="shared" si="381"/>
        <v>145.61981064844446</v>
      </c>
      <c r="BV591" s="101">
        <f t="shared" si="381"/>
        <v>150.01033777676014</v>
      </c>
      <c r="BW591" s="101">
        <f t="shared" si="381"/>
        <v>148.61418219824787</v>
      </c>
      <c r="BX591" s="101">
        <f t="shared" si="381"/>
        <v>152.43637989141979</v>
      </c>
      <c r="BY591" s="101">
        <f t="shared" si="381"/>
        <v>160.64972574170469</v>
      </c>
      <c r="BZ591" s="101">
        <f t="shared" si="381"/>
        <v>170.4996439048991</v>
      </c>
      <c r="CA591" s="101">
        <f t="shared" si="381"/>
        <v>169.58347917165747</v>
      </c>
      <c r="CB591" s="101">
        <f t="shared" si="381"/>
        <v>177.92064811510025</v>
      </c>
      <c r="CC591" s="101">
        <f t="shared" si="381"/>
        <v>185.49988439079164</v>
      </c>
      <c r="CD591" s="101">
        <f t="shared" si="381"/>
        <v>199.37093548396047</v>
      </c>
      <c r="CE591" s="101">
        <f t="shared" si="381"/>
        <v>206.82508582474534</v>
      </c>
      <c r="CF591" s="101">
        <f t="shared" si="381"/>
        <v>214.14949218058382</v>
      </c>
      <c r="CG591" s="101">
        <f t="shared" si="381"/>
        <v>222.8709274390385</v>
      </c>
      <c r="CH591" s="101">
        <f t="shared" si="381"/>
        <v>225.93083487588999</v>
      </c>
      <c r="CI591" s="101">
        <f>CI585/CI$71*CI$73</f>
        <v>234.60626743419351</v>
      </c>
      <c r="CJ591" s="101">
        <f>CJ585/CJ$71*CJ$73</f>
        <v>232.93088453054477</v>
      </c>
      <c r="CK591" s="101">
        <f>CK585/CK$71*CK$73</f>
        <v>235.42621820720646</v>
      </c>
      <c r="CL591" s="1064">
        <f>CL585/CL$71*CL$73</f>
        <v>239.20600000000002</v>
      </c>
      <c r="CM591" s="382"/>
      <c r="CN591" s="911"/>
    </row>
    <row r="592" spans="1:92" s="62" customFormat="1" ht="15">
      <c r="A592" s="228"/>
      <c r="B592" s="60"/>
      <c r="C592" s="685"/>
      <c r="D592" s="17"/>
      <c r="E592" s="579"/>
      <c r="F592" s="542"/>
      <c r="G592" s="524"/>
      <c r="H592" s="228"/>
      <c r="I592" s="82"/>
      <c r="J592" s="80"/>
      <c r="R592" s="5"/>
      <c r="S592" s="322"/>
      <c r="T592" s="12"/>
      <c r="U592" s="8"/>
      <c r="V592" s="45"/>
      <c r="W592" s="344"/>
      <c r="X592" s="2"/>
      <c r="Y592" s="2"/>
      <c r="Z592" s="789"/>
      <c r="AA592" s="4"/>
      <c r="AB592" s="4"/>
      <c r="AC592" s="4"/>
      <c r="AD592" s="4"/>
      <c r="AE592" s="4"/>
      <c r="AF592" s="4"/>
      <c r="AG592" s="4"/>
      <c r="AH592" s="4"/>
      <c r="AI592" s="4"/>
      <c r="AJ592" s="4"/>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101"/>
      <c r="CL592" s="1064"/>
      <c r="CM592" s="382"/>
      <c r="CN592" s="911"/>
    </row>
    <row r="593" spans="1:101" s="62" customFormat="1" ht="15">
      <c r="A593" s="228"/>
      <c r="B593" s="60"/>
      <c r="C593" s="685"/>
      <c r="D593" s="17"/>
      <c r="E593" s="579"/>
      <c r="F593" s="542"/>
      <c r="G593" s="524"/>
      <c r="H593" s="228"/>
      <c r="I593" s="82"/>
      <c r="J593" s="80"/>
      <c r="R593" s="5"/>
      <c r="S593" s="322"/>
      <c r="T593" s="12"/>
      <c r="U593" s="8"/>
      <c r="V593" s="45" t="str">
        <f>V571</f>
        <v>3.205 Dépenses et recettes des administrations publiques locales (S1313) (*)</v>
      </c>
      <c r="W593" s="344"/>
      <c r="X593" s="2"/>
      <c r="Y593" s="2"/>
      <c r="Z593" s="789"/>
      <c r="AA593" s="4"/>
      <c r="AB593" s="4"/>
      <c r="AC593" s="4"/>
      <c r="AD593" s="4"/>
      <c r="AE593" s="4"/>
      <c r="AF593" s="4"/>
      <c r="AG593" s="4"/>
      <c r="AH593" s="4"/>
      <c r="AI593" s="4"/>
      <c r="AJ593" s="4"/>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101"/>
      <c r="CL593" s="1064"/>
      <c r="CM593" s="382"/>
      <c r="CN593" s="911"/>
    </row>
    <row r="594" spans="1:101" s="62" customFormat="1" ht="15">
      <c r="A594" s="228"/>
      <c r="B594" s="60"/>
      <c r="C594" s="685"/>
      <c r="D594" s="17"/>
      <c r="E594" s="579"/>
      <c r="F594" s="542"/>
      <c r="G594" s="524"/>
      <c r="H594" s="228"/>
      <c r="I594" s="82"/>
      <c r="J594" s="80"/>
      <c r="R594" s="5"/>
      <c r="S594" s="322"/>
      <c r="T594" s="12"/>
      <c r="U594" s="8"/>
      <c r="V594" s="45" t="str">
        <f>V576</f>
        <v>Total des dépenses</v>
      </c>
      <c r="W594" s="344" t="s">
        <v>710</v>
      </c>
      <c r="X594" s="2" t="s">
        <v>809</v>
      </c>
      <c r="Y594" s="2" t="s">
        <v>545</v>
      </c>
      <c r="Z594" s="789">
        <v>1978</v>
      </c>
      <c r="AA594" s="4"/>
      <c r="AB594" s="4"/>
      <c r="AC594" s="4"/>
      <c r="AD594" s="4"/>
      <c r="AE594" s="4"/>
      <c r="AF594" s="4"/>
      <c r="AG594" s="4"/>
      <c r="AH594" s="4"/>
      <c r="AI594" s="4"/>
      <c r="AJ594" s="4"/>
      <c r="AK594" s="46"/>
      <c r="AL594" s="46"/>
      <c r="AM594" s="46"/>
      <c r="AN594" s="46"/>
      <c r="AO594" s="46"/>
      <c r="AP594" s="46"/>
      <c r="AQ594" s="46"/>
      <c r="AR594" s="46"/>
      <c r="AS594" s="46"/>
      <c r="AT594" s="46"/>
      <c r="AU594" s="46"/>
      <c r="AV594" s="46"/>
      <c r="AW594" s="46"/>
      <c r="AX594" s="46"/>
      <c r="AY594" s="46"/>
      <c r="AZ594" s="46"/>
      <c r="BA594" s="46"/>
      <c r="BB594" s="46"/>
      <c r="BC594" s="46"/>
      <c r="BD594" s="46">
        <f t="shared" ref="BD594:BP594" si="382">100*BD576/BD$71</f>
        <v>7.8239532619279437</v>
      </c>
      <c r="BE594" s="46">
        <f t="shared" si="382"/>
        <v>7.8681919465385874</v>
      </c>
      <c r="BF594" s="46">
        <f t="shared" si="382"/>
        <v>7.9690856500506735</v>
      </c>
      <c r="BG594" s="46">
        <f t="shared" si="382"/>
        <v>8.264870161118715</v>
      </c>
      <c r="BH594" s="46">
        <f t="shared" si="382"/>
        <v>8.5365601149654289</v>
      </c>
      <c r="BI594" s="46">
        <f t="shared" si="382"/>
        <v>8.6921429459476158</v>
      </c>
      <c r="BJ594" s="46">
        <f t="shared" si="382"/>
        <v>8.2465760362245533</v>
      </c>
      <c r="BK594" s="46">
        <f t="shared" si="382"/>
        <v>8.5056740044601131</v>
      </c>
      <c r="BL594" s="46">
        <f t="shared" si="382"/>
        <v>8.7655489858917317</v>
      </c>
      <c r="BM594" s="46">
        <f t="shared" si="382"/>
        <v>8.7760213861474661</v>
      </c>
      <c r="BN594" s="46">
        <f t="shared" si="382"/>
        <v>8.8525462351129125</v>
      </c>
      <c r="BO594" s="46">
        <f t="shared" si="382"/>
        <v>8.8851749996043559</v>
      </c>
      <c r="BP594" s="46">
        <f t="shared" si="382"/>
        <v>9.001527528235453</v>
      </c>
      <c r="BQ594" s="46">
        <f>100*BQ576/BQ$71</f>
        <v>9.4441962741596139</v>
      </c>
      <c r="BR594" s="46">
        <f t="shared" ref="BR594:CI594" si="383">100*BR576/BR$71</f>
        <v>9.5904717448238905</v>
      </c>
      <c r="BS594" s="46">
        <f t="shared" si="383"/>
        <v>9.6720929831750748</v>
      </c>
      <c r="BT594" s="46">
        <f t="shared" si="383"/>
        <v>9.8295222489559197</v>
      </c>
      <c r="BU594" s="46">
        <f t="shared" si="383"/>
        <v>9.8521836796369779</v>
      </c>
      <c r="BV594" s="46">
        <f t="shared" si="383"/>
        <v>10.044446176412466</v>
      </c>
      <c r="BW594" s="46">
        <f t="shared" si="383"/>
        <v>9.689461903262</v>
      </c>
      <c r="BX594" s="46">
        <f t="shared" si="383"/>
        <v>9.552173618493935</v>
      </c>
      <c r="BY594" s="46">
        <f t="shared" si="383"/>
        <v>9.631049549427301</v>
      </c>
      <c r="BZ594" s="46">
        <f t="shared" si="383"/>
        <v>9.8148906844760138</v>
      </c>
      <c r="CA594" s="46">
        <f t="shared" si="383"/>
        <v>9.675233304911302</v>
      </c>
      <c r="CB594" s="46">
        <f t="shared" si="383"/>
        <v>9.9843524809286315</v>
      </c>
      <c r="CC594" s="46">
        <f t="shared" si="383"/>
        <v>10.263268036717117</v>
      </c>
      <c r="CD594" s="46">
        <f t="shared" si="383"/>
        <v>10.727334293485105</v>
      </c>
      <c r="CE594" s="46">
        <f t="shared" si="383"/>
        <v>10.892913768608919</v>
      </c>
      <c r="CF594" s="46">
        <f t="shared" si="383"/>
        <v>11.041187103255821</v>
      </c>
      <c r="CG594" s="46">
        <f t="shared" si="383"/>
        <v>11.28412622974334</v>
      </c>
      <c r="CH594" s="46">
        <f t="shared" si="383"/>
        <v>11.504736976869896</v>
      </c>
      <c r="CI594" s="46">
        <f t="shared" si="383"/>
        <v>12.187374553430098</v>
      </c>
      <c r="CJ594" s="46">
        <f>100*CJ576/CJ$71</f>
        <v>11.83449337023421</v>
      </c>
      <c r="CK594" s="101">
        <f>100*CK576/CK$71</f>
        <v>11.756182428482491</v>
      </c>
      <c r="CL594" s="1064">
        <f>100*CL576/CL$71</f>
        <v>11.931573932870945</v>
      </c>
      <c r="CM594" s="382"/>
      <c r="CN594" s="911"/>
    </row>
    <row r="595" spans="1:101" s="62" customFormat="1" ht="15">
      <c r="A595" s="228"/>
      <c r="B595" s="60"/>
      <c r="C595" s="685"/>
      <c r="D595" s="17"/>
      <c r="E595" s="579"/>
      <c r="F595" s="542"/>
      <c r="G595" s="524"/>
      <c r="H595" s="228"/>
      <c r="I595" s="82"/>
      <c r="J595" s="80"/>
      <c r="R595" s="5"/>
      <c r="S595" s="322"/>
      <c r="T595" s="12"/>
      <c r="U595" s="8"/>
      <c r="V595" s="45" t="str">
        <f>V577</f>
        <v>(dont) Intérêts (D41)</v>
      </c>
      <c r="W595" s="344" t="s">
        <v>710</v>
      </c>
      <c r="X595" s="2" t="s">
        <v>808</v>
      </c>
      <c r="Y595" s="2"/>
      <c r="Z595" s="789">
        <v>1978</v>
      </c>
      <c r="AA595" s="4"/>
      <c r="AB595" s="4"/>
      <c r="AC595" s="4"/>
      <c r="AD595" s="4"/>
      <c r="AE595" s="4"/>
      <c r="AF595" s="4"/>
      <c r="AG595" s="4"/>
      <c r="AH595" s="4"/>
      <c r="AI595" s="4"/>
      <c r="AJ595" s="4"/>
      <c r="AK595" s="46"/>
      <c r="AL595" s="46"/>
      <c r="AM595" s="46"/>
      <c r="AN595" s="46"/>
      <c r="AO595" s="46"/>
      <c r="AP595" s="46"/>
      <c r="AQ595" s="46"/>
      <c r="AR595" s="46"/>
      <c r="AS595" s="46"/>
      <c r="AT595" s="46"/>
      <c r="AU595" s="46"/>
      <c r="AV595" s="46"/>
      <c r="AW595" s="46"/>
      <c r="AX595" s="46"/>
      <c r="AY595" s="46"/>
      <c r="AZ595" s="46"/>
      <c r="BA595" s="46"/>
      <c r="BB595" s="46"/>
      <c r="BC595" s="46"/>
      <c r="BD595" s="46">
        <f t="shared" ref="BD595:CJ595" si="384">100*BD577/BD$71</f>
        <v>0.45083346655234052</v>
      </c>
      <c r="BE595" s="46">
        <f t="shared" si="384"/>
        <v>0.47534055557141186</v>
      </c>
      <c r="BF595" s="46">
        <f t="shared" si="384"/>
        <v>0.48416920748332432</v>
      </c>
      <c r="BG595" s="46">
        <f t="shared" si="384"/>
        <v>0.53255190753238801</v>
      </c>
      <c r="BH595" s="46">
        <f t="shared" si="384"/>
        <v>0.54981004405004741</v>
      </c>
      <c r="BI595" s="46">
        <f t="shared" si="384"/>
        <v>0.61041106773144505</v>
      </c>
      <c r="BJ595" s="46">
        <f t="shared" si="384"/>
        <v>0.67333446132207186</v>
      </c>
      <c r="BK595" s="46">
        <f t="shared" si="384"/>
        <v>0.7310816594028412</v>
      </c>
      <c r="BL595" s="46">
        <f t="shared" si="384"/>
        <v>0.73796347302428555</v>
      </c>
      <c r="BM595" s="46">
        <f t="shared" si="384"/>
        <v>0.73032162210941853</v>
      </c>
      <c r="BN595" s="46">
        <f t="shared" si="384"/>
        <v>0.69240559417945569</v>
      </c>
      <c r="BO595" s="46">
        <f t="shared" si="384"/>
        <v>0.67201951365940849</v>
      </c>
      <c r="BP595" s="46">
        <f t="shared" si="384"/>
        <v>0.6631986146899107</v>
      </c>
      <c r="BQ595" s="46">
        <f t="shared" si="384"/>
        <v>0.68785707930865703</v>
      </c>
      <c r="BR595" s="46">
        <f t="shared" si="384"/>
        <v>0.63145913760895234</v>
      </c>
      <c r="BS595" s="46">
        <f t="shared" si="384"/>
        <v>0.68796079985876446</v>
      </c>
      <c r="BT595" s="46">
        <f t="shared" si="384"/>
        <v>0.63648147698732171</v>
      </c>
      <c r="BU595" s="46">
        <f t="shared" si="384"/>
        <v>0.51196286848013328</v>
      </c>
      <c r="BV595" s="46">
        <f t="shared" si="384"/>
        <v>0.52425095825297618</v>
      </c>
      <c r="BW595" s="46">
        <f t="shared" si="384"/>
        <v>0.4594403480210037</v>
      </c>
      <c r="BX595" s="46">
        <f t="shared" si="384"/>
        <v>0.39414777116251681</v>
      </c>
      <c r="BY595" s="46">
        <f t="shared" si="384"/>
        <v>0.28718262636551295</v>
      </c>
      <c r="BZ595" s="46">
        <f t="shared" si="384"/>
        <v>0.25011749763858565</v>
      </c>
      <c r="CA595" s="46">
        <f t="shared" si="384"/>
        <v>0.33334144627113327</v>
      </c>
      <c r="CB595" s="46">
        <f t="shared" si="384"/>
        <v>0.27338924303870754</v>
      </c>
      <c r="CC595" s="46">
        <f t="shared" si="384"/>
        <v>0.22888683474666516</v>
      </c>
      <c r="CD595" s="46">
        <f t="shared" si="384"/>
        <v>0.2102415866520059</v>
      </c>
      <c r="CE595" s="46">
        <f t="shared" si="384"/>
        <v>0.17830709191225946</v>
      </c>
      <c r="CF595" s="46">
        <f t="shared" si="384"/>
        <v>0.21422427734662858</v>
      </c>
      <c r="CG595" s="46">
        <f t="shared" si="384"/>
        <v>0.26796805295048726</v>
      </c>
      <c r="CH595" s="46">
        <f t="shared" si="384"/>
        <v>0.32831659506671601</v>
      </c>
      <c r="CI595" s="46">
        <f t="shared" si="384"/>
        <v>0.20469168182852246</v>
      </c>
      <c r="CJ595" s="46">
        <f t="shared" si="384"/>
        <v>0.13910116072535006</v>
      </c>
      <c r="CK595" s="101">
        <f>100*CK577/CK$71</f>
        <v>0.17033093867386695</v>
      </c>
      <c r="CL595" s="1064">
        <f>100*CL577/CL$71</f>
        <v>0.16134454059378447</v>
      </c>
      <c r="CM595" s="382"/>
      <c r="CN595" s="911"/>
      <c r="CS595" s="1241" t="s">
        <v>1240</v>
      </c>
      <c r="CT595" s="801"/>
      <c r="CU595" s="801" t="s">
        <v>1314</v>
      </c>
      <c r="CV595" s="1254" t="s">
        <v>1308</v>
      </c>
      <c r="CW595" s="1255" t="str">
        <f>CV595</f>
        <v>évol. 95-12</v>
      </c>
    </row>
    <row r="596" spans="1:101" s="62" customFormat="1" ht="15">
      <c r="A596" s="228"/>
      <c r="B596" s="60"/>
      <c r="C596" s="685"/>
      <c r="D596" s="17"/>
      <c r="E596" s="579"/>
      <c r="F596" s="542"/>
      <c r="G596" s="524"/>
      <c r="H596" s="228"/>
      <c r="I596" s="82"/>
      <c r="J596" s="80"/>
      <c r="R596" s="5"/>
      <c r="S596" s="322"/>
      <c r="T596" s="12"/>
      <c r="U596" s="8"/>
      <c r="V596" s="45" t="str">
        <f>V578</f>
        <v>Total des recettes</v>
      </c>
      <c r="W596" s="344" t="s">
        <v>710</v>
      </c>
      <c r="X596" s="2" t="s">
        <v>630</v>
      </c>
      <c r="Y596" s="2" t="s">
        <v>1132</v>
      </c>
      <c r="Z596" s="789">
        <v>1978</v>
      </c>
      <c r="AA596" s="4"/>
      <c r="AB596" s="4"/>
      <c r="AC596" s="4"/>
      <c r="AD596" s="4"/>
      <c r="AE596" s="4"/>
      <c r="AF596" s="4"/>
      <c r="AG596" s="4"/>
      <c r="AH596" s="4"/>
      <c r="AI596" s="4"/>
      <c r="AJ596" s="4"/>
      <c r="AK596" s="46"/>
      <c r="AL596" s="46"/>
      <c r="AM596" s="46"/>
      <c r="AN596" s="46"/>
      <c r="AO596" s="46"/>
      <c r="AP596" s="46"/>
      <c r="AQ596" s="46"/>
      <c r="AR596" s="46"/>
      <c r="AS596" s="46"/>
      <c r="AT596" s="46"/>
      <c r="AU596" s="46"/>
      <c r="AV596" s="46"/>
      <c r="AW596" s="46"/>
      <c r="AX596" s="46"/>
      <c r="AY596" s="46"/>
      <c r="AZ596" s="46"/>
      <c r="BA596" s="46"/>
      <c r="BB596" s="46"/>
      <c r="BC596" s="46"/>
      <c r="BD596" s="46">
        <f t="shared" ref="BD596:CJ596" si="385">100*BD578/BD$71</f>
        <v>6.5372029821680302</v>
      </c>
      <c r="BE596" s="46">
        <f t="shared" si="385"/>
        <v>6.6296899017781064</v>
      </c>
      <c r="BF596" s="46">
        <f t="shared" si="385"/>
        <v>6.8553613274025249</v>
      </c>
      <c r="BG596" s="46">
        <f t="shared" si="385"/>
        <v>7.0047223385018658</v>
      </c>
      <c r="BH596" s="46">
        <f t="shared" si="385"/>
        <v>7.1859629753089393</v>
      </c>
      <c r="BI596" s="46">
        <f t="shared" si="385"/>
        <v>7.5005305386159398</v>
      </c>
      <c r="BJ596" s="46">
        <f t="shared" si="385"/>
        <v>7.4921328540532217</v>
      </c>
      <c r="BK596" s="46">
        <f t="shared" si="385"/>
        <v>7.7337240924830075</v>
      </c>
      <c r="BL596" s="46">
        <f t="shared" si="385"/>
        <v>8.1081802885779908</v>
      </c>
      <c r="BM596" s="46">
        <f t="shared" si="385"/>
        <v>8.2369566401186685</v>
      </c>
      <c r="BN596" s="46">
        <f t="shared" si="385"/>
        <v>8.2538675321764075</v>
      </c>
      <c r="BO596" s="46">
        <f t="shared" si="385"/>
        <v>8.269614612373795</v>
      </c>
      <c r="BP596" s="46">
        <f t="shared" si="385"/>
        <v>8.4989323956437541</v>
      </c>
      <c r="BQ596" s="46">
        <f t="shared" si="385"/>
        <v>8.7028595098215202</v>
      </c>
      <c r="BR596" s="46">
        <f t="shared" si="385"/>
        <v>8.8937111580792738</v>
      </c>
      <c r="BS596" s="46">
        <f t="shared" si="385"/>
        <v>9.324183871394359</v>
      </c>
      <c r="BT596" s="46">
        <f t="shared" si="385"/>
        <v>9.4596743206751874</v>
      </c>
      <c r="BU596" s="46">
        <f t="shared" si="385"/>
        <v>9.5439526058149262</v>
      </c>
      <c r="BV596" s="46">
        <f t="shared" si="385"/>
        <v>9.9812311553364435</v>
      </c>
      <c r="BW596" s="46">
        <f t="shared" si="385"/>
        <v>9.8188850602193227</v>
      </c>
      <c r="BX596" s="46">
        <f t="shared" si="385"/>
        <v>9.7656920899838671</v>
      </c>
      <c r="BY596" s="46">
        <f t="shared" si="385"/>
        <v>9.85409925803474</v>
      </c>
      <c r="BZ596" s="46">
        <f t="shared" si="385"/>
        <v>9.9088887953446037</v>
      </c>
      <c r="CA596" s="46">
        <f t="shared" si="385"/>
        <v>9.7529971510215354</v>
      </c>
      <c r="CB596" s="46">
        <f t="shared" si="385"/>
        <v>10.094882568425245</v>
      </c>
      <c r="CC596" s="46">
        <f t="shared" si="385"/>
        <v>10.304592989519634</v>
      </c>
      <c r="CD596" s="46">
        <f t="shared" si="385"/>
        <v>10.578243792053454</v>
      </c>
      <c r="CE596" s="46">
        <f t="shared" si="385"/>
        <v>10.716632232222722</v>
      </c>
      <c r="CF596" s="46">
        <f t="shared" si="385"/>
        <v>10.847745695183447</v>
      </c>
      <c r="CG596" s="46">
        <f t="shared" si="385"/>
        <v>10.876503149197021</v>
      </c>
      <c r="CH596" s="46">
        <f t="shared" si="385"/>
        <v>11.016943453712635</v>
      </c>
      <c r="CI596" s="46">
        <f t="shared" si="385"/>
        <v>11.872435719653001</v>
      </c>
      <c r="CJ596" s="46">
        <f t="shared" si="385"/>
        <v>11.764323185592133</v>
      </c>
      <c r="CK596" s="101">
        <f>100*CK578/CK$71</f>
        <v>11.681784432681553</v>
      </c>
      <c r="CL596" s="1064">
        <f>100*CL578/CL$71</f>
        <v>11.77913557155361</v>
      </c>
      <c r="CM596" s="382"/>
      <c r="CN596" s="911"/>
      <c r="CS596" s="1245" t="s">
        <v>1315</v>
      </c>
      <c r="CT596" s="1246" t="s">
        <v>1316</v>
      </c>
      <c r="CU596" s="1246">
        <v>1995</v>
      </c>
      <c r="CV596" s="1256" t="s">
        <v>1238</v>
      </c>
      <c r="CW596" s="1257" t="s">
        <v>1239</v>
      </c>
    </row>
    <row r="597" spans="1:101" s="62" customFormat="1" ht="15">
      <c r="A597" s="228"/>
      <c r="B597" s="60"/>
      <c r="C597" s="685"/>
      <c r="D597" s="17"/>
      <c r="E597" s="579"/>
      <c r="F597" s="542"/>
      <c r="G597" s="524"/>
      <c r="H597" s="228"/>
      <c r="I597" s="82"/>
      <c r="J597" s="80"/>
      <c r="R597" s="5"/>
      <c r="S597" s="322"/>
      <c r="T597" s="12"/>
      <c r="U597" s="8"/>
      <c r="V597" s="135" t="str">
        <f>V591</f>
        <v>Dépenses hors intérêts</v>
      </c>
      <c r="W597" s="344" t="s">
        <v>705</v>
      </c>
      <c r="X597" s="2" t="s">
        <v>774</v>
      </c>
      <c r="Y597" s="2" t="s">
        <v>1312</v>
      </c>
      <c r="Z597" s="789">
        <v>1978</v>
      </c>
      <c r="AA597" s="4"/>
      <c r="AB597" s="4"/>
      <c r="AC597" s="4"/>
      <c r="AD597" s="4"/>
      <c r="AE597" s="4"/>
      <c r="AF597" s="4"/>
      <c r="AG597" s="4"/>
      <c r="AH597" s="4"/>
      <c r="AI597" s="4"/>
      <c r="AJ597" s="4"/>
      <c r="AK597" s="101"/>
      <c r="AL597" s="101"/>
      <c r="AM597" s="101"/>
      <c r="AN597" s="101"/>
      <c r="AO597" s="101"/>
      <c r="AP597" s="101"/>
      <c r="AQ597" s="101"/>
      <c r="AR597" s="101"/>
      <c r="AS597" s="101"/>
      <c r="AT597" s="101"/>
      <c r="AU597" s="101"/>
      <c r="AV597" s="101"/>
      <c r="AW597" s="101"/>
      <c r="AX597" s="101"/>
      <c r="AY597" s="101"/>
      <c r="AZ597" s="101"/>
      <c r="BA597" s="101"/>
      <c r="BB597" s="101"/>
      <c r="BC597" s="101"/>
      <c r="BD597" s="1064">
        <f t="shared" ref="BD597:CJ597" si="386">100*BD585/BD$71</f>
        <v>7.3731197953756027</v>
      </c>
      <c r="BE597" s="101">
        <f t="shared" si="386"/>
        <v>7.3928513909671754</v>
      </c>
      <c r="BF597" s="101">
        <f t="shared" si="386"/>
        <v>7.4849164425673491</v>
      </c>
      <c r="BG597" s="101">
        <f t="shared" si="386"/>
        <v>7.7323182535863273</v>
      </c>
      <c r="BH597" s="101">
        <f t="shared" si="386"/>
        <v>7.9867500709153818</v>
      </c>
      <c r="BI597" s="101">
        <f t="shared" si="386"/>
        <v>8.0817318782161713</v>
      </c>
      <c r="BJ597" s="101">
        <f t="shared" si="386"/>
        <v>7.5732415749024806</v>
      </c>
      <c r="BK597" s="101">
        <f t="shared" si="386"/>
        <v>7.7745923450572727</v>
      </c>
      <c r="BL597" s="101">
        <f t="shared" si="386"/>
        <v>8.0275855128674447</v>
      </c>
      <c r="BM597" s="101">
        <f t="shared" si="386"/>
        <v>8.0456997640380461</v>
      </c>
      <c r="BN597" s="101">
        <f t="shared" si="386"/>
        <v>8.1601406409334558</v>
      </c>
      <c r="BO597" s="101">
        <f t="shared" si="386"/>
        <v>8.2131554859449487</v>
      </c>
      <c r="BP597" s="101">
        <f t="shared" si="386"/>
        <v>8.3383289135455421</v>
      </c>
      <c r="BQ597" s="101">
        <f t="shared" si="386"/>
        <v>8.7563391948509555</v>
      </c>
      <c r="BR597" s="101">
        <f t="shared" si="386"/>
        <v>8.9590126072149374</v>
      </c>
      <c r="BS597" s="101">
        <f t="shared" si="386"/>
        <v>8.9841321833163104</v>
      </c>
      <c r="BT597" s="101">
        <f t="shared" si="386"/>
        <v>9.1930407719685991</v>
      </c>
      <c r="BU597" s="101">
        <f t="shared" si="386"/>
        <v>9.3402208111568452</v>
      </c>
      <c r="BV597" s="101">
        <f t="shared" si="386"/>
        <v>9.5201952181594898</v>
      </c>
      <c r="BW597" s="101">
        <f t="shared" si="386"/>
        <v>9.230021555240997</v>
      </c>
      <c r="BX597" s="101">
        <f t="shared" si="386"/>
        <v>9.1580258473314196</v>
      </c>
      <c r="BY597" s="101">
        <f t="shared" si="386"/>
        <v>9.343866923061789</v>
      </c>
      <c r="BZ597" s="101">
        <f t="shared" si="386"/>
        <v>9.5647731868374279</v>
      </c>
      <c r="CA597" s="101">
        <f t="shared" si="386"/>
        <v>9.3418918586401709</v>
      </c>
      <c r="CB597" s="101">
        <f t="shared" si="386"/>
        <v>9.7109632378899242</v>
      </c>
      <c r="CC597" s="101">
        <f t="shared" si="386"/>
        <v>10.034381201970451</v>
      </c>
      <c r="CD597" s="101">
        <f t="shared" si="386"/>
        <v>10.517092706833097</v>
      </c>
      <c r="CE597" s="101">
        <f t="shared" si="386"/>
        <v>10.714606676696659</v>
      </c>
      <c r="CF597" s="101">
        <f t="shared" si="386"/>
        <v>10.826962825909192</v>
      </c>
      <c r="CG597" s="101">
        <f t="shared" si="386"/>
        <v>11.016158176792851</v>
      </c>
      <c r="CH597" s="101">
        <f t="shared" si="386"/>
        <v>11.17642038180318</v>
      </c>
      <c r="CI597" s="101">
        <f t="shared" si="386"/>
        <v>11.982682871601574</v>
      </c>
      <c r="CJ597" s="101">
        <f t="shared" si="386"/>
        <v>11.69539220950886</v>
      </c>
      <c r="CK597" s="101">
        <f>100*CK585/CK$71</f>
        <v>11.585851489808624</v>
      </c>
      <c r="CL597" s="1064">
        <f>100*CL585/CL$71</f>
        <v>11.770229392277162</v>
      </c>
      <c r="CM597" s="382"/>
      <c r="CN597" s="911"/>
      <c r="CS597" s="888">
        <v>0.17849999999999999</v>
      </c>
      <c r="CT597" s="395">
        <v>-347.31</v>
      </c>
      <c r="CU597" s="1247">
        <f>CS597*(CU$596)+CT597</f>
        <v>8.7974999999999568</v>
      </c>
      <c r="CV597" s="1258">
        <f>CS597*(2012-1995)</f>
        <v>3.0345</v>
      </c>
      <c r="CW597" s="1259">
        <f>100*CV597/CU597</f>
        <v>34.492753623188577</v>
      </c>
    </row>
    <row r="598" spans="1:101" s="62" customFormat="1" ht="15">
      <c r="A598" s="228"/>
      <c r="B598" s="60"/>
      <c r="C598" s="685"/>
      <c r="D598" s="17"/>
      <c r="E598" s="579"/>
      <c r="F598" s="542"/>
      <c r="G598" s="524"/>
      <c r="H598" s="228"/>
      <c r="I598" s="82"/>
      <c r="J598" s="80"/>
      <c r="R598" s="5"/>
      <c r="S598" s="322"/>
      <c r="T598" s="12"/>
      <c r="U598" s="8"/>
      <c r="V598" s="1136" t="s">
        <v>1243</v>
      </c>
      <c r="W598" s="1202" t="s">
        <v>700</v>
      </c>
      <c r="X598" s="2"/>
      <c r="Y598" s="2"/>
      <c r="Z598" s="789"/>
      <c r="AA598" s="4"/>
      <c r="AB598" s="4"/>
      <c r="AC598" s="4"/>
      <c r="AD598" s="4"/>
      <c r="AE598" s="4"/>
      <c r="AF598" s="4"/>
      <c r="AG598" s="4"/>
      <c r="AH598" s="4"/>
      <c r="AI598" s="4"/>
      <c r="AJ598" s="4"/>
      <c r="AK598" s="1064"/>
      <c r="AL598" s="1064"/>
      <c r="AM598" s="1064"/>
      <c r="AN598" s="1064"/>
      <c r="AO598" s="1064"/>
      <c r="AP598" s="1064"/>
      <c r="AQ598" s="1064"/>
      <c r="AR598" s="1064"/>
      <c r="AS598" s="1064"/>
      <c r="AT598" s="1064"/>
      <c r="AU598" s="1064"/>
      <c r="AV598" s="1064"/>
      <c r="AW598" s="1064"/>
      <c r="AX598" s="1064"/>
      <c r="AY598" s="1064"/>
      <c r="AZ598" s="1064"/>
      <c r="BA598" s="1064"/>
      <c r="BB598" s="1064"/>
      <c r="BC598" s="1064"/>
      <c r="BD598" s="1064">
        <f t="shared" ref="BD598:CL598" si="387">BD597+BD423</f>
        <v>28.222002935662488</v>
      </c>
      <c r="BE598" s="1064">
        <f t="shared" si="387"/>
        <v>28.381306037241963</v>
      </c>
      <c r="BF598" s="1064">
        <f t="shared" si="387"/>
        <v>28.837254537322515</v>
      </c>
      <c r="BG598" s="1064">
        <f t="shared" si="387"/>
        <v>29.90455806677485</v>
      </c>
      <c r="BH598" s="1064">
        <f t="shared" si="387"/>
        <v>30.79973270155385</v>
      </c>
      <c r="BI598" s="1064">
        <f t="shared" si="387"/>
        <v>30.588187090513724</v>
      </c>
      <c r="BJ598" s="1064">
        <f t="shared" si="387"/>
        <v>30.154646680547835</v>
      </c>
      <c r="BK598" s="1064">
        <f t="shared" si="387"/>
        <v>30.698240643554424</v>
      </c>
      <c r="BL598" s="1064">
        <f t="shared" si="387"/>
        <v>30.190824206750136</v>
      </c>
      <c r="BM598" s="1064">
        <f t="shared" si="387"/>
        <v>29.999434052760073</v>
      </c>
      <c r="BN598" s="1064">
        <f t="shared" si="387"/>
        <v>29.787431607978462</v>
      </c>
      <c r="BO598" s="1064">
        <f t="shared" si="387"/>
        <v>28.851541708762309</v>
      </c>
      <c r="BP598" s="1064">
        <f t="shared" si="387"/>
        <v>28.780228617993615</v>
      </c>
      <c r="BQ598" s="1064">
        <f t="shared" si="387"/>
        <v>29.154123642574671</v>
      </c>
      <c r="BR598" s="1064">
        <f t="shared" si="387"/>
        <v>29.802083891779724</v>
      </c>
      <c r="BS598" s="1064">
        <f t="shared" si="387"/>
        <v>31.482725053483435</v>
      </c>
      <c r="BT598" s="1064">
        <f t="shared" si="387"/>
        <v>30.798407401518624</v>
      </c>
      <c r="BU598" s="1064">
        <f t="shared" si="387"/>
        <v>30.046050742341976</v>
      </c>
      <c r="BV598" s="1064">
        <f t="shared" si="387"/>
        <v>30.565889389855208</v>
      </c>
      <c r="BW598" s="1064">
        <f t="shared" si="387"/>
        <v>30.537500616677228</v>
      </c>
      <c r="BX598" s="1064">
        <f t="shared" si="387"/>
        <v>29.372672163838793</v>
      </c>
      <c r="BY598" s="1064">
        <f t="shared" si="387"/>
        <v>29.987241448401758</v>
      </c>
      <c r="BZ598" s="1064">
        <f t="shared" si="387"/>
        <v>29.229703125180166</v>
      </c>
      <c r="CA598" s="1064">
        <f t="shared" si="387"/>
        <v>28.934422677996967</v>
      </c>
      <c r="CB598" s="1064">
        <f t="shared" si="387"/>
        <v>29.898317374825513</v>
      </c>
      <c r="CC598" s="1064">
        <f t="shared" si="387"/>
        <v>29.921532970599081</v>
      </c>
      <c r="CD598" s="1064">
        <f t="shared" si="387"/>
        <v>30.836697126237247</v>
      </c>
      <c r="CE598" s="1064">
        <f t="shared" si="387"/>
        <v>30.894564479951427</v>
      </c>
      <c r="CF598" s="1064">
        <f t="shared" si="387"/>
        <v>29.800391635569717</v>
      </c>
      <c r="CG598" s="1064">
        <f t="shared" si="387"/>
        <v>28.897772880199916</v>
      </c>
      <c r="CH598" s="1064">
        <f t="shared" si="387"/>
        <v>29.401120942274307</v>
      </c>
      <c r="CI598" s="1064">
        <f t="shared" si="387"/>
        <v>31.450293594688198</v>
      </c>
      <c r="CJ598" s="1064">
        <f t="shared" si="387"/>
        <v>33.013290511793144</v>
      </c>
      <c r="CK598" s="1064">
        <f t="shared" si="387"/>
        <v>30.04075151469123</v>
      </c>
      <c r="CL598" s="1064">
        <f t="shared" si="387"/>
        <v>30.327361036491105</v>
      </c>
      <c r="CM598" s="382"/>
      <c r="CN598" s="911"/>
      <c r="CS598" s="1244">
        <v>5.4300000000000001E-2</v>
      </c>
      <c r="CT598" s="423">
        <v>-78.537999999999997</v>
      </c>
      <c r="CU598" s="1252">
        <f>CS598*(CU$596)+CT598</f>
        <v>29.790500000000009</v>
      </c>
      <c r="CV598" s="1262">
        <f>CS598*(2012-1995)</f>
        <v>0.92310000000000003</v>
      </c>
      <c r="CW598" s="1263">
        <f>100*CV598/CU598</f>
        <v>3.0986388278142352</v>
      </c>
    </row>
    <row r="599" spans="1:101" s="62" customFormat="1" ht="15">
      <c r="A599" s="228"/>
      <c r="B599" s="60"/>
      <c r="C599" s="685"/>
      <c r="D599" s="17"/>
      <c r="E599" s="579"/>
      <c r="F599" s="542"/>
      <c r="G599" s="524"/>
      <c r="H599" s="228"/>
      <c r="I599" s="82"/>
      <c r="J599" s="80"/>
      <c r="R599" s="5"/>
      <c r="S599" s="322"/>
      <c r="T599" s="12"/>
      <c r="U599" s="8"/>
      <c r="V599" s="135"/>
      <c r="W599" s="344"/>
      <c r="X599" s="2"/>
      <c r="Y599" s="2"/>
      <c r="Z599" s="789"/>
      <c r="AA599" s="4"/>
      <c r="AB599" s="4"/>
      <c r="AC599" s="4"/>
      <c r="AD599" s="4"/>
      <c r="AE599" s="4"/>
      <c r="AF599" s="4"/>
      <c r="AG599" s="4"/>
      <c r="AH599" s="4"/>
      <c r="AI599" s="4"/>
      <c r="AJ599" s="4"/>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64"/>
      <c r="CM599" s="382"/>
      <c r="CN599" s="911"/>
    </row>
    <row r="600" spans="1:101" s="62" customFormat="1" ht="15">
      <c r="A600" s="228"/>
      <c r="B600" s="60"/>
      <c r="C600" s="685"/>
      <c r="D600" s="17"/>
      <c r="E600" s="579"/>
      <c r="F600" s="542"/>
      <c r="G600" s="524"/>
      <c r="H600" s="228"/>
      <c r="I600" s="82"/>
      <c r="J600" s="80"/>
      <c r="R600" s="5"/>
      <c r="S600" s="322"/>
      <c r="T600" s="12"/>
      <c r="U600" s="8"/>
      <c r="V600" s="135" t="s">
        <v>778</v>
      </c>
      <c r="W600" s="344" t="s">
        <v>876</v>
      </c>
      <c r="X600" s="24" t="s">
        <v>1056</v>
      </c>
      <c r="Y600" s="2"/>
      <c r="Z600" s="789">
        <v>1978</v>
      </c>
      <c r="AA600" s="4"/>
      <c r="AB600" s="4"/>
      <c r="AC600" s="4"/>
      <c r="AD600" s="4"/>
      <c r="AE600" s="4"/>
      <c r="AF600" s="4"/>
      <c r="AG600" s="4"/>
      <c r="AH600" s="4"/>
      <c r="AI600" s="4"/>
      <c r="AJ600" s="4"/>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f t="shared" ref="BD600:CI600" si="388">100*BD577/BD578</f>
        <v>6.8964275360901199</v>
      </c>
      <c r="BE600" s="101">
        <f t="shared" si="388"/>
        <v>7.1698761573135394</v>
      </c>
      <c r="BF600" s="101">
        <f t="shared" si="388"/>
        <v>7.0626358606071387</v>
      </c>
      <c r="BG600" s="101">
        <f t="shared" si="388"/>
        <v>7.6027554240827699</v>
      </c>
      <c r="BH600" s="101">
        <f t="shared" si="388"/>
        <v>7.6511672261491155</v>
      </c>
      <c r="BI600" s="101">
        <f t="shared" si="388"/>
        <v>8.1382385497770837</v>
      </c>
      <c r="BJ600" s="101">
        <f t="shared" si="388"/>
        <v>8.9872199871335692</v>
      </c>
      <c r="BK600" s="101">
        <f t="shared" si="388"/>
        <v>9.4531644866078786</v>
      </c>
      <c r="BL600" s="101">
        <f t="shared" si="388"/>
        <v>9.1014684770127285</v>
      </c>
      <c r="BM600" s="101">
        <f t="shared" si="388"/>
        <v>8.8664011966790799</v>
      </c>
      <c r="BN600" s="101">
        <f t="shared" si="388"/>
        <v>8.3888624512111587</v>
      </c>
      <c r="BO600" s="101">
        <f t="shared" si="388"/>
        <v>8.1263703952281912</v>
      </c>
      <c r="BP600" s="101">
        <f t="shared" si="388"/>
        <v>7.8033167439929541</v>
      </c>
      <c r="BQ600" s="101">
        <f t="shared" si="388"/>
        <v>7.9038053933007086</v>
      </c>
      <c r="BR600" s="101">
        <f t="shared" si="388"/>
        <v>7.1000634761487484</v>
      </c>
      <c r="BS600" s="101">
        <f t="shared" si="388"/>
        <v>7.3782414562775589</v>
      </c>
      <c r="BT600" s="101">
        <f t="shared" si="388"/>
        <v>6.7283656435847856</v>
      </c>
      <c r="BU600" s="101">
        <f t="shared" si="388"/>
        <v>5.3642645728165625</v>
      </c>
      <c r="BV600" s="101">
        <f t="shared" si="388"/>
        <v>5.2523676698208366</v>
      </c>
      <c r="BW600" s="101">
        <f t="shared" si="388"/>
        <v>4.6791498749934579</v>
      </c>
      <c r="BX600" s="101">
        <f t="shared" si="388"/>
        <v>4.0360454490140283</v>
      </c>
      <c r="BY600" s="101">
        <f t="shared" si="388"/>
        <v>2.9143467996971189</v>
      </c>
      <c r="BZ600" s="101">
        <f t="shared" si="388"/>
        <v>2.5241730208547293</v>
      </c>
      <c r="CA600" s="101">
        <f t="shared" si="388"/>
        <v>3.4178359852819078</v>
      </c>
      <c r="CB600" s="101">
        <f t="shared" si="388"/>
        <v>2.7081963676706247</v>
      </c>
      <c r="CC600" s="101">
        <f t="shared" si="388"/>
        <v>2.2212117934153857</v>
      </c>
      <c r="CD600" s="101">
        <f t="shared" si="388"/>
        <v>1.9874904642483542</v>
      </c>
      <c r="CE600" s="101">
        <f t="shared" si="388"/>
        <v>1.6638351307430939</v>
      </c>
      <c r="CF600" s="101">
        <f t="shared" si="388"/>
        <v>1.974827612724616</v>
      </c>
      <c r="CG600" s="101">
        <f t="shared" si="388"/>
        <v>2.4637335113562719</v>
      </c>
      <c r="CH600" s="101">
        <f t="shared" si="388"/>
        <v>2.9801060198423324</v>
      </c>
      <c r="CI600" s="101">
        <f t="shared" si="388"/>
        <v>1.7240917252530303</v>
      </c>
      <c r="CJ600" s="101">
        <f>100*CJ577/CJ578</f>
        <v>1.1823983286663564</v>
      </c>
      <c r="CK600" s="101">
        <f>100*CK577/CK578</f>
        <v>1.4580900688197982</v>
      </c>
      <c r="CL600" s="1064">
        <f>100*CL577/CL578</f>
        <v>1.3697485661293218</v>
      </c>
      <c r="CM600" s="382"/>
      <c r="CN600" s="911"/>
    </row>
    <row r="601" spans="1:101" s="62" customFormat="1" ht="15">
      <c r="A601" s="228"/>
      <c r="B601" s="60"/>
      <c r="C601" s="685"/>
      <c r="D601" s="17"/>
      <c r="E601" s="579"/>
      <c r="F601" s="542"/>
      <c r="G601" s="524"/>
      <c r="H601" s="228"/>
      <c r="I601" s="82"/>
      <c r="J601" s="80"/>
      <c r="R601" s="5"/>
      <c r="S601" s="322"/>
      <c r="T601" s="12"/>
      <c r="U601" s="8"/>
      <c r="V601" s="135" t="s">
        <v>404</v>
      </c>
      <c r="W601" s="344" t="s">
        <v>333</v>
      </c>
      <c r="X601" s="24" t="s">
        <v>332</v>
      </c>
      <c r="Y601" s="2" t="s">
        <v>447</v>
      </c>
      <c r="Z601" s="789">
        <v>1978</v>
      </c>
      <c r="AA601" s="4"/>
      <c r="AB601" s="4"/>
      <c r="AC601" s="4"/>
      <c r="AD601" s="4"/>
      <c r="AE601" s="4"/>
      <c r="AF601" s="4"/>
      <c r="AG601" s="4"/>
      <c r="AH601" s="4"/>
      <c r="AI601" s="4"/>
      <c r="AJ601" s="4"/>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f t="shared" ref="BD601:CI601" si="389">100*BD577/BD576</f>
        <v>5.7622208551032186</v>
      </c>
      <c r="BE601" s="101">
        <f t="shared" si="389"/>
        <v>6.0412933339854016</v>
      </c>
      <c r="BF601" s="101">
        <f t="shared" si="389"/>
        <v>6.0755929694424307</v>
      </c>
      <c r="BG601" s="101">
        <f t="shared" si="389"/>
        <v>6.4435604812974212</v>
      </c>
      <c r="BH601" s="101">
        <f t="shared" si="389"/>
        <v>6.4406509957819704</v>
      </c>
      <c r="BI601" s="101">
        <f t="shared" si="389"/>
        <v>7.0225613122944113</v>
      </c>
      <c r="BJ601" s="101">
        <f t="shared" si="389"/>
        <v>8.1650185284696395</v>
      </c>
      <c r="BK601" s="101">
        <f t="shared" si="389"/>
        <v>8.5952231301068487</v>
      </c>
      <c r="BL601" s="101">
        <f t="shared" si="389"/>
        <v>8.418907637297421</v>
      </c>
      <c r="BM601" s="101">
        <f t="shared" si="389"/>
        <v>8.3217848951712519</v>
      </c>
      <c r="BN601" s="101">
        <f t="shared" si="389"/>
        <v>7.8215416874422488</v>
      </c>
      <c r="BO601" s="101">
        <f t="shared" si="389"/>
        <v>7.5633796035455987</v>
      </c>
      <c r="BP601" s="101">
        <f t="shared" si="389"/>
        <v>7.3676230240881777</v>
      </c>
      <c r="BQ601" s="101">
        <f t="shared" si="389"/>
        <v>7.2833839888600327</v>
      </c>
      <c r="BR601" s="101">
        <f t="shared" si="389"/>
        <v>6.5842343777276602</v>
      </c>
      <c r="BS601" s="101">
        <f t="shared" si="389"/>
        <v>7.1128431152956759</v>
      </c>
      <c r="BT601" s="101">
        <f t="shared" si="389"/>
        <v>6.4752025669907605</v>
      </c>
      <c r="BU601" s="101">
        <f t="shared" si="389"/>
        <v>5.1964405570136245</v>
      </c>
      <c r="BV601" s="101">
        <f t="shared" si="389"/>
        <v>5.2193117375060769</v>
      </c>
      <c r="BW601" s="101">
        <f t="shared" si="389"/>
        <v>4.741649769698058</v>
      </c>
      <c r="BX601" s="101">
        <f t="shared" si="389"/>
        <v>4.1262626382691421</v>
      </c>
      <c r="BY601" s="101">
        <f t="shared" si="389"/>
        <v>2.9818414378585554</v>
      </c>
      <c r="BZ601" s="101">
        <f t="shared" si="389"/>
        <v>2.5483472580513888</v>
      </c>
      <c r="CA601" s="101">
        <f t="shared" si="389"/>
        <v>3.4453065447209821</v>
      </c>
      <c r="CB601" s="101">
        <f t="shared" si="389"/>
        <v>2.7381769980668786</v>
      </c>
      <c r="CC601" s="101">
        <f t="shared" si="389"/>
        <v>2.2301554819363227</v>
      </c>
      <c r="CD601" s="101">
        <f t="shared" si="389"/>
        <v>1.9598679494838644</v>
      </c>
      <c r="CE601" s="101">
        <f t="shared" si="389"/>
        <v>1.6369090557395483</v>
      </c>
      <c r="CF601" s="101">
        <f t="shared" si="389"/>
        <v>1.940228666928923</v>
      </c>
      <c r="CG601" s="101">
        <f t="shared" si="389"/>
        <v>2.3747346271629066</v>
      </c>
      <c r="CH601" s="101">
        <f t="shared" si="389"/>
        <v>2.8537514219298683</v>
      </c>
      <c r="CI601" s="101">
        <f t="shared" si="389"/>
        <v>1.6795387795061461</v>
      </c>
      <c r="CJ601" s="101">
        <f>100*CJ577/CJ576</f>
        <v>1.1753875419391713</v>
      </c>
      <c r="CK601" s="101">
        <f>100*CK577/CK576</f>
        <v>1.448862670429431</v>
      </c>
      <c r="CL601" s="1064">
        <f>100*CL577/CL576</f>
        <v>1.3522485926964554</v>
      </c>
      <c r="CM601" s="382"/>
      <c r="CN601" s="911"/>
    </row>
    <row r="602" spans="1:101" s="62" customFormat="1" ht="15">
      <c r="A602" s="228"/>
      <c r="B602" s="60"/>
      <c r="C602" s="685"/>
      <c r="D602" s="17"/>
      <c r="E602" s="579"/>
      <c r="F602" s="542"/>
      <c r="G602" s="524"/>
      <c r="H602" s="228"/>
      <c r="I602" s="82"/>
      <c r="J602" s="80"/>
      <c r="R602" s="5"/>
      <c r="S602" s="322"/>
      <c r="T602" s="12"/>
      <c r="U602" s="8"/>
      <c r="V602" s="135" t="s">
        <v>400</v>
      </c>
      <c r="W602" s="344" t="s">
        <v>401</v>
      </c>
      <c r="X602" s="24" t="s">
        <v>402</v>
      </c>
      <c r="Y602" s="2" t="s">
        <v>447</v>
      </c>
      <c r="Z602" s="789">
        <v>1978</v>
      </c>
      <c r="AA602" s="4"/>
      <c r="AB602" s="4"/>
      <c r="AC602" s="4"/>
      <c r="AD602" s="4"/>
      <c r="AE602" s="4"/>
      <c r="AF602" s="4"/>
      <c r="AG602" s="4"/>
      <c r="AH602" s="4"/>
      <c r="AI602" s="4"/>
      <c r="AJ602" s="4"/>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f>100*BD577/BD$263</f>
        <v>1.0083380790043712</v>
      </c>
      <c r="BE602" s="101">
        <f t="shared" ref="BE602:CI602" si="390">100*BE577/BE$263</f>
        <v>1.0581408494999258</v>
      </c>
      <c r="BF602" s="101">
        <f t="shared" si="390"/>
        <v>1.05344277386782</v>
      </c>
      <c r="BG602" s="101">
        <f t="shared" si="390"/>
        <v>1.0973258837822024</v>
      </c>
      <c r="BH602" s="101">
        <f t="shared" si="390"/>
        <v>1.1024676909129472</v>
      </c>
      <c r="BI602" s="101">
        <f t="shared" si="390"/>
        <v>1.2150507231473102</v>
      </c>
      <c r="BJ602" s="101">
        <f t="shared" si="390"/>
        <v>1.3145491271431549</v>
      </c>
      <c r="BK602" s="101">
        <f t="shared" si="390"/>
        <v>1.4090642078041231</v>
      </c>
      <c r="BL602" s="101">
        <f t="shared" si="390"/>
        <v>1.4390079271673302</v>
      </c>
      <c r="BM602" s="101">
        <f t="shared" si="390"/>
        <v>1.440162294157316</v>
      </c>
      <c r="BN602" s="101">
        <f t="shared" si="390"/>
        <v>1.3832486983385448</v>
      </c>
      <c r="BO602" s="101">
        <f t="shared" si="390"/>
        <v>1.3735082054024224</v>
      </c>
      <c r="BP602" s="101">
        <f t="shared" si="390"/>
        <v>1.3375337386811461</v>
      </c>
      <c r="BQ602" s="101">
        <f t="shared" si="390"/>
        <v>1.3569289612567308</v>
      </c>
      <c r="BR602" s="101">
        <f t="shared" si="390"/>
        <v>1.2143290083607776</v>
      </c>
      <c r="BS602" s="101">
        <f t="shared" si="390"/>
        <v>1.256263146086174</v>
      </c>
      <c r="BT602" s="101">
        <f t="shared" si="390"/>
        <v>1.1771649831776756</v>
      </c>
      <c r="BU602" s="101">
        <f t="shared" si="390"/>
        <v>0.94127643170773589</v>
      </c>
      <c r="BV602" s="101">
        <f t="shared" si="390"/>
        <v>0.96191976477729713</v>
      </c>
      <c r="BW602" s="101">
        <f t="shared" si="390"/>
        <v>0.84793766070645316</v>
      </c>
      <c r="BX602" s="101">
        <f t="shared" si="390"/>
        <v>0.74706191657084087</v>
      </c>
      <c r="BY602" s="101">
        <f t="shared" si="390"/>
        <v>0.54597371849573939</v>
      </c>
      <c r="BZ602" s="101">
        <f t="shared" si="390"/>
        <v>0.48388772278193726</v>
      </c>
      <c r="CA602" s="101">
        <f t="shared" si="390"/>
        <v>0.64522166074850018</v>
      </c>
      <c r="CB602" s="101">
        <f t="shared" si="390"/>
        <v>0.51705837885981154</v>
      </c>
      <c r="CC602" s="101">
        <f t="shared" si="390"/>
        <v>0.42861878613320054</v>
      </c>
      <c r="CD602" s="101">
        <f t="shared" si="390"/>
        <v>0.39474070694502994</v>
      </c>
      <c r="CE602" s="101">
        <f t="shared" si="390"/>
        <v>0.33285119854246947</v>
      </c>
      <c r="CF602" s="101">
        <f t="shared" si="390"/>
        <v>0.40438135652035589</v>
      </c>
      <c r="CG602" s="101">
        <f t="shared" si="390"/>
        <v>0.50935968571217882</v>
      </c>
      <c r="CH602" s="101">
        <f t="shared" si="390"/>
        <v>0.616198635955438</v>
      </c>
      <c r="CI602" s="101">
        <f t="shared" si="390"/>
        <v>0.36055054012525861</v>
      </c>
      <c r="CJ602" s="101">
        <f>100*CJ577/CJ$263</f>
        <v>0.24589221268307287</v>
      </c>
      <c r="CK602" s="101">
        <f>100*CK577/CK$263</f>
        <v>0.30478073935927202</v>
      </c>
      <c r="CL602" s="1064">
        <f>100*CL577/CL$263</f>
        <v>0.28484385709334176</v>
      </c>
      <c r="CM602" s="382"/>
      <c r="CN602" s="911"/>
    </row>
    <row r="603" spans="1:101" s="62" customFormat="1" ht="15">
      <c r="A603" s="228"/>
      <c r="B603" s="60"/>
      <c r="C603" s="685"/>
      <c r="D603" s="17"/>
      <c r="E603" s="579"/>
      <c r="F603" s="542"/>
      <c r="G603" s="524"/>
      <c r="H603" s="228"/>
      <c r="I603" s="82"/>
      <c r="J603" s="80"/>
      <c r="R603" s="5"/>
      <c r="S603" s="322"/>
      <c r="T603" s="12"/>
      <c r="U603" s="8"/>
      <c r="V603" s="135" t="s">
        <v>565</v>
      </c>
      <c r="W603" s="344" t="s">
        <v>401</v>
      </c>
      <c r="X603" s="24" t="s">
        <v>558</v>
      </c>
      <c r="Y603" s="2" t="s">
        <v>553</v>
      </c>
      <c r="Z603" s="789">
        <v>1978</v>
      </c>
      <c r="AA603" s="4"/>
      <c r="AB603" s="4"/>
      <c r="AC603" s="4"/>
      <c r="AD603" s="4"/>
      <c r="AE603" s="4"/>
      <c r="AF603" s="4"/>
      <c r="AG603" s="4"/>
      <c r="AH603" s="4"/>
      <c r="AI603" s="4"/>
      <c r="AJ603" s="4"/>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f t="shared" ref="BD603:CL603" si="391">BD355+BD602</f>
        <v>2.2765113987117775</v>
      </c>
      <c r="BE603" s="101">
        <f t="shared" si="391"/>
        <v>2.4774968081111961</v>
      </c>
      <c r="BF603" s="101">
        <f t="shared" si="391"/>
        <v>2.6157807061251184</v>
      </c>
      <c r="BG603" s="101">
        <f t="shared" si="391"/>
        <v>3.4763206743453514</v>
      </c>
      <c r="BH603" s="101">
        <f t="shared" si="391"/>
        <v>3.4360378874827298</v>
      </c>
      <c r="BI603" s="101">
        <f t="shared" si="391"/>
        <v>4.2752400371422183</v>
      </c>
      <c r="BJ603" s="101">
        <f t="shared" si="391"/>
        <v>4.4489329252878038</v>
      </c>
      <c r="BK603" s="101">
        <f t="shared" si="391"/>
        <v>4.7518523149827345</v>
      </c>
      <c r="BL603" s="101">
        <f t="shared" si="391"/>
        <v>4.8722755992461888</v>
      </c>
      <c r="BM603" s="101">
        <f t="shared" si="391"/>
        <v>4.7459379041407805</v>
      </c>
      <c r="BN603" s="101">
        <f t="shared" si="391"/>
        <v>4.6213236327366181</v>
      </c>
      <c r="BO603" s="101">
        <f t="shared" si="391"/>
        <v>4.8981497047504217</v>
      </c>
      <c r="BP603" s="101">
        <f t="shared" si="391"/>
        <v>5.2602445514195111</v>
      </c>
      <c r="BQ603" s="101">
        <f t="shared" si="391"/>
        <v>5.3881431855504687</v>
      </c>
      <c r="BR603" s="101">
        <f t="shared" si="391"/>
        <v>5.5082401337102347</v>
      </c>
      <c r="BS603" s="101">
        <f t="shared" si="391"/>
        <v>5.6116210451916446</v>
      </c>
      <c r="BT603" s="101">
        <f t="shared" si="391"/>
        <v>5.8413112535260074</v>
      </c>
      <c r="BU603" s="101">
        <f t="shared" si="391"/>
        <v>5.9681905743553827</v>
      </c>
      <c r="BV603" s="101">
        <f t="shared" si="391"/>
        <v>6.1673260216162333</v>
      </c>
      <c r="BW603" s="101">
        <f t="shared" si="391"/>
        <v>5.9381754923953798</v>
      </c>
      <c r="BX603" s="101">
        <f t="shared" si="391"/>
        <v>5.8134848757658606</v>
      </c>
      <c r="BY603" s="101">
        <f t="shared" si="391"/>
        <v>5.2862155056647309</v>
      </c>
      <c r="BZ603" s="101">
        <f t="shared" si="391"/>
        <v>5.1793873264071122</v>
      </c>
      <c r="CA603" s="101">
        <f t="shared" si="391"/>
        <v>5.4555547329887872</v>
      </c>
      <c r="CB603" s="101">
        <f t="shared" si="391"/>
        <v>5.2566090055825683</v>
      </c>
      <c r="CC603" s="101">
        <f t="shared" si="391"/>
        <v>4.9885353761744566</v>
      </c>
      <c r="CD603" s="101">
        <f t="shared" si="391"/>
        <v>4.8402602632640503</v>
      </c>
      <c r="CE603" s="101">
        <f t="shared" si="391"/>
        <v>4.6252995595594371</v>
      </c>
      <c r="CF603" s="101">
        <f t="shared" si="391"/>
        <v>4.5145420186400278</v>
      </c>
      <c r="CG603" s="101">
        <f t="shared" si="391"/>
        <v>4.726276592786677</v>
      </c>
      <c r="CH603" s="101">
        <f t="shared" si="391"/>
        <v>5.0174510327419242</v>
      </c>
      <c r="CI603" s="101">
        <f t="shared" si="391"/>
        <v>3.9676438582644069</v>
      </c>
      <c r="CJ603" s="101">
        <f t="shared" si="391"/>
        <v>3.9967068333208595</v>
      </c>
      <c r="CK603" s="101">
        <f t="shared" si="391"/>
        <v>4.3390799716408184</v>
      </c>
      <c r="CL603" s="1064">
        <f t="shared" si="391"/>
        <v>4.1047398400044486</v>
      </c>
      <c r="CM603" s="382"/>
      <c r="CN603" s="911"/>
    </row>
    <row r="604" spans="1:101" s="4" customFormat="1" thickBot="1">
      <c r="A604" s="228"/>
      <c r="B604" s="60"/>
      <c r="C604" s="685"/>
      <c r="D604" s="17"/>
      <c r="E604" s="579"/>
      <c r="F604" s="542"/>
      <c r="G604" s="524"/>
      <c r="H604" s="228"/>
      <c r="I604" s="82"/>
      <c r="J604" s="80"/>
      <c r="K604" s="280"/>
      <c r="L604" s="281"/>
      <c r="M604" s="282"/>
      <c r="N604" s="283"/>
      <c r="O604" s="284"/>
      <c r="P604" s="285"/>
      <c r="Q604" s="286"/>
      <c r="R604" s="289"/>
      <c r="S604" s="323"/>
      <c r="T604" s="287"/>
      <c r="U604" s="288"/>
      <c r="V604" s="253"/>
      <c r="W604" s="352"/>
      <c r="X604" s="254"/>
      <c r="Y604" s="254"/>
      <c r="Z604" s="790"/>
      <c r="AA604" s="257"/>
      <c r="AB604" s="257"/>
      <c r="AC604" s="257"/>
      <c r="AD604" s="257"/>
      <c r="AE604" s="257"/>
      <c r="AF604" s="257"/>
      <c r="AG604" s="257"/>
      <c r="AH604" s="257"/>
      <c r="AI604" s="257"/>
      <c r="AJ604" s="257"/>
      <c r="AK604" s="257"/>
      <c r="AL604" s="257"/>
      <c r="AM604" s="257"/>
      <c r="AN604" s="257"/>
      <c r="AO604" s="257"/>
      <c r="AP604" s="257"/>
      <c r="AQ604" s="257"/>
      <c r="AR604" s="257"/>
      <c r="AS604" s="257"/>
      <c r="AT604" s="257"/>
      <c r="AU604" s="257"/>
      <c r="AV604" s="257"/>
      <c r="AW604" s="257"/>
      <c r="AX604" s="257"/>
      <c r="AY604" s="257"/>
      <c r="AZ604" s="257"/>
      <c r="BA604" s="257"/>
      <c r="BB604" s="257"/>
      <c r="BC604" s="257"/>
      <c r="BD604" s="257"/>
      <c r="BE604" s="257"/>
      <c r="BF604" s="257"/>
      <c r="BG604" s="257"/>
      <c r="BH604" s="257"/>
      <c r="BI604" s="257"/>
      <c r="BJ604" s="257"/>
      <c r="BK604" s="257"/>
      <c r="BL604" s="257"/>
      <c r="BM604" s="257"/>
      <c r="BN604" s="257"/>
      <c r="BO604" s="257"/>
      <c r="BP604" s="257"/>
      <c r="BQ604" s="257"/>
      <c r="BR604" s="257"/>
      <c r="BS604" s="257"/>
      <c r="BT604" s="257"/>
      <c r="BU604" s="257"/>
      <c r="BV604" s="257"/>
      <c r="BW604" s="257"/>
      <c r="BX604" s="257"/>
      <c r="BY604" s="257"/>
      <c r="BZ604" s="257"/>
      <c r="CA604" s="257"/>
      <c r="CB604" s="257"/>
      <c r="CC604" s="257"/>
      <c r="CD604" s="257"/>
      <c r="CE604" s="257"/>
      <c r="CF604" s="257"/>
      <c r="CG604" s="257"/>
      <c r="CH604" s="257"/>
      <c r="CI604" s="257"/>
      <c r="CJ604" s="257"/>
      <c r="CK604" s="838"/>
      <c r="CL604" s="838"/>
      <c r="CM604" s="838"/>
      <c r="CN604" s="888"/>
    </row>
    <row r="605" spans="1:101" s="4" customFormat="1" ht="15">
      <c r="A605" s="228"/>
      <c r="B605" s="60"/>
      <c r="C605" s="685"/>
      <c r="D605" s="17"/>
      <c r="E605" s="579"/>
      <c r="F605" s="542"/>
      <c r="G605" s="524"/>
      <c r="H605" s="228"/>
      <c r="I605" s="82"/>
      <c r="J605" s="80"/>
      <c r="K605" s="291"/>
      <c r="L605" s="292"/>
      <c r="M605" s="293"/>
      <c r="N605" s="294"/>
      <c r="O605" s="295"/>
      <c r="P605" s="296"/>
      <c r="Q605" s="297"/>
      <c r="R605" s="300"/>
      <c r="S605" s="324"/>
      <c r="T605" s="298"/>
      <c r="U605" s="299"/>
      <c r="V605" s="270"/>
      <c r="W605" s="353"/>
      <c r="X605" s="271"/>
      <c r="Y605" s="271"/>
      <c r="Z605" s="791"/>
      <c r="AA605" s="274"/>
      <c r="AB605" s="274"/>
      <c r="AC605" s="274"/>
      <c r="AD605" s="274"/>
      <c r="AE605" s="274"/>
      <c r="AF605" s="274"/>
      <c r="AG605" s="274"/>
      <c r="AH605" s="274"/>
      <c r="AI605" s="274"/>
      <c r="AJ605" s="274"/>
      <c r="AK605" s="274"/>
      <c r="AL605" s="274"/>
      <c r="AM605" s="274"/>
      <c r="AN605" s="274"/>
      <c r="AO605" s="274"/>
      <c r="AP605" s="274"/>
      <c r="AQ605" s="274"/>
      <c r="AR605" s="274"/>
      <c r="AS605" s="274"/>
      <c r="AT605" s="274"/>
      <c r="AU605" s="274"/>
      <c r="AV605" s="274"/>
      <c r="AW605" s="274"/>
      <c r="AX605" s="274"/>
      <c r="AY605" s="274"/>
      <c r="AZ605" s="274"/>
      <c r="BA605" s="274"/>
      <c r="BB605" s="274"/>
      <c r="BC605" s="274"/>
      <c r="BD605" s="274"/>
      <c r="BE605" s="274"/>
      <c r="BF605" s="274"/>
      <c r="BG605" s="274"/>
      <c r="BH605" s="274"/>
      <c r="BI605" s="274"/>
      <c r="BJ605" s="274"/>
      <c r="BK605" s="274"/>
      <c r="BL605" s="274"/>
      <c r="BM605" s="274"/>
      <c r="BN605" s="274"/>
      <c r="BO605" s="274"/>
      <c r="BP605" s="274"/>
      <c r="BQ605" s="274"/>
      <c r="BR605" s="274"/>
      <c r="BS605" s="274"/>
      <c r="BT605" s="274"/>
      <c r="BU605" s="274"/>
      <c r="BV605" s="274"/>
      <c r="BW605" s="274"/>
      <c r="BX605" s="274"/>
      <c r="BY605" s="274"/>
      <c r="BZ605" s="274"/>
      <c r="CA605" s="274"/>
      <c r="CB605" s="274"/>
      <c r="CC605" s="274"/>
      <c r="CD605" s="274"/>
      <c r="CE605" s="274"/>
      <c r="CF605" s="274"/>
      <c r="CG605" s="274"/>
      <c r="CH605" s="274"/>
      <c r="CI605" s="274"/>
      <c r="CJ605" s="274"/>
      <c r="CK605" s="839"/>
      <c r="CL605" s="839"/>
      <c r="CM605" s="839"/>
      <c r="CN605" s="888"/>
    </row>
    <row r="606" spans="1:101" s="66" customFormat="1" ht="17">
      <c r="A606" s="228"/>
      <c r="B606" s="60"/>
      <c r="C606" s="685"/>
      <c r="D606" s="17"/>
      <c r="E606" s="579"/>
      <c r="F606" s="542"/>
      <c r="G606" s="524"/>
      <c r="H606" s="228"/>
      <c r="I606" s="82"/>
      <c r="J606" s="80"/>
      <c r="K606" s="66" t="s">
        <v>760</v>
      </c>
      <c r="R606" s="5"/>
      <c r="S606" s="322"/>
      <c r="T606" s="12"/>
      <c r="U606" s="8"/>
      <c r="V606" s="176" t="s">
        <v>986</v>
      </c>
      <c r="W606" s="360"/>
      <c r="X606" s="77"/>
      <c r="Y606" s="77"/>
      <c r="Z606" s="789"/>
      <c r="CK606" s="829"/>
      <c r="CL606" s="381"/>
      <c r="CM606" s="381"/>
      <c r="CN606" s="912"/>
    </row>
    <row r="607" spans="1:101" s="66" customFormat="1" ht="15">
      <c r="A607" s="228"/>
      <c r="B607" s="60"/>
      <c r="C607" s="685"/>
      <c r="D607" s="17"/>
      <c r="E607" s="579"/>
      <c r="F607" s="542"/>
      <c r="G607" s="524"/>
      <c r="H607" s="228"/>
      <c r="I607" s="82"/>
      <c r="J607" s="80"/>
      <c r="R607" s="5"/>
      <c r="S607" s="322"/>
      <c r="T607" s="12"/>
      <c r="U607" s="8"/>
      <c r="V607" s="76"/>
      <c r="W607" s="360"/>
      <c r="X607" s="77"/>
      <c r="Y607" s="77"/>
      <c r="Z607" s="789"/>
      <c r="CK607" s="829"/>
      <c r="CL607" s="381"/>
      <c r="CM607" s="381"/>
      <c r="CN607" s="912"/>
    </row>
    <row r="608" spans="1:101" s="66" customFormat="1" ht="15">
      <c r="A608" s="228"/>
      <c r="B608" s="60"/>
      <c r="C608" s="685"/>
      <c r="D608" s="17"/>
      <c r="E608" s="579"/>
      <c r="F608" s="542"/>
      <c r="G608" s="524"/>
      <c r="H608" s="228"/>
      <c r="I608" s="82"/>
      <c r="J608" s="80"/>
      <c r="K608" s="66" t="s">
        <v>760</v>
      </c>
      <c r="R608" s="5"/>
      <c r="S608" s="322"/>
      <c r="T608" s="12"/>
      <c r="U608" s="8"/>
      <c r="V608" s="78" t="s">
        <v>759</v>
      </c>
      <c r="W608" s="360"/>
      <c r="X608" s="77"/>
      <c r="Y608" s="77"/>
      <c r="Z608" s="789"/>
      <c r="CK608" s="829"/>
      <c r="CL608" s="381"/>
      <c r="CM608" s="381"/>
      <c r="CN608" s="912"/>
    </row>
    <row r="609" spans="1:92" s="66" customFormat="1" ht="15">
      <c r="A609" s="228"/>
      <c r="B609" s="60"/>
      <c r="C609" s="685"/>
      <c r="D609" s="17"/>
      <c r="E609" s="579"/>
      <c r="F609" s="542"/>
      <c r="G609" s="524"/>
      <c r="H609" s="228"/>
      <c r="I609" s="82"/>
      <c r="J609" s="80"/>
      <c r="K609" s="66" t="s">
        <v>760</v>
      </c>
      <c r="R609" s="5"/>
      <c r="S609" s="322"/>
      <c r="T609" s="12"/>
      <c r="U609" s="8"/>
      <c r="V609" s="78" t="s">
        <v>642</v>
      </c>
      <c r="W609" s="360"/>
      <c r="X609" s="77"/>
      <c r="Y609" s="77"/>
      <c r="Z609" s="789"/>
      <c r="CK609" s="829"/>
      <c r="CL609" s="381"/>
      <c r="CM609" s="381"/>
      <c r="CN609" s="912"/>
    </row>
    <row r="610" spans="1:92" s="66" customFormat="1" ht="15">
      <c r="A610" s="228"/>
      <c r="B610" s="60"/>
      <c r="C610" s="685"/>
      <c r="D610" s="17"/>
      <c r="E610" s="579"/>
      <c r="F610" s="542"/>
      <c r="G610" s="524"/>
      <c r="H610" s="228"/>
      <c r="I610" s="82"/>
      <c r="J610" s="80"/>
      <c r="R610" s="5"/>
      <c r="S610" s="322"/>
      <c r="T610" s="12"/>
      <c r="U610" s="8"/>
      <c r="V610" s="78"/>
      <c r="W610" s="360"/>
      <c r="X610" s="77"/>
      <c r="Y610" s="77"/>
      <c r="Z610" s="789"/>
      <c r="CK610" s="829"/>
      <c r="CL610" s="381"/>
      <c r="CM610" s="381"/>
      <c r="CN610" s="912"/>
    </row>
    <row r="611" spans="1:92" s="66" customFormat="1" ht="15">
      <c r="A611" s="228"/>
      <c r="B611" s="60"/>
      <c r="C611" s="685"/>
      <c r="D611" s="17"/>
      <c r="E611" s="579"/>
      <c r="F611" s="542"/>
      <c r="G611" s="524"/>
      <c r="H611" s="228"/>
      <c r="I611" s="82"/>
      <c r="J611" s="80"/>
      <c r="K611" s="66" t="s">
        <v>760</v>
      </c>
      <c r="R611" s="5"/>
      <c r="S611" s="322"/>
      <c r="T611" s="12"/>
      <c r="U611" s="8"/>
      <c r="V611" s="78" t="s">
        <v>455</v>
      </c>
      <c r="W611" s="344" t="s">
        <v>512</v>
      </c>
      <c r="X611" s="2" t="s">
        <v>809</v>
      </c>
      <c r="Y611" s="2"/>
      <c r="Z611" s="789">
        <v>1978</v>
      </c>
      <c r="BD611" s="79">
        <v>65.318389999999994</v>
      </c>
      <c r="BE611" s="79">
        <v>75.560470000000024</v>
      </c>
      <c r="BF611" s="79">
        <v>88.647920000000013</v>
      </c>
      <c r="BG611" s="79">
        <v>105.41983999999998</v>
      </c>
      <c r="BH611" s="79">
        <v>125.41438999999998</v>
      </c>
      <c r="BI611" s="79">
        <v>139.57658000000001</v>
      </c>
      <c r="BJ611" s="79">
        <v>152.66748000000001</v>
      </c>
      <c r="BK611" s="79">
        <v>163.9984</v>
      </c>
      <c r="BL611" s="79">
        <v>174.82857000000001</v>
      </c>
      <c r="BM611" s="79">
        <v>182.09784000000005</v>
      </c>
      <c r="BN611" s="79">
        <v>194.21951000000001</v>
      </c>
      <c r="BO611" s="79">
        <v>207.39035000000004</v>
      </c>
      <c r="BP611" s="79">
        <v>221.27729000000002</v>
      </c>
      <c r="BQ611" s="79">
        <v>236.01652999999996</v>
      </c>
      <c r="BR611" s="79">
        <v>252.68256999999997</v>
      </c>
      <c r="BS611" s="79">
        <v>265.61489999999998</v>
      </c>
      <c r="BT611" s="79">
        <v>273.22230000000002</v>
      </c>
      <c r="BU611" s="79">
        <v>284.97329999999999</v>
      </c>
      <c r="BV611" s="79">
        <v>295.18329999999997</v>
      </c>
      <c r="BW611" s="79">
        <v>302.80070000000006</v>
      </c>
      <c r="BX611" s="79">
        <v>311.82829999999996</v>
      </c>
      <c r="BY611" s="79">
        <v>320.7955</v>
      </c>
      <c r="BZ611" s="79">
        <v>331.65640000000008</v>
      </c>
      <c r="CA611" s="79">
        <v>347.90100000000001</v>
      </c>
      <c r="CB611" s="79">
        <v>367.30650000000003</v>
      </c>
      <c r="CC611" s="79">
        <v>386.64430000000004</v>
      </c>
      <c r="CD611" s="79">
        <v>406.18959999999998</v>
      </c>
      <c r="CE611" s="79">
        <v>426.14419999999996</v>
      </c>
      <c r="CF611" s="79">
        <v>438.916</v>
      </c>
      <c r="CG611" s="79">
        <v>461.58599999999996</v>
      </c>
      <c r="CH611" s="79">
        <v>475.08499999999998</v>
      </c>
      <c r="CI611" s="1066">
        <v>497.21200000000005</v>
      </c>
      <c r="CJ611" s="1066">
        <v>515.274</v>
      </c>
      <c r="CK611" s="1066">
        <v>532.06200000000013</v>
      </c>
      <c r="CL611" s="1066">
        <v>548.92499999999995</v>
      </c>
      <c r="CM611" s="381"/>
      <c r="CN611" s="912"/>
    </row>
    <row r="612" spans="1:92" s="66" customFormat="1" ht="15">
      <c r="A612" s="228"/>
      <c r="B612" s="60"/>
      <c r="C612" s="685"/>
      <c r="D612" s="17"/>
      <c r="E612" s="579"/>
      <c r="F612" s="542"/>
      <c r="G612" s="524"/>
      <c r="H612" s="228"/>
      <c r="I612" s="82"/>
      <c r="J612" s="80"/>
      <c r="K612" s="66" t="s">
        <v>760</v>
      </c>
      <c r="R612" s="5"/>
      <c r="S612" s="322"/>
      <c r="T612" s="12"/>
      <c r="U612" s="8"/>
      <c r="V612" s="78" t="s">
        <v>539</v>
      </c>
      <c r="W612" s="344" t="s">
        <v>512</v>
      </c>
      <c r="X612" s="2" t="s">
        <v>808</v>
      </c>
      <c r="Y612" s="2"/>
      <c r="Z612" s="789">
        <v>1978</v>
      </c>
      <c r="BD612" s="79">
        <v>0.1308</v>
      </c>
      <c r="BE612" s="79">
        <v>0.15640000000000001</v>
      </c>
      <c r="BF612" s="79">
        <v>0.1661</v>
      </c>
      <c r="BG612" s="79">
        <v>0.1951</v>
      </c>
      <c r="BH612" s="79">
        <v>0.35769999999999996</v>
      </c>
      <c r="BI612" s="79">
        <v>0.55049999999999999</v>
      </c>
      <c r="BJ612" s="79">
        <v>0.53520000000000001</v>
      </c>
      <c r="BK612" s="79">
        <v>0.64839999999999998</v>
      </c>
      <c r="BL612" s="79">
        <v>0.64100000000000001</v>
      </c>
      <c r="BM612" s="79">
        <v>0.66439999999999999</v>
      </c>
      <c r="BN612" s="79">
        <v>0.65360000000000007</v>
      </c>
      <c r="BO612" s="79">
        <v>0.66389999999999993</v>
      </c>
      <c r="BP612" s="79">
        <v>0.63790000000000002</v>
      </c>
      <c r="BQ612" s="79">
        <v>0.72899999999999998</v>
      </c>
      <c r="BR612" s="79">
        <v>1.3243</v>
      </c>
      <c r="BS612" s="79">
        <v>2.0513000000000003</v>
      </c>
      <c r="BT612" s="79">
        <v>2.0099999999999998</v>
      </c>
      <c r="BU612" s="79">
        <v>2.5053000000000001</v>
      </c>
      <c r="BV612" s="79">
        <v>2.8119000000000001</v>
      </c>
      <c r="BW612" s="79">
        <v>3.1606000000000001</v>
      </c>
      <c r="BX612" s="79">
        <v>3.4350999999999998</v>
      </c>
      <c r="BY612" s="79">
        <v>3.1168</v>
      </c>
      <c r="BZ612" s="79">
        <v>3.1478999999999999</v>
      </c>
      <c r="CA612" s="79">
        <v>3.2245999999999997</v>
      </c>
      <c r="CB612" s="79">
        <v>2.95</v>
      </c>
      <c r="CC612" s="79">
        <v>2.7357</v>
      </c>
      <c r="CD612" s="79">
        <v>3.4054000000000002</v>
      </c>
      <c r="CE612" s="79">
        <v>3.9703000000000004</v>
      </c>
      <c r="CF612" s="79">
        <v>4.2059999999999995</v>
      </c>
      <c r="CG612" s="79">
        <v>4.9249999999999998</v>
      </c>
      <c r="CH612" s="79">
        <v>5.6230000000000002</v>
      </c>
      <c r="CI612" s="1066">
        <v>3.6949999999999998</v>
      </c>
      <c r="CJ612" s="1066">
        <v>3.617</v>
      </c>
      <c r="CK612" s="1066">
        <v>4.72</v>
      </c>
      <c r="CL612" s="1066">
        <v>5.3420000000000005</v>
      </c>
      <c r="CM612" s="381"/>
      <c r="CN612" s="912"/>
    </row>
    <row r="613" spans="1:92" s="66" customFormat="1" ht="15">
      <c r="F613" s="381"/>
      <c r="K613" s="66" t="s">
        <v>760</v>
      </c>
      <c r="V613" s="1065" t="s">
        <v>350</v>
      </c>
      <c r="W613" s="344" t="s">
        <v>512</v>
      </c>
      <c r="BD613" s="1066">
        <v>0.10993000000000208</v>
      </c>
      <c r="BE613" s="1066">
        <v>0.14327000000000112</v>
      </c>
      <c r="BF613" s="1066">
        <v>0.26359000000000066</v>
      </c>
      <c r="BG613" s="1066">
        <v>0.34931999999999874</v>
      </c>
      <c r="BH613" s="1066">
        <v>0.64808000000000021</v>
      </c>
      <c r="BI613" s="1066">
        <v>0.8578199999999967</v>
      </c>
      <c r="BJ613" s="1066">
        <v>1.3989699999999985</v>
      </c>
      <c r="BK613" s="1066">
        <v>1.724579999999996</v>
      </c>
      <c r="BL613" s="1066">
        <v>2.1355300000000028</v>
      </c>
      <c r="BM613" s="1066">
        <v>2.4954100000000068</v>
      </c>
      <c r="BN613" s="1066">
        <v>2.7709200000000038</v>
      </c>
      <c r="BO613" s="1066">
        <v>3.0756799999999913</v>
      </c>
      <c r="BP613" s="1066">
        <v>3.3878599999999892</v>
      </c>
      <c r="BQ613" s="1066">
        <v>3.7428099999999915</v>
      </c>
      <c r="BR613" s="1066">
        <v>3.7791199999999918</v>
      </c>
      <c r="BS613" s="1066">
        <v>3.8756000000000057</v>
      </c>
      <c r="BT613" s="1066">
        <v>4.4342000000000041</v>
      </c>
      <c r="BU613" s="1066">
        <v>4.4979999999999905</v>
      </c>
      <c r="BV613" s="1066">
        <v>4.4828999999999866</v>
      </c>
      <c r="BW613" s="1066">
        <v>4.6184999999999974</v>
      </c>
      <c r="BX613" s="1066">
        <v>4.7869999999999919</v>
      </c>
      <c r="BY613" s="1066">
        <v>5.0036999999999949</v>
      </c>
      <c r="BZ613" s="1066">
        <v>4.8618999999999915</v>
      </c>
      <c r="CA613" s="1066">
        <v>5.4271999999999849</v>
      </c>
      <c r="CB613" s="1066">
        <v>6.1983999999999924</v>
      </c>
      <c r="CC613" s="1066">
        <v>6.6728999999999985</v>
      </c>
      <c r="CD613" s="1066">
        <v>8.4228000000000094</v>
      </c>
      <c r="CE613" s="1066">
        <v>9.1943000000000126</v>
      </c>
      <c r="CF613" s="1066">
        <v>9.8119999999999994</v>
      </c>
      <c r="CG613" s="1066">
        <v>10.044</v>
      </c>
      <c r="CH613" s="1066">
        <v>10.412000000000001</v>
      </c>
      <c r="CI613" s="1066">
        <v>10.345000000000001</v>
      </c>
      <c r="CJ613" s="1066">
        <v>11.368</v>
      </c>
      <c r="CK613" s="1066">
        <v>11.679</v>
      </c>
      <c r="CL613" s="1066">
        <v>11.846</v>
      </c>
      <c r="CM613" s="381"/>
      <c r="CN613" s="912"/>
    </row>
    <row r="614" spans="1:92" s="66" customFormat="1" ht="15">
      <c r="F614" s="381"/>
      <c r="K614" s="66" t="s">
        <v>760</v>
      </c>
      <c r="V614" s="1065" t="s">
        <v>240</v>
      </c>
      <c r="W614" s="344" t="s">
        <v>512</v>
      </c>
      <c r="BD614" s="1066">
        <v>1.4247000000000007</v>
      </c>
      <c r="BE614" s="1066">
        <v>1.6602999999999992</v>
      </c>
      <c r="BF614" s="1066">
        <v>1.7414999999999963</v>
      </c>
      <c r="BG614" s="1066">
        <v>2.1501999999999972</v>
      </c>
      <c r="BH614" s="1066">
        <v>2.2390999999999988</v>
      </c>
      <c r="BI614" s="1066">
        <v>2.042399999999994</v>
      </c>
      <c r="BJ614" s="1066">
        <v>3.0956999999999972</v>
      </c>
      <c r="BK614" s="1066">
        <v>2.9620000000000002</v>
      </c>
      <c r="BL614" s="1066">
        <v>2.946199999999997</v>
      </c>
      <c r="BM614" s="1066">
        <v>2.9450999999999912</v>
      </c>
      <c r="BN614" s="1066">
        <v>3.0126000000000057</v>
      </c>
      <c r="BO614" s="1066">
        <v>3.2758000000000029</v>
      </c>
      <c r="BP614" s="1066">
        <v>3.5338000000000029</v>
      </c>
      <c r="BQ614" s="1066">
        <v>3.8795999999999911</v>
      </c>
      <c r="BR614" s="1066">
        <v>4.9856999999999969</v>
      </c>
      <c r="BS614" s="1066">
        <v>4.6483999999999943</v>
      </c>
      <c r="BT614" s="1066">
        <v>4.8044000000000091</v>
      </c>
      <c r="BU614" s="1066">
        <v>5.3216999999999972</v>
      </c>
      <c r="BV614" s="1066">
        <v>5.9882000000000115</v>
      </c>
      <c r="BW614" s="1066">
        <v>6.1513000000000027</v>
      </c>
      <c r="BX614" s="1066">
        <v>6.8661999999999974</v>
      </c>
      <c r="BY614" s="1066">
        <v>6.9465000000000003</v>
      </c>
      <c r="BZ614" s="1066">
        <v>7.1557000000000119</v>
      </c>
      <c r="CA614" s="1066">
        <v>7.4791000000000061</v>
      </c>
      <c r="CB614" s="1066">
        <v>8.4926000000000066</v>
      </c>
      <c r="CC614" s="1066">
        <v>8.4132000000000122</v>
      </c>
      <c r="CD614" s="1066">
        <v>8.751399999999995</v>
      </c>
      <c r="CE614" s="1066">
        <v>9.5718000000000032</v>
      </c>
      <c r="CF614" s="1066">
        <v>9.827</v>
      </c>
      <c r="CG614" s="1066">
        <v>10.187999999999999</v>
      </c>
      <c r="CH614" s="1066">
        <v>10.691999999999998</v>
      </c>
      <c r="CI614" s="1066">
        <v>11.183999999999999</v>
      </c>
      <c r="CJ614" s="1066">
        <v>11.715999999999999</v>
      </c>
      <c r="CK614" s="1066">
        <v>11.915999999999999</v>
      </c>
      <c r="CL614" s="1066">
        <v>12.228000000000002</v>
      </c>
      <c r="CM614" s="381"/>
      <c r="CN614" s="912"/>
    </row>
    <row r="615" spans="1:92" s="66" customFormat="1" ht="15">
      <c r="F615" s="381"/>
      <c r="K615" s="66" t="s">
        <v>760</v>
      </c>
      <c r="V615" s="1065" t="s">
        <v>236</v>
      </c>
      <c r="W615" s="344" t="s">
        <v>512</v>
      </c>
      <c r="BD615" s="1066">
        <v>0.1246600000000001</v>
      </c>
      <c r="BE615" s="1066">
        <v>0.10599999999999998</v>
      </c>
      <c r="BF615" s="1066">
        <v>0.10253000000000012</v>
      </c>
      <c r="BG615" s="1066">
        <v>0.1441199999999998</v>
      </c>
      <c r="BH615" s="1066">
        <v>5.520999999999987E-2</v>
      </c>
      <c r="BI615" s="1066">
        <v>0.13685999999999998</v>
      </c>
      <c r="BJ615" s="1066">
        <v>0.12111000000000005</v>
      </c>
      <c r="BK615" s="1066">
        <v>0.17742000000000013</v>
      </c>
      <c r="BL615" s="1066">
        <v>0.16163999999999978</v>
      </c>
      <c r="BM615" s="1066">
        <v>0.11282999999999987</v>
      </c>
      <c r="BN615" s="1066">
        <v>0.13259000000000021</v>
      </c>
      <c r="BO615" s="1066">
        <v>0.12297000000000002</v>
      </c>
      <c r="BP615" s="1066">
        <v>0.11223000000000005</v>
      </c>
      <c r="BQ615" s="1066">
        <v>0.12131999999999987</v>
      </c>
      <c r="BR615" s="1066">
        <v>0.12575000000000003</v>
      </c>
      <c r="BS615" s="1066">
        <v>0.12700000000000011</v>
      </c>
      <c r="BT615" s="1066">
        <v>0.13099999999999989</v>
      </c>
      <c r="BU615" s="1066">
        <v>0.44899999999999995</v>
      </c>
      <c r="BV615" s="1066">
        <v>0.13500000000000001</v>
      </c>
      <c r="BW615" s="1066">
        <v>0.17200000000000004</v>
      </c>
      <c r="BX615" s="1066">
        <v>0.16599999999999981</v>
      </c>
      <c r="BY615" s="1066">
        <v>1.0291000000000001</v>
      </c>
      <c r="BZ615" s="1066">
        <v>0.15910000000000024</v>
      </c>
      <c r="CA615" s="1066">
        <v>1.2223999999999999</v>
      </c>
      <c r="CB615" s="1066">
        <v>0.27190000000000003</v>
      </c>
      <c r="CC615" s="1066">
        <v>1.5708999999999991</v>
      </c>
      <c r="CD615" s="1066">
        <v>1.3281000000000005</v>
      </c>
      <c r="CE615" s="1066">
        <v>0.28899999999999992</v>
      </c>
      <c r="CF615" s="1066">
        <v>0.31199999999999983</v>
      </c>
      <c r="CG615" s="1066">
        <v>5.5060000000000002</v>
      </c>
      <c r="CH615" s="1066">
        <v>1.7960000000000003</v>
      </c>
      <c r="CI615" s="1066">
        <v>0.86199999999999966</v>
      </c>
      <c r="CJ615" s="1066">
        <v>0.80299999999999994</v>
      </c>
      <c r="CK615" s="1066">
        <v>0.79100000000000037</v>
      </c>
      <c r="CL615" s="1066">
        <v>0.65100000000000025</v>
      </c>
      <c r="CM615" s="381"/>
      <c r="CN615" s="912"/>
    </row>
    <row r="616" spans="1:92" s="66" customFormat="1" ht="15">
      <c r="A616" s="228"/>
      <c r="B616" s="60"/>
      <c r="C616" s="685"/>
      <c r="D616" s="17"/>
      <c r="E616" s="579"/>
      <c r="F616" s="542"/>
      <c r="G616" s="524"/>
      <c r="H616" s="228"/>
      <c r="I616" s="82"/>
      <c r="J616" s="80"/>
      <c r="R616" s="5"/>
      <c r="S616" s="322"/>
      <c r="T616" s="12"/>
      <c r="U616" s="8"/>
      <c r="V616" s="78"/>
      <c r="W616" s="344"/>
      <c r="X616" s="2"/>
      <c r="Y616" s="2"/>
      <c r="Z616" s="789"/>
      <c r="BD616" s="850"/>
      <c r="BE616" s="850"/>
      <c r="BF616" s="850"/>
      <c r="BG616" s="850"/>
      <c r="BH616" s="850"/>
      <c r="BI616" s="850"/>
      <c r="BJ616" s="850"/>
      <c r="BK616" s="850"/>
      <c r="BL616" s="850"/>
      <c r="BM616" s="850"/>
      <c r="BN616" s="850"/>
      <c r="BO616" s="850"/>
      <c r="BP616" s="850"/>
      <c r="BQ616" s="850"/>
      <c r="BR616" s="850"/>
      <c r="BS616" s="850"/>
      <c r="BT616" s="850"/>
      <c r="BU616" s="850"/>
      <c r="BV616" s="850"/>
      <c r="BW616" s="850"/>
      <c r="BX616" s="850"/>
      <c r="BY616" s="850"/>
      <c r="BZ616" s="850"/>
      <c r="CA616" s="850"/>
      <c r="CB616" s="850"/>
      <c r="CC616" s="850"/>
      <c r="CD616" s="850"/>
      <c r="CE616" s="850"/>
      <c r="CF616" s="850"/>
      <c r="CG616" s="850"/>
      <c r="CH616" s="850"/>
      <c r="CI616" s="1066"/>
      <c r="CJ616" s="1066"/>
      <c r="CK616" s="1066"/>
      <c r="CL616" s="1066"/>
      <c r="CM616" s="381"/>
      <c r="CN616" s="912"/>
    </row>
    <row r="617" spans="1:92" s="66" customFormat="1" ht="15">
      <c r="A617" s="228"/>
      <c r="B617" s="60"/>
      <c r="C617" s="685"/>
      <c r="D617" s="17"/>
      <c r="E617" s="579"/>
      <c r="F617" s="542"/>
      <c r="G617" s="524"/>
      <c r="H617" s="228"/>
      <c r="I617" s="82"/>
      <c r="J617" s="80"/>
      <c r="K617" s="66" t="s">
        <v>760</v>
      </c>
      <c r="R617" s="5"/>
      <c r="S617" s="322"/>
      <c r="T617" s="12"/>
      <c r="U617" s="8"/>
      <c r="V617" s="78" t="s">
        <v>707</v>
      </c>
      <c r="W617" s="344" t="s">
        <v>512</v>
      </c>
      <c r="X617" s="2" t="s">
        <v>805</v>
      </c>
      <c r="Y617" s="2"/>
      <c r="Z617" s="789">
        <v>1978</v>
      </c>
      <c r="BD617" s="79">
        <v>64.922390000000007</v>
      </c>
      <c r="BE617" s="79">
        <v>78.615870000000001</v>
      </c>
      <c r="BF617" s="79">
        <v>91.724019999999996</v>
      </c>
      <c r="BG617" s="79">
        <v>104.62863999999999</v>
      </c>
      <c r="BH617" s="79">
        <v>125.04239</v>
      </c>
      <c r="BI617" s="79">
        <v>143.07387999999997</v>
      </c>
      <c r="BJ617" s="79">
        <v>155.13488000000004</v>
      </c>
      <c r="BK617" s="79">
        <v>164.97109999999998</v>
      </c>
      <c r="BL617" s="79">
        <v>170.18416999999999</v>
      </c>
      <c r="BM617" s="79">
        <v>181.75124</v>
      </c>
      <c r="BN617" s="79">
        <v>193.35411000000002</v>
      </c>
      <c r="BO617" s="79">
        <v>208.32875000000001</v>
      </c>
      <c r="BP617" s="79">
        <v>220.23939000000001</v>
      </c>
      <c r="BQ617" s="79">
        <v>231.05483000000001</v>
      </c>
      <c r="BR617" s="79">
        <v>244.27227000000002</v>
      </c>
      <c r="BS617" s="79">
        <v>254.67079999999999</v>
      </c>
      <c r="BT617" s="79">
        <v>267.27289999999999</v>
      </c>
      <c r="BU617" s="79">
        <v>276.8544</v>
      </c>
      <c r="BV617" s="79">
        <v>290.9271</v>
      </c>
      <c r="BW617" s="79">
        <v>299.74559999999997</v>
      </c>
      <c r="BX617" s="79">
        <v>311.38810000000001</v>
      </c>
      <c r="BY617" s="79">
        <v>326.67920000000004</v>
      </c>
      <c r="BZ617" s="79">
        <v>343.15769999999998</v>
      </c>
      <c r="CA617" s="79">
        <v>358.48210000000006</v>
      </c>
      <c r="CB617" s="79">
        <v>371.01670000000001</v>
      </c>
      <c r="CC617" s="79">
        <v>382.69590000000005</v>
      </c>
      <c r="CD617" s="79">
        <v>395.4169</v>
      </c>
      <c r="CE617" s="79">
        <v>426.41509999999994</v>
      </c>
      <c r="CF617" s="79">
        <v>441.31399999999996</v>
      </c>
      <c r="CG617" s="79">
        <v>466.17483000000004</v>
      </c>
      <c r="CH617" s="79">
        <v>488.61199999999997</v>
      </c>
      <c r="CI617" s="1066">
        <v>482.20899999999995</v>
      </c>
      <c r="CJ617" s="1066">
        <v>491.97700000000003</v>
      </c>
      <c r="CK617" s="1066">
        <v>518.08799999999997</v>
      </c>
      <c r="CL617" s="1066">
        <v>535.78</v>
      </c>
      <c r="CM617" s="381"/>
      <c r="CN617" s="912"/>
    </row>
    <row r="618" spans="1:92" s="66" customFormat="1" ht="15">
      <c r="A618" s="228"/>
      <c r="B618" s="60"/>
      <c r="C618" s="685"/>
      <c r="D618" s="17"/>
      <c r="E618" s="579"/>
      <c r="F618" s="542"/>
      <c r="G618" s="524"/>
      <c r="H618" s="228"/>
      <c r="I618" s="82"/>
      <c r="J618" s="80"/>
      <c r="K618" s="66" t="s">
        <v>760</v>
      </c>
      <c r="R618" s="5"/>
      <c r="S618" s="322"/>
      <c r="T618" s="12"/>
      <c r="U618" s="8"/>
      <c r="V618" s="78" t="s">
        <v>399</v>
      </c>
      <c r="W618" s="344" t="s">
        <v>512</v>
      </c>
      <c r="X618" s="2"/>
      <c r="Y618" s="2"/>
      <c r="Z618" s="789">
        <v>1978</v>
      </c>
      <c r="BD618" s="850">
        <v>2.3986000000000001</v>
      </c>
      <c r="BE618" s="850">
        <v>2.7156999999999996</v>
      </c>
      <c r="BF618" s="850">
        <v>3.2071999999999998</v>
      </c>
      <c r="BG618" s="850">
        <v>3.6905000000000001</v>
      </c>
      <c r="BH618" s="850">
        <v>4.2592999999999996</v>
      </c>
      <c r="BI618" s="850">
        <v>4.7385000000000002</v>
      </c>
      <c r="BJ618" s="850">
        <v>5.3030999999999997</v>
      </c>
      <c r="BK618" s="850">
        <v>5.6604999999999999</v>
      </c>
      <c r="BL618" s="850">
        <v>6.2408999999999999</v>
      </c>
      <c r="BM618" s="850">
        <v>6.2457999999999991</v>
      </c>
      <c r="BN618" s="850">
        <v>6.4185999999999996</v>
      </c>
      <c r="BO618" s="850">
        <v>6.7820999999999998</v>
      </c>
      <c r="BP618" s="850">
        <v>7.2690000000000001</v>
      </c>
      <c r="BQ618" s="850">
        <v>7.7300999999999993</v>
      </c>
      <c r="BR618" s="850">
        <v>8.3409999999999993</v>
      </c>
      <c r="BS618" s="850">
        <v>9.0477999999999987</v>
      </c>
      <c r="BT618" s="850">
        <v>9.5176999999999996</v>
      </c>
      <c r="BU618" s="850">
        <v>10.150099999999998</v>
      </c>
      <c r="BV618" s="850">
        <v>10.448399999999999</v>
      </c>
      <c r="BW618" s="850">
        <v>10.7783</v>
      </c>
      <c r="BX618" s="850">
        <v>11.099100000000002</v>
      </c>
      <c r="BY618" s="850">
        <v>11.359299999999999</v>
      </c>
      <c r="BZ618" s="850">
        <v>12.182499999999999</v>
      </c>
      <c r="CA618" s="850">
        <v>12.154100000000001</v>
      </c>
      <c r="CB618" s="850">
        <v>12.4102</v>
      </c>
      <c r="CC618" s="850">
        <v>13.0335</v>
      </c>
      <c r="CD618" s="850">
        <v>13.587899999999998</v>
      </c>
      <c r="CE618" s="850">
        <v>14.6014</v>
      </c>
      <c r="CF618" s="850">
        <v>15.656000000000001</v>
      </c>
      <c r="CG618" s="850">
        <v>16.579830000000001</v>
      </c>
      <c r="CH618" s="850">
        <v>17.382999999999999</v>
      </c>
      <c r="CI618" s="1066">
        <v>18.215</v>
      </c>
      <c r="CJ618" s="1066">
        <v>18.899000000000001</v>
      </c>
      <c r="CK618" s="1066">
        <v>19.543999999999997</v>
      </c>
      <c r="CL618" s="1066">
        <v>20</v>
      </c>
      <c r="CM618" s="381"/>
      <c r="CN618" s="912"/>
    </row>
    <row r="619" spans="1:92" s="66" customFormat="1" ht="15">
      <c r="A619" s="228"/>
      <c r="B619" s="60"/>
      <c r="C619" s="685"/>
      <c r="D619" s="17"/>
      <c r="E619" s="579"/>
      <c r="F619" s="542"/>
      <c r="G619" s="524"/>
      <c r="H619" s="228"/>
      <c r="I619" s="82"/>
      <c r="J619" s="80"/>
      <c r="K619" s="66" t="s">
        <v>760</v>
      </c>
      <c r="R619" s="5"/>
      <c r="S619" s="322"/>
      <c r="T619" s="12"/>
      <c r="U619" s="8"/>
      <c r="V619" s="78" t="s">
        <v>613</v>
      </c>
      <c r="W619" s="344" t="s">
        <v>512</v>
      </c>
      <c r="X619" s="2"/>
      <c r="Y619" s="2"/>
      <c r="Z619" s="789">
        <v>1978</v>
      </c>
      <c r="BD619" s="850">
        <v>1.2175</v>
      </c>
      <c r="BE619" s="850">
        <v>1.2122999999999999</v>
      </c>
      <c r="BF619" s="850">
        <v>1.7758</v>
      </c>
      <c r="BG619" s="850">
        <v>2.3981999999999997</v>
      </c>
      <c r="BH619" s="850">
        <v>2.5655999999999999</v>
      </c>
      <c r="BI619" s="850">
        <v>2.8559999999999999</v>
      </c>
      <c r="BJ619" s="850">
        <v>3.4240999999999997</v>
      </c>
      <c r="BK619" s="850">
        <v>3.8068</v>
      </c>
      <c r="BL619" s="850">
        <v>3.4584999999999999</v>
      </c>
      <c r="BM619" s="850">
        <v>2.8235000000000001</v>
      </c>
      <c r="BN619" s="850">
        <v>2.609</v>
      </c>
      <c r="BO619" s="850">
        <v>2.7136</v>
      </c>
      <c r="BP619" s="850">
        <v>2.7121</v>
      </c>
      <c r="BQ619" s="850">
        <v>2.7685</v>
      </c>
      <c r="BR619" s="850">
        <v>2.6773000000000002</v>
      </c>
      <c r="BS619" s="850">
        <v>2.9093</v>
      </c>
      <c r="BT619" s="850">
        <v>2.1105999999999998</v>
      </c>
      <c r="BU619" s="850">
        <v>2.3516999999999997</v>
      </c>
      <c r="BV619" s="850">
        <v>2.206</v>
      </c>
      <c r="BW619" s="850">
        <v>1.986</v>
      </c>
      <c r="BX619" s="850">
        <v>1.8560000000000001</v>
      </c>
      <c r="BY619" s="850">
        <v>1.4062000000000001</v>
      </c>
      <c r="BZ619" s="850">
        <v>1.73</v>
      </c>
      <c r="CA619" s="850">
        <v>2.3026</v>
      </c>
      <c r="CB619" s="850">
        <v>2.0990000000000002</v>
      </c>
      <c r="CC619" s="850">
        <v>1.9909000000000001</v>
      </c>
      <c r="CD619" s="850">
        <v>1.7574000000000001</v>
      </c>
      <c r="CE619" s="850">
        <v>2.1184000000000003</v>
      </c>
      <c r="CF619" s="850">
        <v>3.2080000000000002</v>
      </c>
      <c r="CG619" s="850">
        <v>3.6679999999999997</v>
      </c>
      <c r="CH619" s="850">
        <v>4.3120000000000003</v>
      </c>
      <c r="CI619" s="1066">
        <v>3.0840000000000005</v>
      </c>
      <c r="CJ619" s="1066">
        <v>3.1529999999999996</v>
      </c>
      <c r="CK619" s="1066">
        <v>3.4589999999999996</v>
      </c>
      <c r="CL619" s="1066">
        <v>3.4780000000000002</v>
      </c>
      <c r="CM619" s="381"/>
      <c r="CN619" s="912"/>
    </row>
    <row r="620" spans="1:92" s="66" customFormat="1" ht="15">
      <c r="A620" s="228"/>
      <c r="B620" s="60"/>
      <c r="C620" s="685"/>
      <c r="D620" s="17"/>
      <c r="E620" s="579"/>
      <c r="F620" s="542"/>
      <c r="G620" s="524"/>
      <c r="H620" s="228"/>
      <c r="I620" s="82"/>
      <c r="J620" s="80"/>
      <c r="K620" s="66" t="s">
        <v>760</v>
      </c>
      <c r="R620" s="5"/>
      <c r="S620" s="322"/>
      <c r="T620" s="12"/>
      <c r="U620" s="8"/>
      <c r="V620" s="78" t="s">
        <v>420</v>
      </c>
      <c r="W620" s="344" t="s">
        <v>512</v>
      </c>
      <c r="X620" s="2"/>
      <c r="Y620" s="2"/>
      <c r="Z620" s="789">
        <v>1978</v>
      </c>
      <c r="BD620" s="850">
        <v>55.145420000000009</v>
      </c>
      <c r="BE620" s="850">
        <v>66.745130000000003</v>
      </c>
      <c r="BF620" s="850">
        <v>77.417719999999989</v>
      </c>
      <c r="BG620" s="850">
        <v>87.104119999999995</v>
      </c>
      <c r="BH620" s="850">
        <v>103.46642999999999</v>
      </c>
      <c r="BI620" s="850">
        <v>119.08588999999999</v>
      </c>
      <c r="BJ620" s="850">
        <v>131.90854000000002</v>
      </c>
      <c r="BK620" s="850">
        <v>139.75080999999997</v>
      </c>
      <c r="BL620" s="850">
        <v>146.01456999999999</v>
      </c>
      <c r="BM620" s="850">
        <v>156.86323999999999</v>
      </c>
      <c r="BN620" s="850">
        <v>167.47931</v>
      </c>
      <c r="BO620" s="850">
        <v>182.01420000000002</v>
      </c>
      <c r="BP620" s="850">
        <v>194.40950000000001</v>
      </c>
      <c r="BQ620" s="850">
        <v>203.69255000000001</v>
      </c>
      <c r="BR620" s="850">
        <v>213.80372</v>
      </c>
      <c r="BS620" s="850">
        <v>221.7218</v>
      </c>
      <c r="BT620" s="850">
        <v>233.35379999999998</v>
      </c>
      <c r="BU620" s="850">
        <v>242.06820000000002</v>
      </c>
      <c r="BV620" s="850">
        <v>253.69549999999998</v>
      </c>
      <c r="BW620" s="850">
        <v>262.30039999999997</v>
      </c>
      <c r="BX620" s="850">
        <v>274.11880000000002</v>
      </c>
      <c r="BY620" s="850">
        <v>288.39030000000002</v>
      </c>
      <c r="BZ620" s="850">
        <v>310.03309999999999</v>
      </c>
      <c r="CA620" s="850">
        <v>326.27090000000004</v>
      </c>
      <c r="CB620" s="850">
        <v>337.50080000000003</v>
      </c>
      <c r="CC620" s="850">
        <v>349.97040000000004</v>
      </c>
      <c r="CD620" s="850">
        <v>347.37610000000001</v>
      </c>
      <c r="CE620" s="850">
        <v>368.18739999999997</v>
      </c>
      <c r="CF620" s="850">
        <v>405.428</v>
      </c>
      <c r="CG620" s="850">
        <v>424.23099999999999</v>
      </c>
      <c r="CH620" s="850">
        <v>441.77</v>
      </c>
      <c r="CI620" s="1066">
        <v>442.79699999999997</v>
      </c>
      <c r="CJ620" s="1066">
        <v>450.58300000000003</v>
      </c>
      <c r="CK620" s="1066">
        <v>476.78299999999996</v>
      </c>
      <c r="CL620" s="1066">
        <v>493.77799999999996</v>
      </c>
      <c r="CM620" s="381"/>
      <c r="CN620" s="912"/>
    </row>
    <row r="621" spans="1:92" s="66" customFormat="1" ht="15">
      <c r="F621" s="381"/>
      <c r="K621" s="66" t="s">
        <v>760</v>
      </c>
      <c r="V621" s="1065" t="s">
        <v>239</v>
      </c>
      <c r="W621" s="344" t="s">
        <v>512</v>
      </c>
      <c r="BD621" s="1066">
        <v>1.49386</v>
      </c>
      <c r="BE621" s="1066">
        <v>1.3755299999999999</v>
      </c>
      <c r="BF621" s="1066">
        <v>1.4139900000000001</v>
      </c>
      <c r="BG621" s="1066">
        <v>1.7807999999999999</v>
      </c>
      <c r="BH621" s="1066">
        <v>2.0904199999999999</v>
      </c>
      <c r="BI621" s="1066">
        <v>2.0046300000000001</v>
      </c>
      <c r="BJ621" s="1066">
        <v>2.3300300000000003</v>
      </c>
      <c r="BK621" s="1066">
        <v>2.6297899999999998</v>
      </c>
      <c r="BL621" s="1066">
        <v>2.6761300000000001</v>
      </c>
      <c r="BM621" s="1066">
        <v>2.86151</v>
      </c>
      <c r="BN621" s="1066">
        <v>2.9029199999999999</v>
      </c>
      <c r="BO621" s="1066">
        <v>3.0291300000000003</v>
      </c>
      <c r="BP621" s="1066">
        <v>3.7972700000000001</v>
      </c>
      <c r="BQ621" s="1066">
        <v>3.1425300000000003</v>
      </c>
      <c r="BR621" s="1066">
        <v>2.1712699999999998</v>
      </c>
      <c r="BS621" s="1066">
        <v>2.12</v>
      </c>
      <c r="BT621" s="1066">
        <v>2.2000000000000002</v>
      </c>
      <c r="BU621" s="1066">
        <v>3.7229999999999999</v>
      </c>
      <c r="BV621" s="1066">
        <v>3.7349999999999999</v>
      </c>
      <c r="BW621" s="1066">
        <v>3.7469999999999999</v>
      </c>
      <c r="BX621" s="1066">
        <v>3.8279999999999998</v>
      </c>
      <c r="BY621" s="1066">
        <v>4.0149999999999997</v>
      </c>
      <c r="BZ621" s="1066">
        <v>4.2249999999999996</v>
      </c>
      <c r="CA621" s="1066">
        <v>4.2190000000000003</v>
      </c>
      <c r="CB621" s="1066">
        <v>4.3810000000000002</v>
      </c>
      <c r="CC621" s="1066">
        <v>4.4770000000000003</v>
      </c>
      <c r="CD621" s="1066">
        <v>4.7859999999999996</v>
      </c>
      <c r="CE621" s="1066">
        <v>-0.22</v>
      </c>
      <c r="CF621" s="1066">
        <v>-0.19500000000000001</v>
      </c>
      <c r="CG621" s="1066">
        <v>-0.23799999999999999</v>
      </c>
      <c r="CH621" s="1066">
        <v>-0.254</v>
      </c>
      <c r="CI621" s="1066">
        <v>-0.184</v>
      </c>
      <c r="CJ621" s="1066">
        <v>-0.17199999999999999</v>
      </c>
      <c r="CK621" s="1066">
        <v>-0.189</v>
      </c>
      <c r="CL621" s="1066">
        <v>-0.23499999999999999</v>
      </c>
      <c r="CM621" s="381"/>
      <c r="CN621" s="912"/>
    </row>
    <row r="622" spans="1:92" s="66" customFormat="1" ht="15">
      <c r="F622" s="381"/>
      <c r="K622" s="66" t="s">
        <v>760</v>
      </c>
      <c r="V622" s="78" t="s">
        <v>421</v>
      </c>
      <c r="W622" s="344" t="s">
        <v>512</v>
      </c>
      <c r="X622" s="77" t="s">
        <v>434</v>
      </c>
      <c r="Y622" s="77"/>
      <c r="Z622" s="1067">
        <v>1978</v>
      </c>
      <c r="BD622" s="850">
        <v>54.299800000000005</v>
      </c>
      <c r="BE622" s="850">
        <v>66.031999999999996</v>
      </c>
      <c r="BF622" s="850">
        <v>76.703299999999999</v>
      </c>
      <c r="BG622" s="850">
        <v>85.994900000000001</v>
      </c>
      <c r="BH622" s="850">
        <v>101.80969999999999</v>
      </c>
      <c r="BI622" s="850">
        <v>115.53789999999999</v>
      </c>
      <c r="BJ622" s="850">
        <v>127.9273</v>
      </c>
      <c r="BK622" s="850">
        <v>136.85149999999999</v>
      </c>
      <c r="BL622" s="850">
        <v>143.2824</v>
      </c>
      <c r="BM622" s="850">
        <v>152.7441</v>
      </c>
      <c r="BN622" s="850">
        <v>163.4367</v>
      </c>
      <c r="BO622" s="850">
        <v>177.57910000000001</v>
      </c>
      <c r="BP622" s="850">
        <v>188.24120000000002</v>
      </c>
      <c r="BQ622" s="850">
        <v>195.33870000000002</v>
      </c>
      <c r="BR622" s="850">
        <v>204.69570000000002</v>
      </c>
      <c r="BS622" s="850">
        <v>207.98229999999998</v>
      </c>
      <c r="BT622" s="850">
        <v>212.75179999999997</v>
      </c>
      <c r="BU622" s="850">
        <v>218.935</v>
      </c>
      <c r="BV622" s="850">
        <v>225.6301</v>
      </c>
      <c r="BW622" s="850">
        <v>225.595</v>
      </c>
      <c r="BX622" s="850">
        <v>207.9316</v>
      </c>
      <c r="BY622" s="850">
        <v>218.17449999999999</v>
      </c>
      <c r="BZ622" s="850">
        <v>227.0821</v>
      </c>
      <c r="CA622" s="850">
        <v>236.23270000000002</v>
      </c>
      <c r="CB622" s="850">
        <v>245.26339999999999</v>
      </c>
      <c r="CC622" s="850">
        <v>255.85079999999999</v>
      </c>
      <c r="CD622" s="850">
        <v>263.93299999999999</v>
      </c>
      <c r="CE622" s="850">
        <v>275.86629999999997</v>
      </c>
      <c r="CF622" s="850">
        <v>288.21699999999998</v>
      </c>
      <c r="CG622" s="850">
        <v>299.43700000000001</v>
      </c>
      <c r="CH622" s="850">
        <v>307.89</v>
      </c>
      <c r="CI622" s="1066">
        <v>310.19</v>
      </c>
      <c r="CJ622" s="1066">
        <v>316.58699999999999</v>
      </c>
      <c r="CK622" s="1066">
        <v>329.78</v>
      </c>
      <c r="CL622" s="1066">
        <v>339.61599999999999</v>
      </c>
      <c r="CM622" s="381"/>
      <c r="CN622" s="912"/>
    </row>
    <row r="623" spans="1:92" s="66" customFormat="1" ht="15">
      <c r="F623" s="381"/>
      <c r="K623" s="66" t="s">
        <v>760</v>
      </c>
      <c r="V623" s="1065" t="s">
        <v>299</v>
      </c>
      <c r="W623" s="344" t="s">
        <v>512</v>
      </c>
      <c r="BD623" s="1066">
        <v>-0.73653999999999997</v>
      </c>
      <c r="BE623" s="1066">
        <v>-0.80470000000000008</v>
      </c>
      <c r="BF623" s="1066">
        <v>-0.87366999999999995</v>
      </c>
      <c r="BG623" s="1066">
        <v>-0.89748000000000006</v>
      </c>
      <c r="BH623" s="1066">
        <v>-0.93719000000000008</v>
      </c>
      <c r="BI623" s="1066">
        <v>-1.1017399999999999</v>
      </c>
      <c r="BJ623" s="1066">
        <v>-1.5684899999999999</v>
      </c>
      <c r="BK623" s="1066">
        <v>-1.12798</v>
      </c>
      <c r="BL623" s="1066">
        <v>-1.2811600000000001</v>
      </c>
      <c r="BM623" s="1066">
        <v>-0.94896999999999998</v>
      </c>
      <c r="BN623" s="1066">
        <v>-1.1201099999999999</v>
      </c>
      <c r="BO623" s="1066">
        <v>-0.73512999999999995</v>
      </c>
      <c r="BP623" s="1066">
        <v>-0.88376999999999994</v>
      </c>
      <c r="BQ623" s="1066">
        <v>-1.2493800000000002</v>
      </c>
      <c r="BR623" s="1066">
        <v>-1.27545</v>
      </c>
      <c r="BS623" s="1066">
        <v>-1.302</v>
      </c>
      <c r="BT623" s="1066">
        <v>-1.3560000000000001</v>
      </c>
      <c r="BU623" s="1066">
        <v>-1.3320000000000001</v>
      </c>
      <c r="BV623" s="1066">
        <v>-1.4970000000000001</v>
      </c>
      <c r="BW623" s="1066">
        <v>-2.129</v>
      </c>
      <c r="BX623" s="1066">
        <v>-2.4860000000000002</v>
      </c>
      <c r="BY623" s="1066">
        <v>-2.3220000000000001</v>
      </c>
      <c r="BZ623" s="1066">
        <v>-2.2789999999999999</v>
      </c>
      <c r="CA623" s="1066">
        <v>-2.2229999999999999</v>
      </c>
      <c r="CB623" s="1066">
        <v>-1.962</v>
      </c>
      <c r="CC623" s="1066">
        <v>-2.0680000000000001</v>
      </c>
      <c r="CD623" s="1066">
        <v>-2.1749999999999998</v>
      </c>
      <c r="CE623" s="1066">
        <v>-2.2400000000000002</v>
      </c>
      <c r="CF623" s="1066">
        <v>-3.0670000000000002</v>
      </c>
      <c r="CG623" s="1066">
        <v>-2.605</v>
      </c>
      <c r="CH623" s="1066">
        <v>-3.5049999999999999</v>
      </c>
      <c r="CI623" s="1066">
        <v>-3.2250000000000001</v>
      </c>
      <c r="CJ623" s="1066">
        <v>-3.2149999999999999</v>
      </c>
      <c r="CK623" s="1066">
        <v>-3.5659999999999998</v>
      </c>
      <c r="CL623" s="1066">
        <v>-3.512</v>
      </c>
      <c r="CM623" s="381"/>
      <c r="CN623" s="912"/>
    </row>
    <row r="624" spans="1:92" s="66" customFormat="1" ht="15">
      <c r="F624" s="381"/>
      <c r="K624" s="66" t="s">
        <v>760</v>
      </c>
      <c r="V624" s="78" t="s">
        <v>294</v>
      </c>
      <c r="W624" s="344" t="s">
        <v>512</v>
      </c>
      <c r="X624" s="77" t="s">
        <v>368</v>
      </c>
      <c r="Y624" s="77"/>
      <c r="Z624" s="1067">
        <v>1978</v>
      </c>
      <c r="BD624" s="850">
        <v>6.1608699999999974</v>
      </c>
      <c r="BE624" s="850">
        <v>7.9427400000000077</v>
      </c>
      <c r="BF624" s="850">
        <v>9.3233000000000033</v>
      </c>
      <c r="BG624" s="850">
        <v>11.43582</v>
      </c>
      <c r="BH624" s="850">
        <v>14.751060000000006</v>
      </c>
      <c r="BI624" s="850">
        <v>16.393489999999986</v>
      </c>
      <c r="BJ624" s="850">
        <v>14.499140000000002</v>
      </c>
      <c r="BK624" s="850">
        <v>15.75299</v>
      </c>
      <c r="BL624" s="850">
        <v>14.470199999999991</v>
      </c>
      <c r="BM624" s="850">
        <v>15.81870000000001</v>
      </c>
      <c r="BN624" s="850">
        <v>16.847200000000004</v>
      </c>
      <c r="BO624" s="850">
        <v>16.818849999999987</v>
      </c>
      <c r="BP624" s="850">
        <v>15.848789999999999</v>
      </c>
      <c r="BQ624" s="850">
        <v>16.863679999999995</v>
      </c>
      <c r="BR624" s="850">
        <v>19.450250000000004</v>
      </c>
      <c r="BS624" s="850">
        <v>20.991899999999994</v>
      </c>
      <c r="BT624" s="850">
        <v>22.290800000000011</v>
      </c>
      <c r="BU624" s="850">
        <v>22.284399999999987</v>
      </c>
      <c r="BV624" s="850">
        <v>24.577199999999987</v>
      </c>
      <c r="BW624" s="850">
        <v>24.680899999999987</v>
      </c>
      <c r="BX624" s="850">
        <v>24.314199999999996</v>
      </c>
      <c r="BY624" s="850">
        <v>25.523400000000009</v>
      </c>
      <c r="BZ624" s="850">
        <v>19.212099999999992</v>
      </c>
      <c r="CA624" s="850">
        <v>17.754500000000004</v>
      </c>
      <c r="CB624" s="850">
        <v>19.006699999999988</v>
      </c>
      <c r="CC624" s="850">
        <v>17.7011</v>
      </c>
      <c r="CD624" s="850">
        <v>32.695500000000003</v>
      </c>
      <c r="CE624" s="850">
        <v>41.507899999999978</v>
      </c>
      <c r="CF624" s="850">
        <v>17.021999999999998</v>
      </c>
      <c r="CG624" s="850">
        <v>21.696000000000002</v>
      </c>
      <c r="CH624" s="850">
        <v>25.147000000000002</v>
      </c>
      <c r="CI624" s="1066">
        <v>18.113</v>
      </c>
      <c r="CJ624" s="1066">
        <v>19.368000000000002</v>
      </c>
      <c r="CK624" s="1066">
        <v>18.302</v>
      </c>
      <c r="CL624" s="1066">
        <v>18.524000000000001</v>
      </c>
      <c r="CM624" s="381"/>
      <c r="CN624" s="912"/>
    </row>
    <row r="625" spans="1:92" s="66" customFormat="1" ht="15">
      <c r="F625" s="381"/>
      <c r="K625" s="66" t="s">
        <v>760</v>
      </c>
      <c r="V625" s="78" t="s">
        <v>369</v>
      </c>
      <c r="W625" s="344" t="s">
        <v>512</v>
      </c>
      <c r="X625" s="77"/>
      <c r="Y625" s="77"/>
      <c r="Z625" s="1067"/>
      <c r="BD625" s="850">
        <v>5.216669999999997</v>
      </c>
      <c r="BE625" s="850">
        <v>6.6557400000000086</v>
      </c>
      <c r="BF625" s="850">
        <v>8.0319000000000003</v>
      </c>
      <c r="BG625" s="850">
        <v>10.064319999999995</v>
      </c>
      <c r="BH625" s="850">
        <v>13.091060000000006</v>
      </c>
      <c r="BI625" s="850">
        <v>14.49698999999999</v>
      </c>
      <c r="BJ625" s="850">
        <v>12.649040000000014</v>
      </c>
      <c r="BK625" s="850">
        <v>13.584389999999992</v>
      </c>
      <c r="BL625" s="850">
        <v>12.237700000000004</v>
      </c>
      <c r="BM625" s="850">
        <v>13.257600000000011</v>
      </c>
      <c r="BN625" s="850">
        <v>13.911000000000001</v>
      </c>
      <c r="BO625" s="850">
        <v>14.39524999999999</v>
      </c>
      <c r="BP625" s="850">
        <v>13.162289999999999</v>
      </c>
      <c r="BQ625" s="850">
        <v>13.757779999999997</v>
      </c>
      <c r="BR625" s="850">
        <v>16.121549999999999</v>
      </c>
      <c r="BS625" s="850">
        <v>17.299800000000005</v>
      </c>
      <c r="BT625" s="850">
        <v>18.064000000000007</v>
      </c>
      <c r="BU625" s="850">
        <v>18.05619999999999</v>
      </c>
      <c r="BV625" s="850">
        <v>20.855</v>
      </c>
      <c r="BW625" s="850">
        <v>21.335000000000001</v>
      </c>
      <c r="BX625" s="850">
        <v>21.238100000000003</v>
      </c>
      <c r="BY625" s="850">
        <v>20.241399999999999</v>
      </c>
      <c r="BZ625" s="850">
        <v>14.892699999999991</v>
      </c>
      <c r="CA625" s="850">
        <v>14.151499999999999</v>
      </c>
      <c r="CB625" s="850">
        <v>13.747099999999989</v>
      </c>
      <c r="CC625" s="850">
        <v>13.039700000000011</v>
      </c>
      <c r="CD625" s="850">
        <v>29.5381</v>
      </c>
      <c r="CE625" s="850">
        <v>29.472399999999979</v>
      </c>
      <c r="CF625" s="850">
        <v>12.474</v>
      </c>
      <c r="CG625" s="850">
        <v>13.248999999999999</v>
      </c>
      <c r="CH625" s="850">
        <v>13.488999999999999</v>
      </c>
      <c r="CI625" s="1066">
        <v>14.545999999999999</v>
      </c>
      <c r="CJ625" s="1066">
        <v>15.461</v>
      </c>
      <c r="CK625" s="1066">
        <v>14.772</v>
      </c>
      <c r="CL625" s="1066">
        <v>14.888999999999999</v>
      </c>
      <c r="CM625" s="381"/>
      <c r="CN625" s="912"/>
    </row>
    <row r="626" spans="1:92" s="66" customFormat="1" ht="15">
      <c r="F626" s="381"/>
      <c r="K626" s="66" t="s">
        <v>760</v>
      </c>
      <c r="V626" s="1065" t="s">
        <v>240</v>
      </c>
      <c r="W626" s="344" t="s">
        <v>512</v>
      </c>
      <c r="BD626" s="1066">
        <v>0.71299999999999997</v>
      </c>
      <c r="BE626" s="1066">
        <v>1.0595999999999985</v>
      </c>
      <c r="BF626" s="1066">
        <v>1.0174000000000014</v>
      </c>
      <c r="BG626" s="1066">
        <v>1.1667000000000043</v>
      </c>
      <c r="BH626" s="1066">
        <v>1.4234000000000016</v>
      </c>
      <c r="BI626" s="1066">
        <v>1.6532999999999956</v>
      </c>
      <c r="BJ626" s="1066">
        <v>1.6002999999999883</v>
      </c>
      <c r="BK626" s="1066">
        <v>1.9034000000000086</v>
      </c>
      <c r="BL626" s="1066">
        <v>2.0232999999999883</v>
      </c>
      <c r="BM626" s="1066">
        <v>2.3260000000000001</v>
      </c>
      <c r="BN626" s="1066">
        <v>2.6960000000000002</v>
      </c>
      <c r="BO626" s="1066">
        <v>2.2065000000000001</v>
      </c>
      <c r="BP626" s="1066">
        <v>2.3879999999999999</v>
      </c>
      <c r="BQ626" s="1066">
        <v>2.8355000000000001</v>
      </c>
      <c r="BR626" s="1066">
        <v>2.9411000000000058</v>
      </c>
      <c r="BS626" s="1066">
        <v>3.4720999999999913</v>
      </c>
      <c r="BT626" s="1066">
        <v>3.2778000000000027</v>
      </c>
      <c r="BU626" s="1066">
        <v>3.7231999999999972</v>
      </c>
      <c r="BV626" s="1066">
        <v>3.394199999999997</v>
      </c>
      <c r="BW626" s="1066">
        <v>3.0468999999999942</v>
      </c>
      <c r="BX626" s="1066">
        <v>2.9130999999999911</v>
      </c>
      <c r="BY626" s="1066">
        <v>2.8342000000000116</v>
      </c>
      <c r="BZ626" s="1066">
        <v>2.8848000000000029</v>
      </c>
      <c r="CA626" s="1066">
        <v>2.6621000000000059</v>
      </c>
      <c r="CB626" s="1066">
        <v>2.6985000000000001</v>
      </c>
      <c r="CC626" s="1066">
        <v>2.7412999999999883</v>
      </c>
      <c r="CD626" s="1066">
        <v>2.9195000000000002</v>
      </c>
      <c r="CE626" s="1066">
        <v>3.3285</v>
      </c>
      <c r="CF626" s="1066">
        <v>3.3979999999999992</v>
      </c>
      <c r="CG626" s="1066">
        <v>2.99</v>
      </c>
      <c r="CH626" s="1066">
        <v>3.3</v>
      </c>
      <c r="CI626" s="1066">
        <v>3.0439999999999996</v>
      </c>
      <c r="CJ626" s="1066">
        <v>2.7369999999999997</v>
      </c>
      <c r="CK626" s="1066">
        <v>3.0150000000000001</v>
      </c>
      <c r="CL626" s="1066">
        <v>3.2880000000000007</v>
      </c>
      <c r="CM626" s="381"/>
      <c r="CN626" s="912"/>
    </row>
    <row r="627" spans="1:92" s="66" customFormat="1" ht="15">
      <c r="F627" s="381"/>
      <c r="K627" s="66" t="s">
        <v>760</v>
      </c>
      <c r="V627" s="1065" t="s">
        <v>225</v>
      </c>
      <c r="W627" s="344" t="s">
        <v>512</v>
      </c>
      <c r="BD627" s="1066">
        <v>0.23119999999999999</v>
      </c>
      <c r="BE627" s="1066">
        <v>0.22740000000000002</v>
      </c>
      <c r="BF627" s="1066">
        <v>0.27400000000000002</v>
      </c>
      <c r="BG627" s="1066">
        <v>0.20480000000000001</v>
      </c>
      <c r="BH627" s="1066">
        <v>0.2366</v>
      </c>
      <c r="BI627" s="1066">
        <v>0.2432</v>
      </c>
      <c r="BJ627" s="1066">
        <v>0.24980000000000002</v>
      </c>
      <c r="BK627" s="1066">
        <v>0.26519999999999999</v>
      </c>
      <c r="BL627" s="1066">
        <v>0.2092</v>
      </c>
      <c r="BM627" s="1066">
        <v>0.2351</v>
      </c>
      <c r="BN627" s="1066">
        <v>0.2402</v>
      </c>
      <c r="BO627" s="1066">
        <v>0.21709999999999999</v>
      </c>
      <c r="BP627" s="1066">
        <v>0.29849999999999999</v>
      </c>
      <c r="BQ627" s="1066">
        <v>0.27039999999999997</v>
      </c>
      <c r="BR627" s="1066">
        <v>0.3876</v>
      </c>
      <c r="BS627" s="1066">
        <v>0.22</v>
      </c>
      <c r="BT627" s="1066">
        <v>0.94899999999999995</v>
      </c>
      <c r="BU627" s="1066">
        <v>0.505</v>
      </c>
      <c r="BV627" s="1066">
        <v>0.32799999999999996</v>
      </c>
      <c r="BW627" s="1066">
        <v>0.29900000000000004</v>
      </c>
      <c r="BX627" s="1066">
        <v>0.16299999999999992</v>
      </c>
      <c r="BY627" s="1066">
        <v>2.4478000000000004</v>
      </c>
      <c r="BZ627" s="1066">
        <v>1.4345999999999999</v>
      </c>
      <c r="CA627" s="1066">
        <v>0.94090000000000007</v>
      </c>
      <c r="CB627" s="1066">
        <v>2.5611000000000002</v>
      </c>
      <c r="CC627" s="1066">
        <v>1.9201000000000006</v>
      </c>
      <c r="CD627" s="1066">
        <v>0.23790000000000022</v>
      </c>
      <c r="CE627" s="1066">
        <v>8.7070000000000007</v>
      </c>
      <c r="CF627" s="1066">
        <v>1.1499999999999999</v>
      </c>
      <c r="CG627" s="1066">
        <v>5.4569999999999999</v>
      </c>
      <c r="CH627" s="1066">
        <v>8.3580000000000005</v>
      </c>
      <c r="CI627" s="1066">
        <v>0.52300000000000002</v>
      </c>
      <c r="CJ627" s="1066">
        <v>1.17</v>
      </c>
      <c r="CK627" s="1066">
        <v>0.51500000000000001</v>
      </c>
      <c r="CL627" s="1066">
        <v>0.34699999999999998</v>
      </c>
      <c r="CM627" s="381"/>
      <c r="CN627" s="912"/>
    </row>
    <row r="628" spans="1:92" s="4" customFormat="1" ht="15">
      <c r="F628" s="395"/>
      <c r="V628" s="1047" t="s">
        <v>235</v>
      </c>
      <c r="BD628" s="1003">
        <f t="shared" ref="BD628:CJ628" si="392">BD620+BD618+BD619+BD624</f>
        <v>64.922390000000007</v>
      </c>
      <c r="BE628" s="1003">
        <f t="shared" si="392"/>
        <v>78.615870000000001</v>
      </c>
      <c r="BF628" s="1003">
        <f t="shared" si="392"/>
        <v>91.724019999999996</v>
      </c>
      <c r="BG628" s="1003">
        <f t="shared" si="392"/>
        <v>104.62863999999999</v>
      </c>
      <c r="BH628" s="1003">
        <f t="shared" si="392"/>
        <v>125.04239</v>
      </c>
      <c r="BI628" s="1003">
        <f t="shared" si="392"/>
        <v>143.07387999999997</v>
      </c>
      <c r="BJ628" s="1003">
        <f t="shared" si="392"/>
        <v>155.13488000000004</v>
      </c>
      <c r="BK628" s="1003">
        <f t="shared" si="392"/>
        <v>164.97110000000001</v>
      </c>
      <c r="BL628" s="1003">
        <f t="shared" si="392"/>
        <v>170.18416999999999</v>
      </c>
      <c r="BM628" s="1003">
        <f t="shared" si="392"/>
        <v>181.75124</v>
      </c>
      <c r="BN628" s="1003">
        <f t="shared" si="392"/>
        <v>193.35411000000002</v>
      </c>
      <c r="BO628" s="1003">
        <f t="shared" si="392"/>
        <v>208.32875000000004</v>
      </c>
      <c r="BP628" s="1003">
        <f t="shared" si="392"/>
        <v>220.23939000000001</v>
      </c>
      <c r="BQ628" s="1003">
        <f t="shared" si="392"/>
        <v>231.05482999999998</v>
      </c>
      <c r="BR628" s="1003">
        <f t="shared" si="392"/>
        <v>244.27227000000002</v>
      </c>
      <c r="BS628" s="1003">
        <f t="shared" si="392"/>
        <v>254.67079999999999</v>
      </c>
      <c r="BT628" s="1003">
        <f t="shared" si="392"/>
        <v>267.27289999999999</v>
      </c>
      <c r="BU628" s="1003">
        <f t="shared" si="392"/>
        <v>276.8544</v>
      </c>
      <c r="BV628" s="1003">
        <f t="shared" si="392"/>
        <v>290.9271</v>
      </c>
      <c r="BW628" s="1003">
        <f t="shared" si="392"/>
        <v>299.74559999999997</v>
      </c>
      <c r="BX628" s="1003">
        <f t="shared" si="392"/>
        <v>311.38810000000001</v>
      </c>
      <c r="BY628" s="1003">
        <f t="shared" si="392"/>
        <v>326.67920000000004</v>
      </c>
      <c r="BZ628" s="1003">
        <f t="shared" si="392"/>
        <v>343.15769999999998</v>
      </c>
      <c r="CA628" s="1003">
        <f t="shared" si="392"/>
        <v>358.48210000000006</v>
      </c>
      <c r="CB628" s="1003">
        <f t="shared" si="392"/>
        <v>371.01669999999996</v>
      </c>
      <c r="CC628" s="1003">
        <f t="shared" si="392"/>
        <v>382.69590000000005</v>
      </c>
      <c r="CD628" s="1003">
        <f t="shared" si="392"/>
        <v>395.4169</v>
      </c>
      <c r="CE628" s="1003">
        <f t="shared" si="392"/>
        <v>426.41509999999994</v>
      </c>
      <c r="CF628" s="1003">
        <f t="shared" si="392"/>
        <v>441.31400000000002</v>
      </c>
      <c r="CG628" s="1003">
        <f t="shared" si="392"/>
        <v>466.17483000000004</v>
      </c>
      <c r="CH628" s="1003">
        <f t="shared" si="392"/>
        <v>488.61199999999997</v>
      </c>
      <c r="CI628" s="1003">
        <f t="shared" si="392"/>
        <v>482.20899999999995</v>
      </c>
      <c r="CJ628" s="1003">
        <f t="shared" si="392"/>
        <v>492.00300000000004</v>
      </c>
      <c r="CK628" s="1003">
        <f>CK620+CK618+CK619+CK624</f>
        <v>518.08799999999997</v>
      </c>
      <c r="CL628" s="1064">
        <f>CL620+CL618+CL619+CL624</f>
        <v>535.78</v>
      </c>
      <c r="CM628" s="395"/>
      <c r="CN628" s="888"/>
    </row>
    <row r="629" spans="1:92" s="4" customFormat="1" ht="15">
      <c r="F629" s="395"/>
      <c r="V629" s="955"/>
      <c r="W629" s="344"/>
      <c r="X629" s="2"/>
      <c r="Y629" s="2"/>
      <c r="Z629" s="789"/>
      <c r="BD629" s="1003"/>
      <c r="BE629" s="1003"/>
      <c r="BF629" s="1003"/>
      <c r="BG629" s="1003"/>
      <c r="BH629" s="1003"/>
      <c r="BI629" s="1003"/>
      <c r="BJ629" s="1003"/>
      <c r="BK629" s="1003"/>
      <c r="BL629" s="1003"/>
      <c r="BM629" s="1003"/>
      <c r="BN629" s="1003"/>
      <c r="BO629" s="1003"/>
      <c r="BP629" s="1003"/>
      <c r="BQ629" s="1003"/>
      <c r="BR629" s="1003"/>
      <c r="BS629" s="1003"/>
      <c r="BT629" s="1003"/>
      <c r="BU629" s="1003"/>
      <c r="BV629" s="1003"/>
      <c r="BW629" s="1003"/>
      <c r="BX629" s="1003"/>
      <c r="BY629" s="1003"/>
      <c r="BZ629" s="1003"/>
      <c r="CA629" s="1003"/>
      <c r="CB629" s="1003"/>
      <c r="CC629" s="1003"/>
      <c r="CD629" s="1003"/>
      <c r="CE629" s="1003"/>
      <c r="CF629" s="1003"/>
      <c r="CG629" s="1003"/>
      <c r="CH629" s="1003"/>
      <c r="CI629" s="1003"/>
      <c r="CJ629" s="1003"/>
      <c r="CK629" s="1003"/>
      <c r="CL629" s="1064"/>
      <c r="CM629" s="395"/>
      <c r="CN629" s="888"/>
    </row>
    <row r="630" spans="1:92" s="4" customFormat="1" ht="15">
      <c r="F630" s="395"/>
      <c r="V630" s="808" t="s">
        <v>190</v>
      </c>
      <c r="W630" s="344" t="s">
        <v>512</v>
      </c>
      <c r="X630" s="2" t="s">
        <v>425</v>
      </c>
      <c r="Y630" s="2"/>
      <c r="Z630" s="789">
        <v>1978</v>
      </c>
      <c r="BD630" s="809">
        <f>BD618+BD619</f>
        <v>3.6161000000000003</v>
      </c>
      <c r="BE630" s="809">
        <f t="shared" ref="BE630:CK630" si="393">BE618+BE619</f>
        <v>3.9279999999999995</v>
      </c>
      <c r="BF630" s="809">
        <f t="shared" si="393"/>
        <v>4.9829999999999997</v>
      </c>
      <c r="BG630" s="809">
        <f t="shared" si="393"/>
        <v>6.0886999999999993</v>
      </c>
      <c r="BH630" s="809">
        <f t="shared" si="393"/>
        <v>6.8248999999999995</v>
      </c>
      <c r="BI630" s="809">
        <f t="shared" si="393"/>
        <v>7.5945</v>
      </c>
      <c r="BJ630" s="809">
        <f t="shared" si="393"/>
        <v>8.7271999999999998</v>
      </c>
      <c r="BK630" s="809">
        <f t="shared" si="393"/>
        <v>9.4672999999999998</v>
      </c>
      <c r="BL630" s="809">
        <f t="shared" si="393"/>
        <v>9.6994000000000007</v>
      </c>
      <c r="BM630" s="809">
        <f t="shared" si="393"/>
        <v>9.0692999999999984</v>
      </c>
      <c r="BN630" s="809">
        <f t="shared" si="393"/>
        <v>9.0275999999999996</v>
      </c>
      <c r="BO630" s="809">
        <f t="shared" si="393"/>
        <v>9.4956999999999994</v>
      </c>
      <c r="BP630" s="809">
        <f t="shared" si="393"/>
        <v>9.9810999999999996</v>
      </c>
      <c r="BQ630" s="809">
        <f t="shared" si="393"/>
        <v>10.4986</v>
      </c>
      <c r="BR630" s="809">
        <f t="shared" si="393"/>
        <v>11.0183</v>
      </c>
      <c r="BS630" s="809">
        <f t="shared" si="393"/>
        <v>11.957099999999999</v>
      </c>
      <c r="BT630" s="809">
        <f t="shared" si="393"/>
        <v>11.628299999999999</v>
      </c>
      <c r="BU630" s="809">
        <f t="shared" si="393"/>
        <v>12.501799999999998</v>
      </c>
      <c r="BV630" s="809">
        <f t="shared" si="393"/>
        <v>12.654399999999999</v>
      </c>
      <c r="BW630" s="809">
        <f t="shared" si="393"/>
        <v>12.7643</v>
      </c>
      <c r="BX630" s="809">
        <f t="shared" si="393"/>
        <v>12.955100000000002</v>
      </c>
      <c r="BY630" s="809">
        <f t="shared" si="393"/>
        <v>12.765499999999999</v>
      </c>
      <c r="BZ630" s="809">
        <f t="shared" si="393"/>
        <v>13.9125</v>
      </c>
      <c r="CA630" s="809">
        <f t="shared" si="393"/>
        <v>14.456700000000001</v>
      </c>
      <c r="CB630" s="809">
        <f t="shared" si="393"/>
        <v>14.5092</v>
      </c>
      <c r="CC630" s="809">
        <f t="shared" si="393"/>
        <v>15.0244</v>
      </c>
      <c r="CD630" s="809">
        <f t="shared" si="393"/>
        <v>15.345299999999998</v>
      </c>
      <c r="CE630" s="809">
        <f t="shared" si="393"/>
        <v>16.719799999999999</v>
      </c>
      <c r="CF630" s="809">
        <f t="shared" si="393"/>
        <v>18.864000000000001</v>
      </c>
      <c r="CG630" s="809">
        <f t="shared" si="393"/>
        <v>20.24783</v>
      </c>
      <c r="CH630" s="809">
        <f t="shared" si="393"/>
        <v>21.695</v>
      </c>
      <c r="CI630" s="809">
        <f t="shared" si="393"/>
        <v>21.298999999999999</v>
      </c>
      <c r="CJ630" s="809">
        <f t="shared" si="393"/>
        <v>22.052</v>
      </c>
      <c r="CK630" s="809">
        <f t="shared" si="393"/>
        <v>23.002999999999997</v>
      </c>
      <c r="CL630" s="1064">
        <f t="shared" ref="CL630" si="394">CL618+CL619</f>
        <v>23.478000000000002</v>
      </c>
      <c r="CM630" s="395"/>
      <c r="CN630" s="888"/>
    </row>
    <row r="631" spans="1:92" s="4" customFormat="1" ht="15">
      <c r="F631" s="395"/>
      <c r="V631" s="808" t="s">
        <v>191</v>
      </c>
      <c r="W631" s="344" t="s">
        <v>512</v>
      </c>
      <c r="X631" s="2" t="s">
        <v>396</v>
      </c>
      <c r="Y631" s="2"/>
      <c r="Z631" s="789">
        <v>1978</v>
      </c>
      <c r="BD631" s="809">
        <f t="shared" ref="BD631:CK631" si="395">BD620-BD622</f>
        <v>0.84562000000000381</v>
      </c>
      <c r="BE631" s="809">
        <f t="shared" si="395"/>
        <v>0.7131300000000067</v>
      </c>
      <c r="BF631" s="809">
        <f t="shared" si="395"/>
        <v>0.71441999999998984</v>
      </c>
      <c r="BG631" s="809">
        <f t="shared" si="395"/>
        <v>1.1092199999999934</v>
      </c>
      <c r="BH631" s="809">
        <f t="shared" si="395"/>
        <v>1.656729999999996</v>
      </c>
      <c r="BI631" s="809">
        <f t="shared" si="395"/>
        <v>3.5479899999999986</v>
      </c>
      <c r="BJ631" s="809">
        <f t="shared" si="395"/>
        <v>3.9812400000000139</v>
      </c>
      <c r="BK631" s="809">
        <f t="shared" si="395"/>
        <v>2.8993099999999856</v>
      </c>
      <c r="BL631" s="809">
        <f t="shared" si="395"/>
        <v>2.7321699999999964</v>
      </c>
      <c r="BM631" s="809">
        <f t="shared" si="395"/>
        <v>4.1191399999999874</v>
      </c>
      <c r="BN631" s="809">
        <f t="shared" si="395"/>
        <v>4.0426099999999963</v>
      </c>
      <c r="BO631" s="809">
        <f t="shared" si="395"/>
        <v>4.4351000000000056</v>
      </c>
      <c r="BP631" s="809">
        <f t="shared" si="395"/>
        <v>6.1682999999999879</v>
      </c>
      <c r="BQ631" s="809">
        <f t="shared" si="395"/>
        <v>8.3538499999999942</v>
      </c>
      <c r="BR631" s="809">
        <f t="shared" si="395"/>
        <v>9.108019999999982</v>
      </c>
      <c r="BS631" s="809">
        <f t="shared" si="395"/>
        <v>13.739500000000021</v>
      </c>
      <c r="BT631" s="809">
        <f t="shared" si="395"/>
        <v>20.602000000000004</v>
      </c>
      <c r="BU631" s="809">
        <f t="shared" si="395"/>
        <v>23.133200000000016</v>
      </c>
      <c r="BV631" s="809">
        <f t="shared" si="395"/>
        <v>28.065399999999983</v>
      </c>
      <c r="BW631" s="809">
        <f t="shared" si="395"/>
        <v>36.705399999999969</v>
      </c>
      <c r="BX631" s="809">
        <f t="shared" si="395"/>
        <v>66.187200000000018</v>
      </c>
      <c r="BY631" s="809">
        <f t="shared" si="395"/>
        <v>70.21580000000003</v>
      </c>
      <c r="BZ631" s="809">
        <f t="shared" si="395"/>
        <v>82.950999999999993</v>
      </c>
      <c r="CA631" s="809">
        <f t="shared" si="395"/>
        <v>90.038200000000018</v>
      </c>
      <c r="CB631" s="809">
        <f t="shared" si="395"/>
        <v>92.237400000000036</v>
      </c>
      <c r="CC631" s="809">
        <f t="shared" si="395"/>
        <v>94.119600000000048</v>
      </c>
      <c r="CD631" s="809">
        <f t="shared" si="395"/>
        <v>83.443100000000015</v>
      </c>
      <c r="CE631" s="809">
        <f t="shared" si="395"/>
        <v>92.321100000000001</v>
      </c>
      <c r="CF631" s="809">
        <f t="shared" si="395"/>
        <v>117.21100000000001</v>
      </c>
      <c r="CG631" s="809">
        <f t="shared" si="395"/>
        <v>124.79399999999998</v>
      </c>
      <c r="CH631" s="809">
        <f t="shared" si="395"/>
        <v>133.88</v>
      </c>
      <c r="CI631" s="809">
        <f t="shared" si="395"/>
        <v>132.60699999999997</v>
      </c>
      <c r="CJ631" s="809">
        <f t="shared" si="395"/>
        <v>133.99600000000004</v>
      </c>
      <c r="CK631" s="809">
        <f t="shared" si="395"/>
        <v>147.00299999999999</v>
      </c>
      <c r="CL631" s="1064">
        <f t="shared" ref="CL631" si="396">CL620-CL622</f>
        <v>154.16199999999998</v>
      </c>
      <c r="CM631" s="395"/>
      <c r="CN631" s="888"/>
    </row>
    <row r="632" spans="1:92" s="66" customFormat="1" ht="15">
      <c r="A632" s="228"/>
      <c r="B632" s="60"/>
      <c r="C632" s="685"/>
      <c r="D632" s="17"/>
      <c r="E632" s="579"/>
      <c r="F632" s="542"/>
      <c r="G632" s="524"/>
      <c r="H632" s="228"/>
      <c r="I632" s="82"/>
      <c r="J632" s="80"/>
      <c r="R632" s="5"/>
      <c r="S632" s="322"/>
      <c r="T632" s="12"/>
      <c r="U632" s="8"/>
      <c r="V632" s="135" t="s">
        <v>692</v>
      </c>
      <c r="W632" s="344" t="s">
        <v>512</v>
      </c>
      <c r="X632" s="2" t="s">
        <v>774</v>
      </c>
      <c r="Y632" s="2"/>
      <c r="Z632" s="789">
        <v>1978</v>
      </c>
      <c r="AA632" s="56"/>
      <c r="AB632" s="56"/>
      <c r="AC632" s="56"/>
      <c r="AD632" s="56"/>
      <c r="AE632" s="56"/>
      <c r="AF632" s="56"/>
      <c r="AG632" s="56"/>
      <c r="AH632" s="56"/>
      <c r="AI632" s="56"/>
      <c r="AJ632" s="56"/>
      <c r="AK632" s="59"/>
      <c r="AL632" s="59"/>
      <c r="AM632" s="59"/>
      <c r="AN632" s="59"/>
      <c r="AO632" s="59"/>
      <c r="AP632" s="59"/>
      <c r="AQ632" s="59"/>
      <c r="AR632" s="59"/>
      <c r="AS632" s="59"/>
      <c r="AT632" s="59"/>
      <c r="AU632" s="59"/>
      <c r="AV632" s="59"/>
      <c r="AW632" s="59"/>
      <c r="AX632" s="59"/>
      <c r="AY632" s="59"/>
      <c r="AZ632" s="59"/>
      <c r="BA632" s="59"/>
      <c r="BB632" s="59"/>
      <c r="BC632" s="56"/>
      <c r="BD632" s="101">
        <f t="shared" ref="BD632:CJ632" si="397">BD611-BD612</f>
        <v>65.18759</v>
      </c>
      <c r="BE632" s="101">
        <f t="shared" si="397"/>
        <v>75.404070000000019</v>
      </c>
      <c r="BF632" s="101">
        <f t="shared" si="397"/>
        <v>88.481820000000013</v>
      </c>
      <c r="BG632" s="101">
        <f t="shared" si="397"/>
        <v>105.22473999999998</v>
      </c>
      <c r="BH632" s="101">
        <f t="shared" si="397"/>
        <v>125.05668999999999</v>
      </c>
      <c r="BI632" s="101">
        <f t="shared" si="397"/>
        <v>139.02608000000001</v>
      </c>
      <c r="BJ632" s="101">
        <f t="shared" si="397"/>
        <v>152.13228000000001</v>
      </c>
      <c r="BK632" s="101">
        <f t="shared" si="397"/>
        <v>163.35</v>
      </c>
      <c r="BL632" s="101">
        <f t="shared" si="397"/>
        <v>174.18757000000002</v>
      </c>
      <c r="BM632" s="101">
        <f t="shared" si="397"/>
        <v>181.43344000000005</v>
      </c>
      <c r="BN632" s="101">
        <f t="shared" si="397"/>
        <v>193.56591</v>
      </c>
      <c r="BO632" s="101">
        <f t="shared" si="397"/>
        <v>206.72645000000003</v>
      </c>
      <c r="BP632" s="101">
        <f t="shared" si="397"/>
        <v>220.63939000000002</v>
      </c>
      <c r="BQ632" s="101">
        <f t="shared" si="397"/>
        <v>235.28752999999995</v>
      </c>
      <c r="BR632" s="101">
        <f t="shared" si="397"/>
        <v>251.35826999999998</v>
      </c>
      <c r="BS632" s="101">
        <f t="shared" si="397"/>
        <v>263.56359999999995</v>
      </c>
      <c r="BT632" s="101">
        <f t="shared" si="397"/>
        <v>271.21230000000003</v>
      </c>
      <c r="BU632" s="101">
        <f t="shared" si="397"/>
        <v>282.46800000000002</v>
      </c>
      <c r="BV632" s="101">
        <f t="shared" si="397"/>
        <v>292.37139999999999</v>
      </c>
      <c r="BW632" s="101">
        <f t="shared" si="397"/>
        <v>299.64010000000007</v>
      </c>
      <c r="BX632" s="101">
        <f t="shared" si="397"/>
        <v>308.39319999999998</v>
      </c>
      <c r="BY632" s="101">
        <f t="shared" si="397"/>
        <v>317.67869999999999</v>
      </c>
      <c r="BZ632" s="101">
        <f t="shared" si="397"/>
        <v>328.50850000000008</v>
      </c>
      <c r="CA632" s="101">
        <f t="shared" si="397"/>
        <v>344.6764</v>
      </c>
      <c r="CB632" s="101">
        <f t="shared" si="397"/>
        <v>364.35650000000004</v>
      </c>
      <c r="CC632" s="101">
        <f t="shared" si="397"/>
        <v>383.90860000000004</v>
      </c>
      <c r="CD632" s="101">
        <f t="shared" si="397"/>
        <v>402.7842</v>
      </c>
      <c r="CE632" s="101">
        <f t="shared" si="397"/>
        <v>422.17389999999995</v>
      </c>
      <c r="CF632" s="101">
        <f t="shared" si="397"/>
        <v>434.71</v>
      </c>
      <c r="CG632" s="101">
        <f t="shared" si="397"/>
        <v>456.66099999999994</v>
      </c>
      <c r="CH632" s="101">
        <f t="shared" si="397"/>
        <v>469.46199999999999</v>
      </c>
      <c r="CI632" s="101">
        <f t="shared" si="397"/>
        <v>493.51700000000005</v>
      </c>
      <c r="CJ632" s="101">
        <f t="shared" si="397"/>
        <v>511.65699999999998</v>
      </c>
      <c r="CK632" s="101">
        <f>CK611-CK612</f>
        <v>527.3420000000001</v>
      </c>
      <c r="CL632" s="1064">
        <f>CL611-CL612</f>
        <v>543.58299999999997</v>
      </c>
      <c r="CM632" s="381"/>
      <c r="CN632" s="912"/>
    </row>
    <row r="633" spans="1:92" s="66" customFormat="1" ht="15">
      <c r="A633" s="228"/>
      <c r="B633" s="60"/>
      <c r="C633" s="685"/>
      <c r="D633" s="17"/>
      <c r="E633" s="579"/>
      <c r="F633" s="542"/>
      <c r="G633" s="524"/>
      <c r="H633" s="228"/>
      <c r="I633" s="82"/>
      <c r="J633" s="80"/>
      <c r="R633" s="5"/>
      <c r="S633" s="322"/>
      <c r="T633" s="12"/>
      <c r="U633" s="8"/>
      <c r="V633" s="78"/>
      <c r="W633" s="344"/>
      <c r="X633" s="2"/>
      <c r="Y633" s="2"/>
      <c r="Z633" s="789"/>
      <c r="BD633" s="79"/>
      <c r="BE633" s="79"/>
      <c r="BF633" s="79"/>
      <c r="BG633" s="79"/>
      <c r="BH633" s="79"/>
      <c r="BI633" s="79"/>
      <c r="BJ633" s="79"/>
      <c r="BK633" s="79"/>
      <c r="BL633" s="79"/>
      <c r="BM633" s="79"/>
      <c r="BN633" s="79"/>
      <c r="BO633" s="79"/>
      <c r="BP633" s="79"/>
      <c r="BQ633" s="79"/>
      <c r="BR633" s="79"/>
      <c r="BS633" s="79"/>
      <c r="BT633" s="79"/>
      <c r="BU633" s="79"/>
      <c r="BV633" s="79"/>
      <c r="BW633" s="79"/>
      <c r="BX633" s="79"/>
      <c r="BY633" s="79"/>
      <c r="BZ633" s="79"/>
      <c r="CA633" s="79"/>
      <c r="CB633" s="79"/>
      <c r="CC633" s="79"/>
      <c r="CD633" s="79"/>
      <c r="CE633" s="79"/>
      <c r="CF633" s="79"/>
      <c r="CG633" s="79"/>
      <c r="CH633" s="79"/>
      <c r="CI633" s="79"/>
      <c r="CJ633" s="79"/>
      <c r="CK633" s="79"/>
      <c r="CL633" s="1066"/>
      <c r="CM633" s="381"/>
      <c r="CN633" s="912"/>
    </row>
    <row r="634" spans="1:92" s="66" customFormat="1" ht="15">
      <c r="A634" s="228"/>
      <c r="B634" s="60"/>
      <c r="C634" s="685"/>
      <c r="D634" s="17"/>
      <c r="E634" s="579"/>
      <c r="F634" s="542"/>
      <c r="G634" s="524"/>
      <c r="H634" s="228"/>
      <c r="I634" s="82"/>
      <c r="J634" s="80"/>
      <c r="R634" s="5"/>
      <c r="S634" s="322"/>
      <c r="T634" s="12"/>
      <c r="U634" s="8"/>
      <c r="V634" s="45" t="str">
        <f>V606</f>
        <v>3.208 Dépenses et recettes des administrations de sécurité sociale (S1314) (*)</v>
      </c>
      <c r="W634" s="344"/>
      <c r="X634" s="2"/>
      <c r="Y634" s="2"/>
      <c r="Z634" s="789"/>
      <c r="AA634" s="4"/>
      <c r="AB634" s="4"/>
      <c r="AC634" s="4"/>
      <c r="AD634" s="4"/>
      <c r="AE634" s="4"/>
      <c r="AF634" s="4"/>
      <c r="AG634" s="4"/>
      <c r="AH634" s="4"/>
      <c r="AI634" s="4"/>
      <c r="AJ634" s="4"/>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101"/>
      <c r="CL634" s="1064"/>
      <c r="CM634" s="381"/>
      <c r="CN634" s="912"/>
    </row>
    <row r="635" spans="1:92" s="66" customFormat="1" ht="15">
      <c r="A635" s="228"/>
      <c r="B635" s="60"/>
      <c r="C635" s="685"/>
      <c r="D635" s="17"/>
      <c r="E635" s="579"/>
      <c r="F635" s="542"/>
      <c r="G635" s="524"/>
      <c r="H635" s="228"/>
      <c r="I635" s="82"/>
      <c r="J635" s="80"/>
      <c r="R635" s="5"/>
      <c r="S635" s="322"/>
      <c r="T635" s="12"/>
      <c r="U635" s="8"/>
      <c r="V635" s="45" t="str">
        <f>V611</f>
        <v>Total des dépenses</v>
      </c>
      <c r="W635" s="344" t="str">
        <f>W$73</f>
        <v>Md euros 2012</v>
      </c>
      <c r="X635" s="2" t="s">
        <v>809</v>
      </c>
      <c r="Y635" s="2"/>
      <c r="Z635" s="789">
        <v>1978</v>
      </c>
      <c r="AA635" s="4"/>
      <c r="AB635" s="4"/>
      <c r="AC635" s="4"/>
      <c r="AD635" s="4"/>
      <c r="AE635" s="4"/>
      <c r="AF635" s="4"/>
      <c r="AG635" s="4"/>
      <c r="AH635" s="4"/>
      <c r="AI635" s="4"/>
      <c r="AJ635" s="4"/>
      <c r="AK635" s="46"/>
      <c r="AL635" s="46"/>
      <c r="AM635" s="46"/>
      <c r="AN635" s="46"/>
      <c r="AO635" s="46"/>
      <c r="AP635" s="46"/>
      <c r="AQ635" s="46"/>
      <c r="AR635" s="46"/>
      <c r="AS635" s="46"/>
      <c r="AT635" s="46"/>
      <c r="AU635" s="46"/>
      <c r="AV635" s="46"/>
      <c r="AW635" s="46"/>
      <c r="AX635" s="46"/>
      <c r="AY635" s="46"/>
      <c r="AZ635" s="46"/>
      <c r="BA635" s="46"/>
      <c r="BB635" s="46"/>
      <c r="BC635" s="46"/>
      <c r="BD635" s="46">
        <f t="shared" ref="BD635:BP635" si="398">BD611/BD$71*BD$73</f>
        <v>209.407284910398</v>
      </c>
      <c r="BE635" s="46">
        <f t="shared" si="398"/>
        <v>219.70774923119993</v>
      </c>
      <c r="BF635" s="46">
        <f t="shared" si="398"/>
        <v>231.17749238499059</v>
      </c>
      <c r="BG635" s="46">
        <f t="shared" si="398"/>
        <v>246.2054017258894</v>
      </c>
      <c r="BH635" s="46">
        <f t="shared" si="398"/>
        <v>261.28653560724831</v>
      </c>
      <c r="BI635" s="46">
        <f t="shared" si="398"/>
        <v>265.02235306808012</v>
      </c>
      <c r="BJ635" s="46">
        <f t="shared" si="398"/>
        <v>270.67683666159041</v>
      </c>
      <c r="BK635" s="46">
        <f t="shared" si="398"/>
        <v>275.83442127675471</v>
      </c>
      <c r="BL635" s="46">
        <f t="shared" si="398"/>
        <v>279.48926925910996</v>
      </c>
      <c r="BM635" s="46">
        <f t="shared" si="398"/>
        <v>283.83555747929398</v>
      </c>
      <c r="BN635" s="46">
        <f t="shared" si="398"/>
        <v>293.13106306249449</v>
      </c>
      <c r="BO635" s="46">
        <f t="shared" si="398"/>
        <v>302.72163269132989</v>
      </c>
      <c r="BP635" s="46">
        <f t="shared" si="398"/>
        <v>314.32895348669916</v>
      </c>
      <c r="BQ635" s="46">
        <f>BQ611/BQ$71*BQ$73</f>
        <v>326.60932925819759</v>
      </c>
      <c r="BR635" s="46">
        <f t="shared" ref="BR635:CI635" si="399">BR611/BR$71*BR$73</f>
        <v>343.05126422148226</v>
      </c>
      <c r="BS635" s="46">
        <f t="shared" si="399"/>
        <v>354.41236545896578</v>
      </c>
      <c r="BT635" s="46">
        <f t="shared" si="399"/>
        <v>360.50716805643015</v>
      </c>
      <c r="BU635" s="46">
        <f t="shared" si="399"/>
        <v>371.42469190995422</v>
      </c>
      <c r="BV635" s="46">
        <f t="shared" si="399"/>
        <v>379.19413283156138</v>
      </c>
      <c r="BW635" s="46">
        <f t="shared" si="399"/>
        <v>385.45858719414838</v>
      </c>
      <c r="BX635" s="46">
        <f t="shared" si="399"/>
        <v>392.88499755920554</v>
      </c>
      <c r="BY635" s="46">
        <f t="shared" si="399"/>
        <v>403.47033020284817</v>
      </c>
      <c r="BZ635" s="46">
        <f t="shared" si="399"/>
        <v>410.67126789668737</v>
      </c>
      <c r="CA635" s="46">
        <f t="shared" si="399"/>
        <v>422.28183481350197</v>
      </c>
      <c r="CB635" s="46">
        <f t="shared" si="399"/>
        <v>436.16108136840887</v>
      </c>
      <c r="CC635" s="46">
        <f t="shared" si="399"/>
        <v>450.13294499529007</v>
      </c>
      <c r="CD635" s="46">
        <f t="shared" si="399"/>
        <v>465.10068192751874</v>
      </c>
      <c r="CE635" s="46">
        <f t="shared" si="399"/>
        <v>478.79374810528697</v>
      </c>
      <c r="CF635" s="46">
        <f t="shared" si="399"/>
        <v>482.8077401883649</v>
      </c>
      <c r="CG635" s="46">
        <f t="shared" si="399"/>
        <v>494.93918707963383</v>
      </c>
      <c r="CH635" s="46">
        <f>CH611/CH$71*CH$73</f>
        <v>496.78495379572621</v>
      </c>
      <c r="CI635" s="46">
        <f t="shared" si="399"/>
        <v>516.22619185931546</v>
      </c>
      <c r="CJ635" s="46">
        <f>CJ611/CJ$71*CJ$73</f>
        <v>529.88750279502142</v>
      </c>
      <c r="CK635" s="101">
        <f>CK611/CK$71*CK$73</f>
        <v>540.20133134851665</v>
      </c>
      <c r="CL635" s="1064">
        <f>CL611/CL$71*CL$73</f>
        <v>548.92499999999995</v>
      </c>
      <c r="CM635" s="381"/>
      <c r="CN635" s="912"/>
    </row>
    <row r="636" spans="1:92" s="66" customFormat="1" ht="15">
      <c r="A636" s="228"/>
      <c r="B636" s="60"/>
      <c r="C636" s="685"/>
      <c r="D636" s="17"/>
      <c r="E636" s="579"/>
      <c r="F636" s="542"/>
      <c r="G636" s="524"/>
      <c r="H636" s="228"/>
      <c r="I636" s="82"/>
      <c r="J636" s="80"/>
      <c r="R636" s="5"/>
      <c r="S636" s="322"/>
      <c r="T636" s="12"/>
      <c r="U636" s="8"/>
      <c r="V636" s="45" t="str">
        <f>V612</f>
        <v>(dont) Intérêts (D41)</v>
      </c>
      <c r="W636" s="344" t="str">
        <f>W$73</f>
        <v>Md euros 2012</v>
      </c>
      <c r="X636" s="2" t="s">
        <v>808</v>
      </c>
      <c r="Y636" s="2"/>
      <c r="Z636" s="789">
        <v>1978</v>
      </c>
      <c r="AA636" s="4"/>
      <c r="AB636" s="4"/>
      <c r="AC636" s="4"/>
      <c r="AD636" s="4"/>
      <c r="AE636" s="4"/>
      <c r="AF636" s="4"/>
      <c r="AG636" s="4"/>
      <c r="AH636" s="4"/>
      <c r="AI636" s="4"/>
      <c r="AJ636" s="4"/>
      <c r="AK636" s="46"/>
      <c r="AL636" s="46"/>
      <c r="AM636" s="46"/>
      <c r="AN636" s="46"/>
      <c r="AO636" s="46"/>
      <c r="AP636" s="46"/>
      <c r="AQ636" s="46"/>
      <c r="AR636" s="46"/>
      <c r="AS636" s="46"/>
      <c r="AT636" s="46"/>
      <c r="AU636" s="46"/>
      <c r="AV636" s="46"/>
      <c r="AW636" s="46"/>
      <c r="AX636" s="46"/>
      <c r="AY636" s="46"/>
      <c r="AZ636" s="46"/>
      <c r="BA636" s="46"/>
      <c r="BB636" s="46"/>
      <c r="BC636" s="46"/>
      <c r="BD636" s="46">
        <f t="shared" ref="BD636:CJ636" si="400">BD612/BD$71*BD$73</f>
        <v>0.41933784446126221</v>
      </c>
      <c r="BE636" s="46">
        <f t="shared" si="400"/>
        <v>0.45476546109043076</v>
      </c>
      <c r="BF636" s="46">
        <f t="shared" si="400"/>
        <v>0.4331582905176673</v>
      </c>
      <c r="BG636" s="46">
        <f t="shared" si="400"/>
        <v>0.4556511741691226</v>
      </c>
      <c r="BH636" s="46">
        <f t="shared" si="400"/>
        <v>0.74522703325122996</v>
      </c>
      <c r="BI636" s="46">
        <f t="shared" si="400"/>
        <v>1.0452670882463095</v>
      </c>
      <c r="BJ636" s="46">
        <f t="shared" si="400"/>
        <v>0.94890046643386772</v>
      </c>
      <c r="BK636" s="46">
        <f t="shared" si="400"/>
        <v>1.0905657540308182</v>
      </c>
      <c r="BL636" s="46">
        <f t="shared" si="400"/>
        <v>1.0247330947973177</v>
      </c>
      <c r="BM636" s="46">
        <f t="shared" si="400"/>
        <v>1.0355990185783801</v>
      </c>
      <c r="BN636" s="46">
        <f t="shared" si="400"/>
        <v>0.98646352684983318</v>
      </c>
      <c r="BO636" s="46">
        <f t="shared" si="400"/>
        <v>0.96907542681602021</v>
      </c>
      <c r="BP636" s="46">
        <f t="shared" si="400"/>
        <v>0.9061501043743142</v>
      </c>
      <c r="BQ636" s="46">
        <f t="shared" si="400"/>
        <v>1.0088200221790655</v>
      </c>
      <c r="BR636" s="46">
        <f t="shared" si="400"/>
        <v>1.7979189827320066</v>
      </c>
      <c r="BS636" s="46">
        <f t="shared" si="400"/>
        <v>2.7370681586988406</v>
      </c>
      <c r="BT636" s="46">
        <f t="shared" si="400"/>
        <v>2.6521239583790357</v>
      </c>
      <c r="BU636" s="46">
        <f t="shared" si="400"/>
        <v>3.2653244379105284</v>
      </c>
      <c r="BV636" s="46">
        <f t="shared" si="400"/>
        <v>3.6121826069058365</v>
      </c>
      <c r="BW636" s="46">
        <f t="shared" si="400"/>
        <v>4.0233738253769724</v>
      </c>
      <c r="BX636" s="46">
        <f t="shared" si="400"/>
        <v>4.3280204366172885</v>
      </c>
      <c r="BY636" s="46">
        <f t="shared" si="400"/>
        <v>3.9200560019583723</v>
      </c>
      <c r="BZ636" s="46">
        <f t="shared" si="400"/>
        <v>3.8978656350728698</v>
      </c>
      <c r="CA636" s="46">
        <f t="shared" si="400"/>
        <v>3.9140157819023758</v>
      </c>
      <c r="CB636" s="46">
        <f t="shared" si="400"/>
        <v>3.5030014171728685</v>
      </c>
      <c r="CC636" s="46">
        <f t="shared" si="400"/>
        <v>3.1849136211851952</v>
      </c>
      <c r="CD636" s="46">
        <f t="shared" si="400"/>
        <v>3.8992969348205184</v>
      </c>
      <c r="CE636" s="46">
        <f t="shared" si="400"/>
        <v>4.4608252748774273</v>
      </c>
      <c r="CF636" s="46">
        <f t="shared" si="400"/>
        <v>4.6266013433829301</v>
      </c>
      <c r="CG636" s="46">
        <f t="shared" si="400"/>
        <v>5.2808696458887328</v>
      </c>
      <c r="CH636" s="46">
        <f t="shared" si="400"/>
        <v>5.8798358087360549</v>
      </c>
      <c r="CI636" s="46">
        <f t="shared" si="400"/>
        <v>3.8363027821536302</v>
      </c>
      <c r="CJ636" s="46">
        <f t="shared" si="400"/>
        <v>3.719580451584191</v>
      </c>
      <c r="CK636" s="101">
        <f>CK612/CK$71*CK$73</f>
        <v>4.7922052015836467</v>
      </c>
      <c r="CL636" s="1064">
        <f>CL612/CL$71*CL$73</f>
        <v>5.3420000000000005</v>
      </c>
      <c r="CM636" s="381"/>
      <c r="CN636" s="912"/>
    </row>
    <row r="637" spans="1:92" s="66" customFormat="1" ht="15">
      <c r="A637" s="228"/>
      <c r="B637" s="60"/>
      <c r="C637" s="685"/>
      <c r="D637" s="17"/>
      <c r="E637" s="579"/>
      <c r="F637" s="542"/>
      <c r="G637" s="524"/>
      <c r="H637" s="228"/>
      <c r="I637" s="82"/>
      <c r="J637" s="80"/>
      <c r="R637" s="5"/>
      <c r="S637" s="322"/>
      <c r="T637" s="12"/>
      <c r="U637" s="8"/>
      <c r="V637" s="45" t="str">
        <f>V617</f>
        <v>Total des recettes</v>
      </c>
      <c r="W637" s="344" t="str">
        <f>W$73</f>
        <v>Md euros 2012</v>
      </c>
      <c r="X637" s="2" t="s">
        <v>927</v>
      </c>
      <c r="Y637" s="2"/>
      <c r="Z637" s="789">
        <v>1978</v>
      </c>
      <c r="AA637" s="4"/>
      <c r="AB637" s="4"/>
      <c r="AC637" s="4"/>
      <c r="AD637" s="4"/>
      <c r="AE637" s="4"/>
      <c r="AF637" s="4"/>
      <c r="AG637" s="4"/>
      <c r="AH637" s="4"/>
      <c r="AI637" s="4"/>
      <c r="AJ637" s="4"/>
      <c r="AK637" s="46"/>
      <c r="AL637" s="46"/>
      <c r="AM637" s="46"/>
      <c r="AN637" s="46"/>
      <c r="AO637" s="46"/>
      <c r="AP637" s="46"/>
      <c r="AQ637" s="46"/>
      <c r="AR637" s="46"/>
      <c r="AS637" s="46"/>
      <c r="AT637" s="46"/>
      <c r="AU637" s="46"/>
      <c r="AV637" s="46"/>
      <c r="AW637" s="46"/>
      <c r="AX637" s="46"/>
      <c r="AY637" s="46"/>
      <c r="AZ637" s="46"/>
      <c r="BA637" s="46"/>
      <c r="BB637" s="46"/>
      <c r="BC637" s="46"/>
      <c r="BD637" s="46">
        <f t="shared" ref="BD637:CJ637" si="401">BD617/BD$71*BD$73</f>
        <v>208.13772996845114</v>
      </c>
      <c r="BE637" s="46">
        <f t="shared" si="401"/>
        <v>228.59195888475293</v>
      </c>
      <c r="BF637" s="46">
        <f t="shared" si="401"/>
        <v>239.19939616260277</v>
      </c>
      <c r="BG637" s="46">
        <f t="shared" si="401"/>
        <v>244.35757389912055</v>
      </c>
      <c r="BH637" s="46">
        <f t="shared" si="401"/>
        <v>260.51151615975192</v>
      </c>
      <c r="BI637" s="46">
        <f t="shared" si="401"/>
        <v>271.66288456258286</v>
      </c>
      <c r="BJ637" s="46">
        <f t="shared" si="401"/>
        <v>275.05149475366619</v>
      </c>
      <c r="BK637" s="46">
        <f t="shared" si="401"/>
        <v>277.47043810116213</v>
      </c>
      <c r="BL637" s="46">
        <f t="shared" si="401"/>
        <v>272.06451046741466</v>
      </c>
      <c r="BM637" s="46">
        <f t="shared" si="401"/>
        <v>283.29531271734436</v>
      </c>
      <c r="BN637" s="46">
        <f t="shared" si="401"/>
        <v>291.82493464123405</v>
      </c>
      <c r="BO637" s="46">
        <f t="shared" si="401"/>
        <v>304.09138774559125</v>
      </c>
      <c r="BP637" s="46">
        <f t="shared" si="401"/>
        <v>312.85459513377538</v>
      </c>
      <c r="BQ637" s="46">
        <f t="shared" si="401"/>
        <v>319.74312582329247</v>
      </c>
      <c r="BR637" s="46">
        <f t="shared" si="401"/>
        <v>331.63312783209096</v>
      </c>
      <c r="BS637" s="46">
        <f t="shared" si="401"/>
        <v>339.80955376120534</v>
      </c>
      <c r="BT637" s="46">
        <f t="shared" si="401"/>
        <v>352.65714503255936</v>
      </c>
      <c r="BU637" s="46">
        <f t="shared" si="401"/>
        <v>360.84278851357385</v>
      </c>
      <c r="BV637" s="46">
        <f t="shared" si="401"/>
        <v>373.72659429480245</v>
      </c>
      <c r="BW637" s="46">
        <f t="shared" si="401"/>
        <v>381.56951253303669</v>
      </c>
      <c r="BX637" s="46">
        <f t="shared" si="401"/>
        <v>392.33037190167045</v>
      </c>
      <c r="BY637" s="46">
        <f t="shared" si="401"/>
        <v>410.87036661799277</v>
      </c>
      <c r="BZ637" s="46">
        <f t="shared" si="401"/>
        <v>424.91267392250239</v>
      </c>
      <c r="CA637" s="46">
        <f t="shared" si="401"/>
        <v>435.12516185868202</v>
      </c>
      <c r="CB637" s="46">
        <f t="shared" si="401"/>
        <v>440.56678843891552</v>
      </c>
      <c r="CC637" s="46">
        <f t="shared" si="401"/>
        <v>445.5362008559884</v>
      </c>
      <c r="CD637" s="46">
        <f t="shared" si="401"/>
        <v>452.76558000417901</v>
      </c>
      <c r="CE637" s="46">
        <f t="shared" si="401"/>
        <v>479.09811743933335</v>
      </c>
      <c r="CF637" s="46">
        <f t="shared" si="401"/>
        <v>485.44554095427839</v>
      </c>
      <c r="CG637" s="46">
        <f t="shared" si="401"/>
        <v>499.85959582220113</v>
      </c>
      <c r="CH637" s="46">
        <f t="shared" si="401"/>
        <v>510.92981223157409</v>
      </c>
      <c r="CI637" s="46">
        <f t="shared" si="401"/>
        <v>500.649452849667</v>
      </c>
      <c r="CJ637" s="46">
        <f t="shared" si="401"/>
        <v>505.92978485735017</v>
      </c>
      <c r="CK637" s="101">
        <f>CK617/CK$71*CK$73</f>
        <v>526.01356111823475</v>
      </c>
      <c r="CL637" s="1064">
        <f>CL617/CL$71*CL$73</f>
        <v>535.78</v>
      </c>
      <c r="CM637" s="381"/>
      <c r="CN637" s="912"/>
    </row>
    <row r="638" spans="1:92" s="66" customFormat="1" ht="15">
      <c r="A638" s="228"/>
      <c r="B638" s="60"/>
      <c r="C638" s="685"/>
      <c r="D638" s="17"/>
      <c r="E638" s="579"/>
      <c r="F638" s="542"/>
      <c r="G638" s="524"/>
      <c r="H638" s="228"/>
      <c r="I638" s="82"/>
      <c r="J638" s="80"/>
      <c r="R638" s="5"/>
      <c r="S638" s="322"/>
      <c r="T638" s="12"/>
      <c r="U638" s="8"/>
      <c r="V638" s="135" t="str">
        <f>V632</f>
        <v>Dépenses hors intérêts</v>
      </c>
      <c r="W638" s="344" t="str">
        <f>W$73</f>
        <v>Md euros 2012</v>
      </c>
      <c r="X638" s="2" t="s">
        <v>601</v>
      </c>
      <c r="Y638" s="2"/>
      <c r="Z638" s="789">
        <v>1978</v>
      </c>
      <c r="AA638" s="4"/>
      <c r="AB638" s="4"/>
      <c r="AC638" s="4"/>
      <c r="AD638" s="4"/>
      <c r="AE638" s="4"/>
      <c r="AF638" s="4"/>
      <c r="AG638" s="4"/>
      <c r="AH638" s="4"/>
      <c r="AI638" s="4"/>
      <c r="AJ638" s="4"/>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f t="shared" ref="BD638:CH638" si="402">BD632/BD$71*BD$73</f>
        <v>208.98794706593677</v>
      </c>
      <c r="BE638" s="101">
        <f t="shared" si="402"/>
        <v>219.25298377010947</v>
      </c>
      <c r="BF638" s="101">
        <f t="shared" si="402"/>
        <v>230.74433409447289</v>
      </c>
      <c r="BG638" s="101">
        <f t="shared" si="402"/>
        <v>245.7497505517203</v>
      </c>
      <c r="BH638" s="101">
        <f t="shared" si="402"/>
        <v>260.54130857399707</v>
      </c>
      <c r="BI638" s="101">
        <f t="shared" si="402"/>
        <v>263.97708597983382</v>
      </c>
      <c r="BJ638" s="101">
        <f t="shared" si="402"/>
        <v>269.72793619515653</v>
      </c>
      <c r="BK638" s="101">
        <f t="shared" si="402"/>
        <v>274.74385552272389</v>
      </c>
      <c r="BL638" s="101">
        <f t="shared" si="402"/>
        <v>278.46453616431268</v>
      </c>
      <c r="BM638" s="101">
        <f t="shared" si="402"/>
        <v>282.79995846071557</v>
      </c>
      <c r="BN638" s="101">
        <f t="shared" si="402"/>
        <v>292.14459953564472</v>
      </c>
      <c r="BO638" s="101">
        <f t="shared" si="402"/>
        <v>301.75255726451383</v>
      </c>
      <c r="BP638" s="101">
        <f t="shared" si="402"/>
        <v>313.4228033823249</v>
      </c>
      <c r="BQ638" s="101">
        <f t="shared" si="402"/>
        <v>325.60050923601852</v>
      </c>
      <c r="BR638" s="101">
        <f t="shared" si="402"/>
        <v>341.25334523875028</v>
      </c>
      <c r="BS638" s="101">
        <f t="shared" si="402"/>
        <v>351.67529730026689</v>
      </c>
      <c r="BT638" s="101">
        <f t="shared" si="402"/>
        <v>357.85504409805111</v>
      </c>
      <c r="BU638" s="101">
        <f t="shared" si="402"/>
        <v>368.1593674720437</v>
      </c>
      <c r="BV638" s="101">
        <f t="shared" si="402"/>
        <v>375.5819502246556</v>
      </c>
      <c r="BW638" s="101">
        <f t="shared" si="402"/>
        <v>381.43521336877143</v>
      </c>
      <c r="BX638" s="101">
        <f t="shared" si="402"/>
        <v>388.55697712258825</v>
      </c>
      <c r="BY638" s="101">
        <f t="shared" si="402"/>
        <v>399.55027420088976</v>
      </c>
      <c r="BZ638" s="101">
        <f t="shared" si="402"/>
        <v>406.77340226161448</v>
      </c>
      <c r="CA638" s="101">
        <f t="shared" si="402"/>
        <v>418.36781903159965</v>
      </c>
      <c r="CB638" s="101">
        <f t="shared" si="402"/>
        <v>432.65807995123606</v>
      </c>
      <c r="CC638" s="101">
        <f t="shared" si="402"/>
        <v>446.94803137410486</v>
      </c>
      <c r="CD638" s="101">
        <f t="shared" si="402"/>
        <v>461.20138499269819</v>
      </c>
      <c r="CE638" s="101">
        <f t="shared" si="402"/>
        <v>474.33292283040953</v>
      </c>
      <c r="CF638" s="101">
        <f t="shared" si="402"/>
        <v>478.18113884498189</v>
      </c>
      <c r="CG638" s="101">
        <f t="shared" si="402"/>
        <v>489.65831743374508</v>
      </c>
      <c r="CH638" s="101">
        <f t="shared" si="402"/>
        <v>490.90511798699015</v>
      </c>
      <c r="CI638" s="101">
        <f>CI632/CI$71*CI$73</f>
        <v>512.38988907716191</v>
      </c>
      <c r="CJ638" s="101">
        <f>CJ632/CJ$71*CJ$73</f>
        <v>526.16792234343723</v>
      </c>
      <c r="CK638" s="101">
        <f>CK632/CK$71*CK$73</f>
        <v>535.40912614693298</v>
      </c>
      <c r="CL638" s="1064">
        <f>CL632/CL$71*CL$73</f>
        <v>543.58299999999997</v>
      </c>
      <c r="CM638" s="381"/>
      <c r="CN638" s="912"/>
    </row>
    <row r="639" spans="1:92" s="66" customFormat="1" ht="15">
      <c r="A639" s="228"/>
      <c r="B639" s="60"/>
      <c r="C639" s="685"/>
      <c r="D639" s="17"/>
      <c r="E639" s="579"/>
      <c r="F639" s="542"/>
      <c r="G639" s="524"/>
      <c r="H639" s="228"/>
      <c r="I639" s="82"/>
      <c r="J639" s="80"/>
      <c r="R639" s="5"/>
      <c r="S639" s="322"/>
      <c r="T639" s="12"/>
      <c r="U639" s="8"/>
      <c r="V639" s="45"/>
      <c r="W639" s="344"/>
      <c r="X639" s="2"/>
      <c r="Y639" s="2"/>
      <c r="Z639" s="789"/>
      <c r="AA639" s="4"/>
      <c r="AB639" s="4"/>
      <c r="AC639" s="4"/>
      <c r="AD639" s="4"/>
      <c r="AE639" s="4"/>
      <c r="AF639" s="4"/>
      <c r="AG639" s="4"/>
      <c r="AH639" s="4"/>
      <c r="AI639" s="4"/>
      <c r="AJ639" s="4"/>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101"/>
      <c r="CL639" s="1064"/>
      <c r="CM639" s="381"/>
      <c r="CN639" s="912"/>
    </row>
    <row r="640" spans="1:92" s="66" customFormat="1" ht="15">
      <c r="A640" s="228"/>
      <c r="B640" s="60"/>
      <c r="C640" s="685"/>
      <c r="D640" s="17"/>
      <c r="E640" s="579"/>
      <c r="F640" s="542"/>
      <c r="G640" s="524"/>
      <c r="H640" s="228"/>
      <c r="I640" s="82"/>
      <c r="J640" s="80"/>
      <c r="R640" s="5"/>
      <c r="S640" s="322"/>
      <c r="T640" s="12"/>
      <c r="U640" s="8"/>
      <c r="V640" s="45" t="str">
        <f>V606</f>
        <v>3.208 Dépenses et recettes des administrations de sécurité sociale (S1314) (*)</v>
      </c>
      <c r="W640" s="344"/>
      <c r="X640" s="2"/>
      <c r="Y640" s="2"/>
      <c r="Z640" s="789"/>
      <c r="AA640" s="4"/>
      <c r="AB640" s="4"/>
      <c r="AC640" s="4"/>
      <c r="AD640" s="4"/>
      <c r="AE640" s="4"/>
      <c r="AF640" s="4"/>
      <c r="AG640" s="4"/>
      <c r="AH640" s="4"/>
      <c r="AI640" s="4"/>
      <c r="AJ640" s="4"/>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101"/>
      <c r="CL640" s="1064"/>
      <c r="CM640" s="381"/>
      <c r="CN640" s="912"/>
    </row>
    <row r="641" spans="1:92" s="66" customFormat="1" ht="15">
      <c r="A641" s="228"/>
      <c r="B641" s="60"/>
      <c r="C641" s="685"/>
      <c r="D641" s="17"/>
      <c r="E641" s="579"/>
      <c r="F641" s="542"/>
      <c r="G641" s="524"/>
      <c r="H641" s="228"/>
      <c r="I641" s="82"/>
      <c r="J641" s="80"/>
      <c r="R641" s="5"/>
      <c r="S641" s="322"/>
      <c r="T641" s="12"/>
      <c r="U641" s="8"/>
      <c r="V641" s="45" t="str">
        <f>V611</f>
        <v>Total des dépenses</v>
      </c>
      <c r="W641" s="344" t="s">
        <v>689</v>
      </c>
      <c r="X641" s="2" t="s">
        <v>809</v>
      </c>
      <c r="Y641" s="2" t="s">
        <v>1043</v>
      </c>
      <c r="Z641" s="789">
        <v>1978</v>
      </c>
      <c r="AA641" s="4"/>
      <c r="AB641" s="4"/>
      <c r="AC641" s="4"/>
      <c r="AD641" s="4"/>
      <c r="AE641" s="4"/>
      <c r="AF641" s="4"/>
      <c r="AG641" s="4"/>
      <c r="AH641" s="4"/>
      <c r="AI641" s="4"/>
      <c r="AJ641" s="4"/>
      <c r="AK641" s="46"/>
      <c r="AL641" s="46"/>
      <c r="AM641" s="46"/>
      <c r="AN641" s="46"/>
      <c r="AO641" s="46"/>
      <c r="AP641" s="46"/>
      <c r="AQ641" s="46"/>
      <c r="AR641" s="46"/>
      <c r="AS641" s="46"/>
      <c r="AT641" s="46"/>
      <c r="AU641" s="46"/>
      <c r="AV641" s="46"/>
      <c r="AW641" s="46"/>
      <c r="AX641" s="46"/>
      <c r="AY641" s="46"/>
      <c r="AZ641" s="46"/>
      <c r="BA641" s="46"/>
      <c r="BB641" s="46"/>
      <c r="BC641" s="46"/>
      <c r="BD641" s="46">
        <f t="shared" ref="BD641:BP641" si="403">100*BD611/BD$71</f>
        <v>18.985420511851643</v>
      </c>
      <c r="BE641" s="46">
        <f t="shared" si="403"/>
        <v>19.255117507471642</v>
      </c>
      <c r="BF641" s="46">
        <f t="shared" si="403"/>
        <v>19.934046328575214</v>
      </c>
      <c r="BG641" s="46">
        <f t="shared" si="403"/>
        <v>21.024036880468532</v>
      </c>
      <c r="BH641" s="46">
        <f t="shared" si="403"/>
        <v>21.785203776849915</v>
      </c>
      <c r="BI641" s="46">
        <f t="shared" si="403"/>
        <v>21.827786461530284</v>
      </c>
      <c r="BJ641" s="46">
        <f t="shared" si="403"/>
        <v>21.965203849434221</v>
      </c>
      <c r="BK641" s="46">
        <f t="shared" si="403"/>
        <v>22.029015720542557</v>
      </c>
      <c r="BL641" s="46">
        <f t="shared" si="403"/>
        <v>21.828457609520246</v>
      </c>
      <c r="BM641" s="46">
        <f t="shared" si="403"/>
        <v>21.650792005115406</v>
      </c>
      <c r="BN641" s="46">
        <f t="shared" si="403"/>
        <v>21.362708176112662</v>
      </c>
      <c r="BO641" s="46">
        <f t="shared" si="403"/>
        <v>21.174888313603052</v>
      </c>
      <c r="BP641" s="46">
        <f t="shared" si="403"/>
        <v>21.425412546878349</v>
      </c>
      <c r="BQ641" s="46">
        <f>100*BQ611/BQ$71</f>
        <v>22.033463125614333</v>
      </c>
      <c r="BR641" s="46">
        <f t="shared" ref="BR641:CI641" si="404">100*BR611/BR$71</f>
        <v>22.805603074266553</v>
      </c>
      <c r="BS641" s="46">
        <f t="shared" si="404"/>
        <v>23.719159120822241</v>
      </c>
      <c r="BT641" s="46">
        <f t="shared" si="404"/>
        <v>23.596745193138545</v>
      </c>
      <c r="BU641" s="46">
        <f t="shared" si="404"/>
        <v>23.823603544782749</v>
      </c>
      <c r="BV641" s="46">
        <f t="shared" si="404"/>
        <v>24.065022608704727</v>
      </c>
      <c r="BW641" s="46">
        <f t="shared" si="404"/>
        <v>23.939781626687012</v>
      </c>
      <c r="BX641" s="46">
        <f t="shared" si="404"/>
        <v>23.603623788749328</v>
      </c>
      <c r="BY641" s="46">
        <f t="shared" si="404"/>
        <v>23.467037092118268</v>
      </c>
      <c r="BZ641" s="46">
        <f t="shared" si="404"/>
        <v>23.038039504491305</v>
      </c>
      <c r="CA641" s="46">
        <f t="shared" si="404"/>
        <v>23.262355825963038</v>
      </c>
      <c r="CB641" s="46">
        <f t="shared" si="404"/>
        <v>23.805804845241347</v>
      </c>
      <c r="CC641" s="46">
        <f t="shared" si="404"/>
        <v>24.349371302748672</v>
      </c>
      <c r="CD641" s="46">
        <f t="shared" si="404"/>
        <v>24.534704509306639</v>
      </c>
      <c r="CE641" s="46">
        <f t="shared" si="404"/>
        <v>24.803986758920242</v>
      </c>
      <c r="CF641" s="46">
        <f t="shared" si="404"/>
        <v>24.409777496332509</v>
      </c>
      <c r="CG641" s="46">
        <f t="shared" si="404"/>
        <v>24.464062834098812</v>
      </c>
      <c r="CH641" s="46">
        <f t="shared" si="404"/>
        <v>24.575120461205415</v>
      </c>
      <c r="CI641" s="46">
        <f t="shared" si="404"/>
        <v>26.366621892570809</v>
      </c>
      <c r="CJ641" s="46">
        <f>100*CJ611/CJ$71</f>
        <v>26.605497955305879</v>
      </c>
      <c r="CK641" s="101">
        <f>100*CK611/CK$71</f>
        <v>26.584517422321802</v>
      </c>
      <c r="CL641" s="1064">
        <f>100*CL611/CL$71</f>
        <v>27.01007988577101</v>
      </c>
      <c r="CM641" s="381"/>
      <c r="CN641" s="912"/>
    </row>
    <row r="642" spans="1:92" s="66" customFormat="1" ht="15">
      <c r="A642" s="228"/>
      <c r="B642" s="60"/>
      <c r="C642" s="685"/>
      <c r="D642" s="17"/>
      <c r="E642" s="579"/>
      <c r="F642" s="542"/>
      <c r="G642" s="524"/>
      <c r="H642" s="228"/>
      <c r="I642" s="82"/>
      <c r="J642" s="80"/>
      <c r="R642" s="5"/>
      <c r="S642" s="322"/>
      <c r="T642" s="12"/>
      <c r="U642" s="8"/>
      <c r="V642" s="45" t="str">
        <f>V612</f>
        <v>(dont) Intérêts (D41)</v>
      </c>
      <c r="W642" s="344" t="s">
        <v>710</v>
      </c>
      <c r="X642" s="2" t="s">
        <v>808</v>
      </c>
      <c r="Y642" s="2"/>
      <c r="Z642" s="789">
        <v>1978</v>
      </c>
      <c r="AA642" s="4"/>
      <c r="AB642" s="4"/>
      <c r="AC642" s="4"/>
      <c r="AD642" s="4"/>
      <c r="AE642" s="4"/>
      <c r="AF642" s="4"/>
      <c r="AG642" s="4"/>
      <c r="AH642" s="4"/>
      <c r="AI642" s="4"/>
      <c r="AJ642" s="4"/>
      <c r="AK642" s="46"/>
      <c r="AL642" s="46"/>
      <c r="AM642" s="46"/>
      <c r="AN642" s="46"/>
      <c r="AO642" s="46"/>
      <c r="AP642" s="46"/>
      <c r="AQ642" s="46"/>
      <c r="AR642" s="46"/>
      <c r="AS642" s="46"/>
      <c r="AT642" s="46"/>
      <c r="AU642" s="46"/>
      <c r="AV642" s="46"/>
      <c r="AW642" s="46"/>
      <c r="AX642" s="46"/>
      <c r="AY642" s="46"/>
      <c r="AZ642" s="46"/>
      <c r="BA642" s="46"/>
      <c r="BB642" s="46"/>
      <c r="BC642" s="46"/>
      <c r="BD642" s="46">
        <f t="shared" ref="BD642:CJ642" si="405">100*BD612/BD$71</f>
        <v>3.8018282492115855E-2</v>
      </c>
      <c r="BE642" s="46">
        <f t="shared" si="405"/>
        <v>3.9855500874578516E-2</v>
      </c>
      <c r="BF642" s="46">
        <f t="shared" si="405"/>
        <v>3.7350510820517192E-2</v>
      </c>
      <c r="BG642" s="46">
        <f t="shared" si="405"/>
        <v>3.8909085760132162E-2</v>
      </c>
      <c r="BH642" s="46">
        <f t="shared" si="405"/>
        <v>6.213455561980738E-2</v>
      </c>
      <c r="BI642" s="46">
        <f t="shared" si="405"/>
        <v>8.6090348732376309E-2</v>
      </c>
      <c r="BJ642" s="46">
        <f t="shared" si="405"/>
        <v>7.7002496538340681E-2</v>
      </c>
      <c r="BK642" s="46">
        <f t="shared" si="405"/>
        <v>8.7096055773713613E-2</v>
      </c>
      <c r="BL642" s="46">
        <f t="shared" si="405"/>
        <v>8.0032922123097372E-2</v>
      </c>
      <c r="BM642" s="46">
        <f t="shared" si="405"/>
        <v>7.8994820631582849E-2</v>
      </c>
      <c r="BN642" s="46">
        <f t="shared" si="405"/>
        <v>7.1891161005952692E-2</v>
      </c>
      <c r="BO642" s="46">
        <f t="shared" si="405"/>
        <v>6.7785257855059608E-2</v>
      </c>
      <c r="BP642" s="46">
        <f t="shared" si="405"/>
        <v>6.1765356325783345E-2</v>
      </c>
      <c r="BQ642" s="46">
        <f t="shared" si="405"/>
        <v>6.8056227326843813E-2</v>
      </c>
      <c r="BR642" s="46">
        <f t="shared" si="405"/>
        <v>0.11952332189454619</v>
      </c>
      <c r="BS642" s="46">
        <f t="shared" si="405"/>
        <v>0.18317914809953309</v>
      </c>
      <c r="BT642" s="46">
        <f t="shared" si="405"/>
        <v>0.17359292355788111</v>
      </c>
      <c r="BU642" s="46">
        <f t="shared" si="405"/>
        <v>0.2094416352715999</v>
      </c>
      <c r="BV642" s="46">
        <f t="shared" si="405"/>
        <v>0.22924209151878452</v>
      </c>
      <c r="BW642" s="46">
        <f t="shared" si="405"/>
        <v>0.24988077573568013</v>
      </c>
      <c r="BX642" s="46">
        <f t="shared" si="405"/>
        <v>0.26001747781305551</v>
      </c>
      <c r="BY642" s="46">
        <f t="shared" si="405"/>
        <v>0.22800214220185203</v>
      </c>
      <c r="BZ642" s="46">
        <f t="shared" si="405"/>
        <v>0.21866439048421243</v>
      </c>
      <c r="CA642" s="46">
        <f t="shared" si="405"/>
        <v>0.21561246617974772</v>
      </c>
      <c r="CB642" s="46">
        <f t="shared" si="405"/>
        <v>0.19119488572476112</v>
      </c>
      <c r="CC642" s="46">
        <f t="shared" si="405"/>
        <v>0.17228386678124966</v>
      </c>
      <c r="CD642" s="46">
        <f t="shared" si="405"/>
        <v>0.20569330858296922</v>
      </c>
      <c r="CE642" s="46">
        <f t="shared" si="405"/>
        <v>0.23109376738892856</v>
      </c>
      <c r="CF642" s="46">
        <f t="shared" si="405"/>
        <v>0.23391155517131873</v>
      </c>
      <c r="CG642" s="46">
        <f t="shared" si="405"/>
        <v>0.26102505157855016</v>
      </c>
      <c r="CH642" s="46">
        <f t="shared" si="405"/>
        <v>0.29086563952420735</v>
      </c>
      <c r="CI642" s="46">
        <f t="shared" si="405"/>
        <v>0.19594190786434987</v>
      </c>
      <c r="CJ642" s="46">
        <f t="shared" si="405"/>
        <v>0.18675905654921723</v>
      </c>
      <c r="CK642" s="101">
        <f>100*CK612/CK$71</f>
        <v>0.23583515122929072</v>
      </c>
      <c r="CL642" s="1064">
        <f>100*CL612/CL$71</f>
        <v>0.26285530218115183</v>
      </c>
      <c r="CM642" s="381"/>
      <c r="CN642" s="912"/>
    </row>
    <row r="643" spans="1:92" s="66" customFormat="1" ht="15">
      <c r="A643" s="228"/>
      <c r="B643" s="60"/>
      <c r="C643" s="685"/>
      <c r="D643" s="17"/>
      <c r="E643" s="579"/>
      <c r="F643" s="542"/>
      <c r="G643" s="524"/>
      <c r="H643" s="228"/>
      <c r="I643" s="82"/>
      <c r="J643" s="80"/>
      <c r="R643" s="5"/>
      <c r="S643" s="322"/>
      <c r="T643" s="12"/>
      <c r="U643" s="8"/>
      <c r="V643" s="45" t="str">
        <f>V617</f>
        <v>Total des recettes</v>
      </c>
      <c r="W643" s="344" t="s">
        <v>710</v>
      </c>
      <c r="X643" s="2" t="s">
        <v>927</v>
      </c>
      <c r="Y643" s="2" t="s">
        <v>796</v>
      </c>
      <c r="Z643" s="789">
        <v>1978</v>
      </c>
      <c r="AA643" s="4"/>
      <c r="AB643" s="4"/>
      <c r="AC643" s="4"/>
      <c r="AD643" s="4"/>
      <c r="AE643" s="4"/>
      <c r="AF643" s="4"/>
      <c r="AG643" s="4"/>
      <c r="AH643" s="4"/>
      <c r="AI643" s="4"/>
      <c r="AJ643" s="4"/>
      <c r="AK643" s="46"/>
      <c r="AL643" s="46"/>
      <c r="AM643" s="46"/>
      <c r="AN643" s="46"/>
      <c r="AO643" s="46"/>
      <c r="AP643" s="46"/>
      <c r="AQ643" s="46"/>
      <c r="AR643" s="46"/>
      <c r="AS643" s="46"/>
      <c r="AT643" s="46"/>
      <c r="AU643" s="46"/>
      <c r="AV643" s="46"/>
      <c r="AW643" s="46"/>
      <c r="AX643" s="46"/>
      <c r="AY643" s="46"/>
      <c r="AZ643" s="46"/>
      <c r="BA643" s="46"/>
      <c r="BB643" s="46"/>
      <c r="BC643" s="46"/>
      <c r="BD643" s="46">
        <f t="shared" ref="BD643:CJ643" si="406">100*BD617/BD$71</f>
        <v>18.870319289627812</v>
      </c>
      <c r="BE643" s="46">
        <f t="shared" si="406"/>
        <v>20.033726825708129</v>
      </c>
      <c r="BF643" s="46">
        <f t="shared" si="406"/>
        <v>20.625761598502923</v>
      </c>
      <c r="BG643" s="46">
        <f t="shared" si="406"/>
        <v>20.866246677221909</v>
      </c>
      <c r="BH643" s="46">
        <f t="shared" si="406"/>
        <v>21.720585228651515</v>
      </c>
      <c r="BI643" s="46">
        <f t="shared" si="406"/>
        <v>22.37471430280501</v>
      </c>
      <c r="BJ643" s="46">
        <f t="shared" si="406"/>
        <v>22.320203774618644</v>
      </c>
      <c r="BK643" s="46">
        <f t="shared" si="406"/>
        <v>22.159673236660829</v>
      </c>
      <c r="BL643" s="46">
        <f t="shared" si="406"/>
        <v>21.248574764733178</v>
      </c>
      <c r="BM643" s="46">
        <f t="shared" si="406"/>
        <v>21.609582485502358</v>
      </c>
      <c r="BN643" s="46">
        <f t="shared" si="406"/>
        <v>21.267520583189544</v>
      </c>
      <c r="BO643" s="46">
        <f t="shared" si="406"/>
        <v>21.270700462979743</v>
      </c>
      <c r="BP643" s="46">
        <f t="shared" si="406"/>
        <v>21.324916758619167</v>
      </c>
      <c r="BQ643" s="46">
        <f t="shared" si="406"/>
        <v>21.570260679623118</v>
      </c>
      <c r="BR643" s="46">
        <f t="shared" si="406"/>
        <v>22.046540177543985</v>
      </c>
      <c r="BS643" s="46">
        <f t="shared" si="406"/>
        <v>22.741861351253625</v>
      </c>
      <c r="BT643" s="46">
        <f t="shared" si="406"/>
        <v>23.082927412334932</v>
      </c>
      <c r="BU643" s="46">
        <f t="shared" si="406"/>
        <v>23.144868186699249</v>
      </c>
      <c r="BV643" s="46">
        <f t="shared" si="406"/>
        <v>23.718032961163118</v>
      </c>
      <c r="BW643" s="46">
        <f t="shared" si="406"/>
        <v>23.698241805782722</v>
      </c>
      <c r="BX643" s="46">
        <f t="shared" si="406"/>
        <v>23.570303159442091</v>
      </c>
      <c r="BY643" s="46">
        <f t="shared" si="406"/>
        <v>23.897445268476407</v>
      </c>
      <c r="BZ643" s="46">
        <f t="shared" si="406"/>
        <v>23.836960929656033</v>
      </c>
      <c r="CA643" s="46">
        <f t="shared" si="406"/>
        <v>23.969859722847783</v>
      </c>
      <c r="CB643" s="46">
        <f t="shared" si="406"/>
        <v>24.046269680839991</v>
      </c>
      <c r="CC643" s="46">
        <f t="shared" si="406"/>
        <v>24.100716252999398</v>
      </c>
      <c r="CD643" s="46">
        <f t="shared" si="406"/>
        <v>23.884010815358277</v>
      </c>
      <c r="CE643" s="46">
        <f t="shared" si="406"/>
        <v>24.819754660989521</v>
      </c>
      <c r="CF643" s="46">
        <f t="shared" si="406"/>
        <v>24.543139338772075</v>
      </c>
      <c r="CG643" s="46">
        <f t="shared" si="406"/>
        <v>24.707270872156727</v>
      </c>
      <c r="CH643" s="46">
        <f t="shared" si="406"/>
        <v>25.274842941348389</v>
      </c>
      <c r="CI643" s="46">
        <f t="shared" si="406"/>
        <v>25.571028809028491</v>
      </c>
      <c r="CJ643" s="46">
        <f t="shared" si="406"/>
        <v>25.402587880540295</v>
      </c>
      <c r="CK643" s="101">
        <f>100*CK617/CK$71</f>
        <v>25.886305472474735</v>
      </c>
      <c r="CL643" s="1064">
        <f>100*CL617/CL$71</f>
        <v>26.363274766495227</v>
      </c>
      <c r="CM643" s="381"/>
      <c r="CN643" s="912"/>
    </row>
    <row r="644" spans="1:92" s="66" customFormat="1" ht="15">
      <c r="A644" s="228"/>
      <c r="B644" s="60"/>
      <c r="C644" s="685"/>
      <c r="D644" s="17"/>
      <c r="E644" s="579"/>
      <c r="F644" s="542"/>
      <c r="G644" s="524"/>
      <c r="H644" s="228"/>
      <c r="I644" s="82"/>
      <c r="J644" s="80"/>
      <c r="R644" s="5"/>
      <c r="S644" s="322"/>
      <c r="T644" s="12"/>
      <c r="U644" s="8"/>
      <c r="V644" s="135" t="str">
        <f>V638</f>
        <v>Dépenses hors intérêts</v>
      </c>
      <c r="W644" s="344" t="s">
        <v>705</v>
      </c>
      <c r="X644" s="2" t="s">
        <v>774</v>
      </c>
      <c r="Y644" s="2"/>
      <c r="Z644" s="789">
        <v>1978</v>
      </c>
      <c r="AA644" s="4"/>
      <c r="AB644" s="4"/>
      <c r="AC644" s="4"/>
      <c r="AD644" s="4"/>
      <c r="AE644" s="4"/>
      <c r="AF644" s="4"/>
      <c r="AG644" s="4"/>
      <c r="AH644" s="4"/>
      <c r="AI644" s="4"/>
      <c r="AJ644" s="4"/>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f t="shared" ref="BD644:CJ644" si="407">100*BD632/BD$71</f>
        <v>18.947402229359529</v>
      </c>
      <c r="BE644" s="101">
        <f t="shared" si="407"/>
        <v>19.215262006597062</v>
      </c>
      <c r="BF644" s="101">
        <f t="shared" si="407"/>
        <v>19.896695817754694</v>
      </c>
      <c r="BG644" s="101">
        <f t="shared" si="407"/>
        <v>20.985127794708397</v>
      </c>
      <c r="BH644" s="101">
        <f t="shared" si="407"/>
        <v>21.723069221230109</v>
      </c>
      <c r="BI644" s="101">
        <f t="shared" si="407"/>
        <v>21.741696112797907</v>
      </c>
      <c r="BJ644" s="101">
        <f t="shared" si="407"/>
        <v>21.88820135289588</v>
      </c>
      <c r="BK644" s="101">
        <f t="shared" si="407"/>
        <v>21.941919664768843</v>
      </c>
      <c r="BL644" s="101">
        <f t="shared" si="407"/>
        <v>21.748424687397151</v>
      </c>
      <c r="BM644" s="101">
        <f t="shared" si="407"/>
        <v>21.571797184483824</v>
      </c>
      <c r="BN644" s="101">
        <f t="shared" si="407"/>
        <v>21.290817015106708</v>
      </c>
      <c r="BO644" s="101">
        <f t="shared" si="407"/>
        <v>21.107103055747992</v>
      </c>
      <c r="BP644" s="101">
        <f t="shared" si="407"/>
        <v>21.363647190552562</v>
      </c>
      <c r="BQ644" s="101">
        <f t="shared" si="407"/>
        <v>21.965406898287487</v>
      </c>
      <c r="BR644" s="101">
        <f t="shared" si="407"/>
        <v>22.686079752372006</v>
      </c>
      <c r="BS644" s="101">
        <f t="shared" si="407"/>
        <v>23.535979972722703</v>
      </c>
      <c r="BT644" s="101">
        <f t="shared" si="407"/>
        <v>23.423152269580662</v>
      </c>
      <c r="BU644" s="101">
        <f t="shared" si="407"/>
        <v>23.61416190951115</v>
      </c>
      <c r="BV644" s="101">
        <f t="shared" si="407"/>
        <v>23.835780517185942</v>
      </c>
      <c r="BW644" s="101">
        <f t="shared" si="407"/>
        <v>23.689900850951336</v>
      </c>
      <c r="BX644" s="101">
        <f t="shared" si="407"/>
        <v>23.343606310936273</v>
      </c>
      <c r="BY644" s="101">
        <f t="shared" si="407"/>
        <v>23.239034949916416</v>
      </c>
      <c r="BZ644" s="101">
        <f t="shared" si="407"/>
        <v>22.819375114007091</v>
      </c>
      <c r="CA644" s="101">
        <f t="shared" si="407"/>
        <v>23.046743359783289</v>
      </c>
      <c r="CB644" s="101">
        <f t="shared" si="407"/>
        <v>23.614609959516585</v>
      </c>
      <c r="CC644" s="101">
        <f t="shared" si="407"/>
        <v>24.177087435967419</v>
      </c>
      <c r="CD644" s="101">
        <f t="shared" si="407"/>
        <v>24.329011200723667</v>
      </c>
      <c r="CE644" s="101">
        <f t="shared" si="407"/>
        <v>24.572892991531312</v>
      </c>
      <c r="CF644" s="101">
        <f t="shared" si="407"/>
        <v>24.175865941161192</v>
      </c>
      <c r="CG644" s="101">
        <f t="shared" si="407"/>
        <v>24.203037782520259</v>
      </c>
      <c r="CH644" s="101">
        <f t="shared" si="407"/>
        <v>24.284254821681206</v>
      </c>
      <c r="CI644" s="101">
        <f t="shared" si="407"/>
        <v>26.17067998470646</v>
      </c>
      <c r="CJ644" s="101">
        <f t="shared" si="407"/>
        <v>26.418738898756658</v>
      </c>
      <c r="CK644" s="101">
        <f>100*CK632/CK$71</f>
        <v>26.34868227109251</v>
      </c>
      <c r="CL644" s="1064">
        <f>100*CL632/CL$71</f>
        <v>26.747224583589858</v>
      </c>
      <c r="CM644" s="381"/>
      <c r="CN644" s="912"/>
    </row>
    <row r="645" spans="1:92" s="66" customFormat="1" ht="15">
      <c r="A645" s="228"/>
      <c r="B645" s="60"/>
      <c r="C645" s="685"/>
      <c r="D645" s="17"/>
      <c r="E645" s="579"/>
      <c r="F645" s="542"/>
      <c r="G645" s="524"/>
      <c r="H645" s="228"/>
      <c r="I645" s="82"/>
      <c r="J645" s="80"/>
      <c r="R645" s="5"/>
      <c r="S645" s="322"/>
      <c r="T645" s="12"/>
      <c r="U645" s="8"/>
      <c r="V645" s="78"/>
      <c r="W645" s="360"/>
      <c r="X645" s="77"/>
      <c r="Y645" s="77"/>
      <c r="Z645" s="789"/>
      <c r="BD645" s="79"/>
      <c r="BE645" s="79"/>
      <c r="BF645" s="79"/>
      <c r="BG645" s="79"/>
      <c r="BH645" s="79"/>
      <c r="BI645" s="79"/>
      <c r="BJ645" s="79"/>
      <c r="BK645" s="79"/>
      <c r="BL645" s="79"/>
      <c r="BM645" s="79"/>
      <c r="BN645" s="79"/>
      <c r="BO645" s="79"/>
      <c r="BP645" s="79"/>
      <c r="BQ645" s="79"/>
      <c r="BR645" s="79"/>
      <c r="BS645" s="79"/>
      <c r="BT645" s="79"/>
      <c r="BU645" s="79"/>
      <c r="BV645" s="79"/>
      <c r="BW645" s="79"/>
      <c r="BX645" s="79"/>
      <c r="BY645" s="79"/>
      <c r="BZ645" s="79"/>
      <c r="CA645" s="79"/>
      <c r="CB645" s="79"/>
      <c r="CC645" s="79"/>
      <c r="CD645" s="79"/>
      <c r="CE645" s="79"/>
      <c r="CF645" s="79"/>
      <c r="CG645" s="79"/>
      <c r="CH645" s="79"/>
      <c r="CI645" s="79"/>
      <c r="CJ645" s="79"/>
      <c r="CK645" s="79"/>
      <c r="CL645" s="1066"/>
      <c r="CM645" s="381"/>
      <c r="CN645" s="912"/>
    </row>
    <row r="646" spans="1:92" s="599" customFormat="1" ht="15">
      <c r="A646" s="598"/>
      <c r="B646" s="774"/>
      <c r="C646" s="689"/>
      <c r="D646" s="672"/>
      <c r="E646" s="595"/>
      <c r="F646" s="596"/>
      <c r="G646" s="597"/>
      <c r="H646" s="598"/>
      <c r="R646" s="600"/>
      <c r="S646" s="601"/>
      <c r="T646" s="602"/>
      <c r="U646" s="603"/>
      <c r="V646" s="599" t="s">
        <v>455</v>
      </c>
      <c r="W646" s="605" t="s">
        <v>739</v>
      </c>
      <c r="X646" s="607"/>
      <c r="Y646" s="607"/>
      <c r="Z646" s="796"/>
      <c r="BD646" s="608">
        <f t="shared" ref="BD646:CL646" si="408">BD263-(BD327+BD576+BD611)</f>
        <v>-15.182040000000001</v>
      </c>
      <c r="BE646" s="608">
        <f t="shared" si="408"/>
        <v>-17.690360000000027</v>
      </c>
      <c r="BF646" s="608">
        <f t="shared" si="408"/>
        <v>-21.462089999999961</v>
      </c>
      <c r="BG646" s="608">
        <f t="shared" si="408"/>
        <v>-25.207299999999975</v>
      </c>
      <c r="BH646" s="608">
        <f t="shared" si="408"/>
        <v>-30.961090000000013</v>
      </c>
      <c r="BI646" s="608">
        <f t="shared" si="408"/>
        <v>-35.353560000000016</v>
      </c>
      <c r="BJ646" s="608">
        <f t="shared" si="408"/>
        <v>-32.509370000000047</v>
      </c>
      <c r="BK646" s="608">
        <f t="shared" si="408"/>
        <v>-34.951399999999978</v>
      </c>
      <c r="BL646" s="608">
        <f t="shared" si="408"/>
        <v>-35.875910000000033</v>
      </c>
      <c r="BM646" s="608">
        <f t="shared" si="408"/>
        <v>-37.442000000000064</v>
      </c>
      <c r="BN646" s="608">
        <f t="shared" si="408"/>
        <v>-39.963580000000036</v>
      </c>
      <c r="BO646" s="608">
        <f t="shared" si="408"/>
        <v>-43.391579999999976</v>
      </c>
      <c r="BP646" s="608">
        <f t="shared" si="408"/>
        <v>-43.283870000000093</v>
      </c>
      <c r="BQ646" s="608">
        <f t="shared" si="408"/>
        <v>-45.307149999999979</v>
      </c>
      <c r="BR646" s="608">
        <f t="shared" si="408"/>
        <v>-48.873210000000086</v>
      </c>
      <c r="BS646" s="608">
        <f t="shared" si="408"/>
        <v>-51.170920000000137</v>
      </c>
      <c r="BT646" s="608">
        <f t="shared" si="408"/>
        <v>-53.340440000000058</v>
      </c>
      <c r="BU646" s="608">
        <f t="shared" si="408"/>
        <v>-53.576400000000035</v>
      </c>
      <c r="BV646" s="608">
        <f t="shared" si="408"/>
        <v>-58.094600000000128</v>
      </c>
      <c r="BW646" s="608">
        <f t="shared" si="408"/>
        <v>-58.110299999999938</v>
      </c>
      <c r="BX646" s="608">
        <f t="shared" si="408"/>
        <v>-58.318200000000047</v>
      </c>
      <c r="BY646" s="608">
        <f t="shared" si="408"/>
        <v>-64.33949999999993</v>
      </c>
      <c r="BZ646" s="608">
        <f t="shared" si="408"/>
        <v>-62.776000000000295</v>
      </c>
      <c r="CA646" s="608">
        <f t="shared" si="408"/>
        <v>-68.240900000000124</v>
      </c>
      <c r="CB646" s="608">
        <f t="shared" si="408"/>
        <v>-74.336500000000115</v>
      </c>
      <c r="CC646" s="608">
        <f t="shared" si="408"/>
        <v>-75.426500000000146</v>
      </c>
      <c r="CD646" s="608">
        <f t="shared" si="408"/>
        <v>-93.415599999999927</v>
      </c>
      <c r="CE646" s="608">
        <f t="shared" si="408"/>
        <v>-93.9772999999999</v>
      </c>
      <c r="CF646" s="608">
        <f t="shared" si="408"/>
        <v>-80.086000000000013</v>
      </c>
      <c r="CG646" s="608">
        <f t="shared" si="408"/>
        <v>-92.663000000000011</v>
      </c>
      <c r="CH646" s="608">
        <f t="shared" si="408"/>
        <v>-93.317999999999984</v>
      </c>
      <c r="CI646" s="608">
        <f t="shared" si="408"/>
        <v>-92.292999999999893</v>
      </c>
      <c r="CJ646" s="608">
        <f t="shared" si="408"/>
        <v>-122.4670000000001</v>
      </c>
      <c r="CK646" s="608">
        <f t="shared" si="408"/>
        <v>-93.952000000000226</v>
      </c>
      <c r="CL646" s="608">
        <f t="shared" si="408"/>
        <v>-93.337999999999965</v>
      </c>
      <c r="CM646" s="702"/>
      <c r="CN646" s="898"/>
    </row>
    <row r="647" spans="1:92" s="599" customFormat="1" ht="15">
      <c r="A647" s="598"/>
      <c r="B647" s="774"/>
      <c r="C647" s="689"/>
      <c r="D647" s="672"/>
      <c r="E647" s="595"/>
      <c r="F647" s="596"/>
      <c r="G647" s="597"/>
      <c r="H647" s="598"/>
      <c r="R647" s="600"/>
      <c r="S647" s="601"/>
      <c r="T647" s="602"/>
      <c r="U647" s="603"/>
      <c r="V647" s="599" t="s">
        <v>617</v>
      </c>
      <c r="W647" s="605" t="s">
        <v>595</v>
      </c>
      <c r="X647" s="607"/>
      <c r="Y647" s="607"/>
      <c r="Z647" s="796"/>
      <c r="BD647" s="608">
        <f t="shared" ref="BD647:CL647" si="409">BD264-(BD328+BD577+BD612)</f>
        <v>-0.10275999999999907</v>
      </c>
      <c r="BE647" s="608">
        <f t="shared" si="409"/>
        <v>-9.610000000000074E-2</v>
      </c>
      <c r="BF647" s="608">
        <f t="shared" si="409"/>
        <v>-0.13770999999999933</v>
      </c>
      <c r="BG647" s="608">
        <f t="shared" si="409"/>
        <v>-0.18835999999999942</v>
      </c>
      <c r="BH647" s="608">
        <f t="shared" si="409"/>
        <v>-0.21367999999999832</v>
      </c>
      <c r="BI647" s="608">
        <f t="shared" si="409"/>
        <v>-0.22625999999999813</v>
      </c>
      <c r="BJ647" s="608">
        <f t="shared" si="409"/>
        <v>-0.25292999999999921</v>
      </c>
      <c r="BK647" s="608">
        <f t="shared" si="409"/>
        <v>-0.28059999999999974</v>
      </c>
      <c r="BL647" s="608">
        <f t="shared" si="409"/>
        <v>-0.25553999999999988</v>
      </c>
      <c r="BM647" s="608">
        <f t="shared" si="409"/>
        <v>-0.19397999999999271</v>
      </c>
      <c r="BN647" s="608">
        <f t="shared" si="409"/>
        <v>-0.17303000000000068</v>
      </c>
      <c r="BO647" s="608">
        <f t="shared" si="409"/>
        <v>-0.1770900000000033</v>
      </c>
      <c r="BP647" s="608">
        <f t="shared" si="409"/>
        <v>-0.17753000000000085</v>
      </c>
      <c r="BQ647" s="608">
        <f t="shared" si="409"/>
        <v>-0.18130999999999986</v>
      </c>
      <c r="BR647" s="608">
        <f t="shared" si="409"/>
        <v>-0.18378000000001293</v>
      </c>
      <c r="BS647" s="608">
        <f t="shared" si="409"/>
        <v>-0.22341000000000122</v>
      </c>
      <c r="BT647" s="608">
        <f t="shared" si="409"/>
        <v>-0.19483999999999213</v>
      </c>
      <c r="BU647" s="608">
        <f t="shared" si="409"/>
        <v>-0.23000000000001108</v>
      </c>
      <c r="BV647" s="608">
        <f t="shared" si="409"/>
        <v>-0.21110000000000895</v>
      </c>
      <c r="BW647" s="608">
        <f t="shared" si="409"/>
        <v>-0.22299999999999898</v>
      </c>
      <c r="BX647" s="608">
        <f t="shared" si="409"/>
        <v>-0.22289999999999566</v>
      </c>
      <c r="BY647" s="608">
        <f t="shared" si="409"/>
        <v>-0.23509999999999565</v>
      </c>
      <c r="BZ647" s="608">
        <f t="shared" si="409"/>
        <v>-0.23500000000000654</v>
      </c>
      <c r="CA647" s="608">
        <f t="shared" si="409"/>
        <v>-0.23490000000000322</v>
      </c>
      <c r="CB647" s="608">
        <f t="shared" si="409"/>
        <v>-0.27289999999999992</v>
      </c>
      <c r="CC647" s="608">
        <f t="shared" si="409"/>
        <v>-0.24790000000000134</v>
      </c>
      <c r="CD647" s="608">
        <f t="shared" si="409"/>
        <v>-0.25489999999998503</v>
      </c>
      <c r="CE647" s="608">
        <f t="shared" si="409"/>
        <v>-0.12510000000000332</v>
      </c>
      <c r="CF647" s="608">
        <f t="shared" si="409"/>
        <v>-0.5379999999999896</v>
      </c>
      <c r="CG647" s="608">
        <f t="shared" si="409"/>
        <v>-0.80999999999999517</v>
      </c>
      <c r="CH647" s="608">
        <f t="shared" si="409"/>
        <v>-0.69500000000000739</v>
      </c>
      <c r="CI647" s="608">
        <f t="shared" si="409"/>
        <v>-0.41500000000000625</v>
      </c>
      <c r="CJ647" s="608">
        <f t="shared" si="409"/>
        <v>-0.44999999999999574</v>
      </c>
      <c r="CK647" s="608">
        <f t="shared" si="409"/>
        <v>-0.6460000000000008</v>
      </c>
      <c r="CL647" s="608">
        <f t="shared" si="409"/>
        <v>-0.52499999999999858</v>
      </c>
      <c r="CM647" s="702"/>
      <c r="CN647" s="898"/>
    </row>
    <row r="648" spans="1:92" s="599" customFormat="1" ht="15">
      <c r="A648" s="598"/>
      <c r="B648" s="774"/>
      <c r="C648" s="689"/>
      <c r="D648" s="672"/>
      <c r="E648" s="595"/>
      <c r="F648" s="596"/>
      <c r="G648" s="597"/>
      <c r="H648" s="598"/>
      <c r="R648" s="600"/>
      <c r="S648" s="601"/>
      <c r="T648" s="602"/>
      <c r="U648" s="603"/>
      <c r="V648" s="599" t="s">
        <v>707</v>
      </c>
      <c r="W648" s="605" t="s">
        <v>595</v>
      </c>
      <c r="X648" s="607"/>
      <c r="Y648" s="607"/>
      <c r="Z648" s="796"/>
      <c r="BD648" s="608">
        <f t="shared" ref="BD648:CL648" si="410">BD265-(BD330+BD578+BD617)</f>
        <v>-15.182139999999976</v>
      </c>
      <c r="BE648" s="608">
        <f t="shared" si="410"/>
        <v>-17.690859999999986</v>
      </c>
      <c r="BF648" s="608">
        <f t="shared" si="410"/>
        <v>-21.462189999999993</v>
      </c>
      <c r="BG648" s="608">
        <f t="shared" si="410"/>
        <v>-25.207500000000039</v>
      </c>
      <c r="BH648" s="608">
        <f t="shared" si="410"/>
        <v>-30.960690000000056</v>
      </c>
      <c r="BI648" s="608">
        <f t="shared" si="410"/>
        <v>-35.353360000000066</v>
      </c>
      <c r="BJ648" s="608">
        <f t="shared" si="410"/>
        <v>-32.509469999999965</v>
      </c>
      <c r="BK648" s="608">
        <f t="shared" si="410"/>
        <v>-34.95150000000001</v>
      </c>
      <c r="BL648" s="608">
        <f t="shared" si="410"/>
        <v>-35.87551000000002</v>
      </c>
      <c r="BM648" s="608">
        <f t="shared" si="410"/>
        <v>-37.441800000000057</v>
      </c>
      <c r="BN648" s="608">
        <f t="shared" si="410"/>
        <v>-39.963680000000011</v>
      </c>
      <c r="BO648" s="608">
        <f t="shared" si="410"/>
        <v>-43.391279999999938</v>
      </c>
      <c r="BP648" s="608">
        <f t="shared" si="410"/>
        <v>-43.284170000000131</v>
      </c>
      <c r="BQ648" s="608">
        <f t="shared" si="410"/>
        <v>-45.307250000000067</v>
      </c>
      <c r="BR648" s="608">
        <f t="shared" si="410"/>
        <v>-48.873410000000263</v>
      </c>
      <c r="BS648" s="608">
        <f t="shared" si="410"/>
        <v>-51.171019999999885</v>
      </c>
      <c r="BT648" s="608">
        <f t="shared" si="410"/>
        <v>-53.340539999999919</v>
      </c>
      <c r="BU648" s="608">
        <f t="shared" si="410"/>
        <v>-53.576200000000085</v>
      </c>
      <c r="BV648" s="608">
        <f t="shared" si="410"/>
        <v>-58.094200000000001</v>
      </c>
      <c r="BW648" s="608">
        <f t="shared" si="410"/>
        <v>-58.110199999999963</v>
      </c>
      <c r="BX648" s="608">
        <f t="shared" si="410"/>
        <v>-58.318199999999933</v>
      </c>
      <c r="BY648" s="608">
        <f t="shared" si="410"/>
        <v>-64.338900000000081</v>
      </c>
      <c r="BZ648" s="608">
        <f t="shared" si="410"/>
        <v>-62.776199999999903</v>
      </c>
      <c r="CA648" s="608">
        <f t="shared" si="410"/>
        <v>-68.241000000000099</v>
      </c>
      <c r="CB648" s="608">
        <f t="shared" si="410"/>
        <v>-74.336600000000203</v>
      </c>
      <c r="CC648" s="608">
        <f t="shared" si="410"/>
        <v>-75.426499999999805</v>
      </c>
      <c r="CD648" s="608">
        <f t="shared" si="410"/>
        <v>-93.415500000000065</v>
      </c>
      <c r="CE648" s="608">
        <f t="shared" si="410"/>
        <v>-93.977199999999812</v>
      </c>
      <c r="CF648" s="608">
        <f t="shared" si="410"/>
        <v>-80.086000000000013</v>
      </c>
      <c r="CG648" s="608">
        <f t="shared" si="410"/>
        <v>-92.663000000000125</v>
      </c>
      <c r="CH648" s="608">
        <f t="shared" si="410"/>
        <v>-93.31799999999987</v>
      </c>
      <c r="CI648" s="608">
        <f t="shared" si="410"/>
        <v>-92.292999999999893</v>
      </c>
      <c r="CJ648" s="608">
        <f t="shared" si="410"/>
        <v>-122.4670000000001</v>
      </c>
      <c r="CK648" s="608">
        <f t="shared" si="410"/>
        <v>-93.951999999999998</v>
      </c>
      <c r="CL648" s="608">
        <f t="shared" si="410"/>
        <v>-93.337999999999965</v>
      </c>
      <c r="CM648" s="702"/>
      <c r="CN648" s="898"/>
    </row>
    <row r="649" spans="1:92" s="599" customFormat="1" ht="15">
      <c r="A649" s="598"/>
      <c r="B649" s="774"/>
      <c r="C649" s="689"/>
      <c r="D649" s="672"/>
      <c r="E649" s="595"/>
      <c r="F649" s="596"/>
      <c r="G649" s="597"/>
      <c r="H649" s="598"/>
      <c r="R649" s="600"/>
      <c r="S649" s="601"/>
      <c r="T649" s="602"/>
      <c r="U649" s="603"/>
      <c r="V649" s="604" t="str">
        <f>V644</f>
        <v>Dépenses hors intérêts</v>
      </c>
      <c r="W649" s="605" t="s">
        <v>595</v>
      </c>
      <c r="X649" s="607"/>
      <c r="Y649" s="607"/>
      <c r="Z649" s="796"/>
      <c r="BD649" s="608">
        <f t="shared" ref="BD649:CL649" si="411">BD270-(BD339+BD585+BD632)</f>
        <v>-15.079280000000011</v>
      </c>
      <c r="BE649" s="608">
        <f t="shared" si="411"/>
        <v>-17.594259999999991</v>
      </c>
      <c r="BF649" s="608">
        <f t="shared" si="411"/>
        <v>-21.324379999999991</v>
      </c>
      <c r="BG649" s="608">
        <f t="shared" si="411"/>
        <v>-25.018939999999986</v>
      </c>
      <c r="BH649" s="608">
        <f t="shared" si="411"/>
        <v>-30.747410000000002</v>
      </c>
      <c r="BI649" s="608">
        <f t="shared" si="411"/>
        <v>-35.127300000000048</v>
      </c>
      <c r="BJ649" s="608">
        <f t="shared" si="411"/>
        <v>-32.256440000000111</v>
      </c>
      <c r="BK649" s="608">
        <f t="shared" si="411"/>
        <v>-34.670799999999986</v>
      </c>
      <c r="BL649" s="608">
        <f t="shared" si="411"/>
        <v>-35.620370000000037</v>
      </c>
      <c r="BM649" s="608">
        <f t="shared" si="411"/>
        <v>-37.248020000000054</v>
      </c>
      <c r="BN649" s="608">
        <f t="shared" si="411"/>
        <v>-39.790549999999996</v>
      </c>
      <c r="BO649" s="608">
        <f t="shared" si="411"/>
        <v>-43.214490000000012</v>
      </c>
      <c r="BP649" s="608">
        <f t="shared" si="411"/>
        <v>-43.106340000000046</v>
      </c>
      <c r="BQ649" s="608">
        <f t="shared" si="411"/>
        <v>-45.125839999999926</v>
      </c>
      <c r="BR649" s="608">
        <f t="shared" si="411"/>
        <v>-48.689430000000129</v>
      </c>
      <c r="BS649" s="608">
        <f t="shared" si="411"/>
        <v>-50.947509999999966</v>
      </c>
      <c r="BT649" s="608">
        <f t="shared" si="411"/>
        <v>-53.145600000000172</v>
      </c>
      <c r="BU649" s="608">
        <f t="shared" si="411"/>
        <v>-53.346400000000131</v>
      </c>
      <c r="BV649" s="608">
        <f t="shared" si="411"/>
        <v>-57.88350000000014</v>
      </c>
      <c r="BW649" s="608">
        <f t="shared" si="411"/>
        <v>-57.887299999999982</v>
      </c>
      <c r="BX649" s="608">
        <f t="shared" si="411"/>
        <v>-58.095300000000066</v>
      </c>
      <c r="BY649" s="608">
        <f t="shared" si="411"/>
        <v>-64.104400000000055</v>
      </c>
      <c r="BZ649" s="608">
        <f t="shared" si="411"/>
        <v>-62.541000000000281</v>
      </c>
      <c r="CA649" s="608">
        <f t="shared" si="411"/>
        <v>-68.005999999999972</v>
      </c>
      <c r="CB649" s="608">
        <f t="shared" si="411"/>
        <v>-74.063600000000179</v>
      </c>
      <c r="CC649" s="608">
        <f t="shared" si="411"/>
        <v>-75.178600000000188</v>
      </c>
      <c r="CD649" s="608">
        <f t="shared" si="411"/>
        <v>-93.160700000000247</v>
      </c>
      <c r="CE649" s="608">
        <f t="shared" si="411"/>
        <v>-93.852200000000039</v>
      </c>
      <c r="CF649" s="608">
        <f t="shared" si="411"/>
        <v>-79.548000000000002</v>
      </c>
      <c r="CG649" s="608">
        <f t="shared" si="411"/>
        <v>-91.852999999999838</v>
      </c>
      <c r="CH649" s="608">
        <f t="shared" si="411"/>
        <v>-92.623000000000161</v>
      </c>
      <c r="CI649" s="608">
        <f t="shared" si="411"/>
        <v>-91.878000000000156</v>
      </c>
      <c r="CJ649" s="608">
        <f t="shared" si="411"/>
        <v>-122.01700000000005</v>
      </c>
      <c r="CK649" s="608">
        <f t="shared" si="411"/>
        <v>-93.30600000000004</v>
      </c>
      <c r="CL649" s="608">
        <f t="shared" si="411"/>
        <v>-92.812999999999874</v>
      </c>
      <c r="CM649" s="702"/>
      <c r="CN649" s="898"/>
    </row>
    <row r="650" spans="1:92" s="4" customFormat="1" ht="15">
      <c r="A650" s="228"/>
      <c r="B650" s="60"/>
      <c r="C650" s="685"/>
      <c r="D650" s="17"/>
      <c r="E650" s="579"/>
      <c r="F650" s="542"/>
      <c r="G650" s="524"/>
      <c r="H650" s="228"/>
      <c r="R650" s="5"/>
      <c r="S650" s="322"/>
      <c r="T650" s="12"/>
      <c r="U650" s="8"/>
      <c r="V650" s="135"/>
      <c r="W650" s="344"/>
      <c r="X650" s="2"/>
      <c r="Y650" s="2"/>
      <c r="Z650" s="789"/>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64"/>
      <c r="CM650" s="395"/>
      <c r="CN650" s="888"/>
    </row>
    <row r="651" spans="1:92" s="4" customFormat="1" ht="15">
      <c r="A651" s="228"/>
      <c r="B651" s="60"/>
      <c r="C651" s="685"/>
      <c r="D651" s="17"/>
      <c r="E651" s="579"/>
      <c r="F651" s="542"/>
      <c r="G651" s="524"/>
      <c r="H651" s="228"/>
      <c r="R651" s="5"/>
      <c r="S651" s="322"/>
      <c r="T651" s="12"/>
      <c r="U651" s="8"/>
      <c r="V651" s="135" t="s">
        <v>937</v>
      </c>
      <c r="W651" s="344" t="s">
        <v>876</v>
      </c>
      <c r="X651" s="24" t="s">
        <v>1056</v>
      </c>
      <c r="Y651" s="2"/>
      <c r="Z651" s="789">
        <v>1978</v>
      </c>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f t="shared" ref="BD651:CK651" si="412">100*BD612/BD617</f>
        <v>0.20147132599400605</v>
      </c>
      <c r="BE651" s="101">
        <f t="shared" si="412"/>
        <v>0.19894202023077528</v>
      </c>
      <c r="BF651" s="101">
        <f t="shared" si="412"/>
        <v>0.18108669899116939</v>
      </c>
      <c r="BG651" s="101">
        <f t="shared" si="412"/>
        <v>0.18646902033707022</v>
      </c>
      <c r="BH651" s="101">
        <f t="shared" si="412"/>
        <v>0.28606299031872306</v>
      </c>
      <c r="BI651" s="101">
        <f t="shared" si="412"/>
        <v>0.38476624803912501</v>
      </c>
      <c r="BJ651" s="101">
        <f t="shared" si="412"/>
        <v>0.34499011440882921</v>
      </c>
      <c r="BK651" s="101">
        <f t="shared" si="412"/>
        <v>0.39303853826518714</v>
      </c>
      <c r="BL651" s="101">
        <f t="shared" si="412"/>
        <v>0.37665077780148409</v>
      </c>
      <c r="BM651" s="101">
        <f t="shared" si="412"/>
        <v>0.36555458988890527</v>
      </c>
      <c r="BN651" s="101">
        <f t="shared" si="412"/>
        <v>0.33803263866488281</v>
      </c>
      <c r="BO651" s="101">
        <f t="shared" si="412"/>
        <v>0.31867901093824058</v>
      </c>
      <c r="BP651" s="101">
        <f t="shared" si="412"/>
        <v>0.28963937831466025</v>
      </c>
      <c r="BQ651" s="101">
        <f t="shared" si="412"/>
        <v>0.31550952646174929</v>
      </c>
      <c r="BR651" s="101">
        <f t="shared" si="412"/>
        <v>0.54214094788573419</v>
      </c>
      <c r="BS651" s="101">
        <f t="shared" si="412"/>
        <v>0.80547122010061634</v>
      </c>
      <c r="BT651" s="101">
        <f t="shared" si="412"/>
        <v>0.75204033031407214</v>
      </c>
      <c r="BU651" s="101">
        <f t="shared" si="412"/>
        <v>0.90491608585595895</v>
      </c>
      <c r="BV651" s="101">
        <f t="shared" si="412"/>
        <v>0.966530790703238</v>
      </c>
      <c r="BW651" s="101">
        <f t="shared" si="412"/>
        <v>1.0544274878430244</v>
      </c>
      <c r="BX651" s="101">
        <f t="shared" si="412"/>
        <v>1.1031571212901199</v>
      </c>
      <c r="BY651" s="101">
        <f t="shared" si="412"/>
        <v>0.95408584323703494</v>
      </c>
      <c r="BZ651" s="101">
        <f t="shared" si="412"/>
        <v>0.91733334265849198</v>
      </c>
      <c r="CA651" s="101">
        <f t="shared" si="412"/>
        <v>0.89951492696566981</v>
      </c>
      <c r="CB651" s="101">
        <f t="shared" si="412"/>
        <v>0.79511245720206125</v>
      </c>
      <c r="CC651" s="101">
        <f t="shared" si="412"/>
        <v>0.71484957116080927</v>
      </c>
      <c r="CD651" s="101">
        <f t="shared" si="412"/>
        <v>0.86121761614134351</v>
      </c>
      <c r="CE651" s="101">
        <f t="shared" si="412"/>
        <v>0.93108804073776963</v>
      </c>
      <c r="CF651" s="101">
        <f t="shared" si="412"/>
        <v>0.9530628985257662</v>
      </c>
      <c r="CG651" s="101">
        <f t="shared" si="412"/>
        <v>1.0564705949482514</v>
      </c>
      <c r="CH651" s="101">
        <f t="shared" si="412"/>
        <v>1.1508108683372493</v>
      </c>
      <c r="CI651" s="101">
        <f t="shared" si="412"/>
        <v>0.76626525013013036</v>
      </c>
      <c r="CJ651" s="101">
        <f t="shared" si="412"/>
        <v>0.73519697059008848</v>
      </c>
      <c r="CK651" s="101">
        <f t="shared" si="412"/>
        <v>0.91104213955930269</v>
      </c>
      <c r="CL651" s="1064">
        <f t="shared" ref="CL651" si="413">100*CL612/CL617</f>
        <v>0.99705102840718218</v>
      </c>
      <c r="CM651" s="395"/>
      <c r="CN651" s="888"/>
    </row>
    <row r="652" spans="1:92" s="4" customFormat="1" ht="15">
      <c r="A652" s="228"/>
      <c r="B652" s="60"/>
      <c r="C652" s="685"/>
      <c r="D652" s="17"/>
      <c r="E652" s="579"/>
      <c r="F652" s="542"/>
      <c r="G652" s="524"/>
      <c r="H652" s="228"/>
      <c r="R652" s="5"/>
      <c r="S652" s="322"/>
      <c r="T652" s="12"/>
      <c r="U652" s="8"/>
      <c r="V652" s="135" t="s">
        <v>481</v>
      </c>
      <c r="W652" s="344" t="s">
        <v>333</v>
      </c>
      <c r="X652" s="24" t="s">
        <v>332</v>
      </c>
      <c r="Y652" s="2" t="s">
        <v>448</v>
      </c>
      <c r="Z652" s="789">
        <v>1978</v>
      </c>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f>100*BD612/BD611</f>
        <v>0.20024988368513066</v>
      </c>
      <c r="BE652" s="101">
        <f t="shared" ref="BE652:CJ652" si="414">100*BE612/BE611</f>
        <v>0.20698653674335266</v>
      </c>
      <c r="BF652" s="101">
        <f t="shared" si="414"/>
        <v>0.18737044253266175</v>
      </c>
      <c r="BG652" s="101">
        <f t="shared" si="414"/>
        <v>0.18506952770939514</v>
      </c>
      <c r="BH652" s="101">
        <f t="shared" si="414"/>
        <v>0.28521447977381226</v>
      </c>
      <c r="BI652" s="101">
        <f t="shared" si="414"/>
        <v>0.39440714194315402</v>
      </c>
      <c r="BJ652" s="101">
        <f t="shared" si="414"/>
        <v>0.35056581794629738</v>
      </c>
      <c r="BK652" s="101">
        <f t="shared" si="414"/>
        <v>0.39536971092400902</v>
      </c>
      <c r="BL652" s="101">
        <f t="shared" si="414"/>
        <v>0.36664487960977998</v>
      </c>
      <c r="BM652" s="101">
        <f t="shared" si="414"/>
        <v>0.36485880337734911</v>
      </c>
      <c r="BN652" s="101">
        <f t="shared" si="414"/>
        <v>0.33652643856428227</v>
      </c>
      <c r="BO652" s="101">
        <f t="shared" si="414"/>
        <v>0.32012096994869804</v>
      </c>
      <c r="BP652" s="101">
        <f t="shared" si="414"/>
        <v>0.28828082628813828</v>
      </c>
      <c r="BQ652" s="101">
        <f t="shared" si="414"/>
        <v>0.30887667062980717</v>
      </c>
      <c r="BR652" s="101">
        <f t="shared" si="414"/>
        <v>0.52409629995452411</v>
      </c>
      <c r="BS652" s="101">
        <f t="shared" si="414"/>
        <v>0.77228348259077351</v>
      </c>
      <c r="BT652" s="101">
        <f t="shared" si="414"/>
        <v>0.73566469501208342</v>
      </c>
      <c r="BU652" s="101">
        <f t="shared" si="414"/>
        <v>0.8791349926466796</v>
      </c>
      <c r="BV652" s="101">
        <f t="shared" si="414"/>
        <v>0.95259454040929825</v>
      </c>
      <c r="BW652" s="101">
        <f t="shared" si="414"/>
        <v>1.0437888683876884</v>
      </c>
      <c r="BX652" s="101">
        <f t="shared" si="414"/>
        <v>1.1015998227229538</v>
      </c>
      <c r="BY652" s="101">
        <f t="shared" si="414"/>
        <v>0.9715847011569676</v>
      </c>
      <c r="BZ652" s="101">
        <f t="shared" si="414"/>
        <v>0.94914495845700519</v>
      </c>
      <c r="CA652" s="101">
        <f t="shared" si="414"/>
        <v>0.92687287475459967</v>
      </c>
      <c r="CB652" s="101">
        <f t="shared" si="414"/>
        <v>0.80314396832073476</v>
      </c>
      <c r="CC652" s="101">
        <f t="shared" si="414"/>
        <v>0.70754954877131249</v>
      </c>
      <c r="CD652" s="101">
        <f t="shared" si="414"/>
        <v>0.83837695499835552</v>
      </c>
      <c r="CE652" s="101">
        <f t="shared" si="414"/>
        <v>0.93167993369380619</v>
      </c>
      <c r="CF652" s="101">
        <f t="shared" si="414"/>
        <v>0.95826991952902141</v>
      </c>
      <c r="CG652" s="101">
        <f t="shared" si="414"/>
        <v>1.0669734350695212</v>
      </c>
      <c r="CH652" s="101">
        <f t="shared" si="414"/>
        <v>1.183577675573845</v>
      </c>
      <c r="CI652" s="101">
        <f t="shared" si="414"/>
        <v>0.74314376965962203</v>
      </c>
      <c r="CJ652" s="101">
        <f t="shared" si="414"/>
        <v>0.70195662890035204</v>
      </c>
      <c r="CK652" s="101">
        <f>100*CK612/CK611</f>
        <v>0.88711465956974922</v>
      </c>
      <c r="CL652" s="1064">
        <f>100*CL612/CL611</f>
        <v>0.97317484173612079</v>
      </c>
      <c r="CM652" s="395"/>
      <c r="CN652" s="888"/>
    </row>
    <row r="653" spans="1:92" s="4" customFormat="1" ht="15">
      <c r="A653" s="228"/>
      <c r="B653" s="60"/>
      <c r="C653" s="685"/>
      <c r="D653" s="17"/>
      <c r="E653" s="579"/>
      <c r="F653" s="542"/>
      <c r="G653" s="524"/>
      <c r="H653" s="228"/>
      <c r="R653" s="5"/>
      <c r="S653" s="322"/>
      <c r="T653" s="12"/>
      <c r="U653" s="8"/>
      <c r="V653" s="135" t="s">
        <v>400</v>
      </c>
      <c r="W653" s="344" t="s">
        <v>401</v>
      </c>
      <c r="X653" s="24" t="s">
        <v>402</v>
      </c>
      <c r="Y653" s="2" t="s">
        <v>448</v>
      </c>
      <c r="Z653" s="789">
        <v>1978</v>
      </c>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f t="shared" ref="BD653:CI653" si="415">100*BD612/BD$263</f>
        <v>8.5032023528126874E-2</v>
      </c>
      <c r="BE653" s="101">
        <f t="shared" si="415"/>
        <v>8.8721092821493555E-2</v>
      </c>
      <c r="BF653" s="101">
        <f t="shared" si="415"/>
        <v>8.1266270378214489E-2</v>
      </c>
      <c r="BG653" s="101">
        <f t="shared" si="415"/>
        <v>8.017236689044796E-2</v>
      </c>
      <c r="BH653" s="101">
        <f t="shared" si="415"/>
        <v>0.12459092153986856</v>
      </c>
      <c r="BI653" s="101">
        <f t="shared" si="415"/>
        <v>0.17136671664888509</v>
      </c>
      <c r="BJ653" s="101">
        <f t="shared" si="415"/>
        <v>0.15033177481154036</v>
      </c>
      <c r="BK653" s="101">
        <f t="shared" si="415"/>
        <v>0.16786624757061244</v>
      </c>
      <c r="BL653" s="101">
        <f t="shared" si="415"/>
        <v>0.15606193745271274</v>
      </c>
      <c r="BM653" s="101">
        <f t="shared" si="415"/>
        <v>0.15577433101149707</v>
      </c>
      <c r="BN653" s="101">
        <f t="shared" si="415"/>
        <v>0.14362009163339798</v>
      </c>
      <c r="BO653" s="101">
        <f t="shared" si="415"/>
        <v>0.13854301248226839</v>
      </c>
      <c r="BP653" s="101">
        <f t="shared" si="415"/>
        <v>0.12456788379454826</v>
      </c>
      <c r="BQ653" s="101">
        <f t="shared" si="415"/>
        <v>0.13425385684258942</v>
      </c>
      <c r="BR653" s="101">
        <f t="shared" si="415"/>
        <v>0.22984961069970683</v>
      </c>
      <c r="BS653" s="101">
        <f t="shared" si="415"/>
        <v>0.33449756575686806</v>
      </c>
      <c r="BT653" s="101">
        <f t="shared" si="415"/>
        <v>0.32105806426138478</v>
      </c>
      <c r="BU653" s="101">
        <f t="shared" si="415"/>
        <v>0.38507182304986787</v>
      </c>
      <c r="BV653" s="101">
        <f t="shared" si="415"/>
        <v>0.4206239307328018</v>
      </c>
      <c r="BW653" s="101">
        <f t="shared" si="415"/>
        <v>0.46117699793998068</v>
      </c>
      <c r="BX653" s="101">
        <f t="shared" si="415"/>
        <v>0.49283332173618616</v>
      </c>
      <c r="BY653" s="101">
        <f t="shared" si="415"/>
        <v>0.43346346879808456</v>
      </c>
      <c r="BZ653" s="101">
        <f t="shared" si="415"/>
        <v>0.42303723235628077</v>
      </c>
      <c r="CA653" s="101">
        <f t="shared" si="415"/>
        <v>0.41734334287798397</v>
      </c>
      <c r="CB653" s="101">
        <f t="shared" si="415"/>
        <v>0.36160500157328823</v>
      </c>
      <c r="CC653" s="101">
        <f t="shared" si="415"/>
        <v>0.32262275780013666</v>
      </c>
      <c r="CD653" s="101">
        <f t="shared" si="415"/>
        <v>0.38620105249823455</v>
      </c>
      <c r="CE653" s="101">
        <f t="shared" si="415"/>
        <v>0.43138966950877017</v>
      </c>
      <c r="CF653" s="101">
        <f t="shared" si="415"/>
        <v>0.44154412916007707</v>
      </c>
      <c r="CG653" s="101">
        <f t="shared" si="415"/>
        <v>0.49616227296924059</v>
      </c>
      <c r="CH653" s="101">
        <f t="shared" si="415"/>
        <v>0.54590907987670201</v>
      </c>
      <c r="CI653" s="101">
        <f t="shared" si="415"/>
        <v>0.34513840563803899</v>
      </c>
      <c r="CJ653" s="101">
        <f>100*CJ612/CJ$263</f>
        <v>0.33013813410344273</v>
      </c>
      <c r="CK653" s="101">
        <f>100*CK612/CK$263</f>
        <v>0.42199034607678615</v>
      </c>
      <c r="CL653" s="1064">
        <f>100*CL612/CL$263</f>
        <v>0.46405485958909176</v>
      </c>
      <c r="CM653" s="395"/>
      <c r="CN653" s="888"/>
    </row>
    <row r="654" spans="1:92" s="4" customFormat="1" thickBot="1">
      <c r="A654" s="228"/>
      <c r="B654" s="60"/>
      <c r="C654" s="685"/>
      <c r="D654" s="17"/>
      <c r="E654" s="579"/>
      <c r="F654" s="542"/>
      <c r="G654" s="524"/>
      <c r="H654" s="228"/>
      <c r="I654" s="82"/>
      <c r="J654" s="279"/>
      <c r="K654" s="280"/>
      <c r="L654" s="281"/>
      <c r="M654" s="282"/>
      <c r="N654" s="283"/>
      <c r="O654" s="284"/>
      <c r="P654" s="285"/>
      <c r="Q654" s="286"/>
      <c r="R654" s="289"/>
      <c r="S654" s="323"/>
      <c r="T654" s="287"/>
      <c r="U654" s="288"/>
      <c r="V654" s="253"/>
      <c r="W654" s="352"/>
      <c r="X654" s="254"/>
      <c r="Y654" s="254"/>
      <c r="Z654" s="790"/>
      <c r="AA654" s="257"/>
      <c r="AB654" s="257"/>
      <c r="AC654" s="257"/>
      <c r="AD654" s="257"/>
      <c r="AE654" s="257"/>
      <c r="AF654" s="257"/>
      <c r="AG654" s="257"/>
      <c r="AH654" s="257"/>
      <c r="AI654" s="257"/>
      <c r="AJ654" s="257"/>
      <c r="AK654" s="257"/>
      <c r="AL654" s="257"/>
      <c r="AM654" s="257"/>
      <c r="AN654" s="257"/>
      <c r="AO654" s="257"/>
      <c r="AP654" s="257"/>
      <c r="AQ654" s="257"/>
      <c r="AR654" s="257"/>
      <c r="AS654" s="257"/>
      <c r="AT654" s="257"/>
      <c r="AU654" s="257"/>
      <c r="AV654" s="257"/>
      <c r="AW654" s="257"/>
      <c r="AX654" s="257"/>
      <c r="AY654" s="257"/>
      <c r="AZ654" s="257"/>
      <c r="BA654" s="257"/>
      <c r="BB654" s="257"/>
      <c r="BC654" s="257"/>
      <c r="BD654" s="257"/>
      <c r="BE654" s="257"/>
      <c r="BF654" s="257"/>
      <c r="BG654" s="257"/>
      <c r="BH654" s="257"/>
      <c r="BI654" s="257"/>
      <c r="BJ654" s="257"/>
      <c r="BK654" s="257"/>
      <c r="BL654" s="257"/>
      <c r="BM654" s="257"/>
      <c r="BN654" s="257"/>
      <c r="BO654" s="257"/>
      <c r="BP654" s="257"/>
      <c r="BQ654" s="257"/>
      <c r="BR654" s="257"/>
      <c r="BS654" s="257"/>
      <c r="BT654" s="257"/>
      <c r="BU654" s="257"/>
      <c r="BV654" s="257"/>
      <c r="BW654" s="257"/>
      <c r="BX654" s="257"/>
      <c r="BY654" s="257"/>
      <c r="BZ654" s="257"/>
      <c r="CA654" s="257"/>
      <c r="CB654" s="257"/>
      <c r="CC654" s="257"/>
      <c r="CD654" s="257"/>
      <c r="CE654" s="257"/>
      <c r="CF654" s="257"/>
      <c r="CG654" s="257"/>
      <c r="CH654" s="257"/>
      <c r="CI654" s="257"/>
      <c r="CJ654" s="257"/>
      <c r="CK654" s="838"/>
      <c r="CL654" s="838"/>
      <c r="CM654" s="838"/>
      <c r="CN654" s="888"/>
    </row>
    <row r="655" spans="1:92" s="4" customFormat="1" ht="15">
      <c r="A655" s="228"/>
      <c r="B655" s="60"/>
      <c r="C655" s="685"/>
      <c r="D655" s="17"/>
      <c r="E655" s="579"/>
      <c r="F655" s="542"/>
      <c r="G655" s="524"/>
      <c r="H655" s="228"/>
      <c r="I655" s="82"/>
      <c r="J655" s="380"/>
      <c r="K655" s="381"/>
      <c r="L655" s="382"/>
      <c r="M655" s="383"/>
      <c r="N655" s="384"/>
      <c r="O655" s="385"/>
      <c r="P655" s="386"/>
      <c r="Q655" s="387"/>
      <c r="R655" s="388"/>
      <c r="S655" s="389"/>
      <c r="T655" s="390"/>
      <c r="U655" s="391"/>
      <c r="V655" s="392"/>
      <c r="W655" s="393"/>
      <c r="X655" s="394"/>
      <c r="Y655" s="394"/>
      <c r="Z655" s="795"/>
      <c r="AA655" s="395"/>
      <c r="AB655" s="395"/>
      <c r="AC655" s="395"/>
      <c r="AD655" s="395"/>
      <c r="AE655" s="395"/>
      <c r="AF655" s="395"/>
      <c r="AG655" s="395"/>
      <c r="AH655" s="395"/>
      <c r="AI655" s="395"/>
      <c r="AJ655" s="395"/>
      <c r="AK655" s="395"/>
      <c r="AL655" s="395"/>
      <c r="AM655" s="395"/>
      <c r="AN655" s="395"/>
      <c r="AO655" s="395"/>
      <c r="AP655" s="395"/>
      <c r="AQ655" s="395"/>
      <c r="AR655" s="395"/>
      <c r="AS655" s="395"/>
      <c r="AT655" s="395"/>
      <c r="AU655" s="395"/>
      <c r="AV655" s="395"/>
      <c r="AW655" s="395"/>
      <c r="AX655" s="395"/>
      <c r="AY655" s="395"/>
      <c r="AZ655" s="395"/>
      <c r="BA655" s="395"/>
      <c r="BB655" s="395"/>
      <c r="BC655" s="395"/>
      <c r="BD655" s="395"/>
      <c r="BE655" s="395"/>
      <c r="BF655" s="395"/>
      <c r="BG655" s="395"/>
      <c r="BH655" s="395"/>
      <c r="BI655" s="395"/>
      <c r="BJ655" s="395"/>
      <c r="BK655" s="395"/>
      <c r="BL655" s="395"/>
      <c r="BM655" s="395"/>
      <c r="BN655" s="395"/>
      <c r="BO655" s="395"/>
      <c r="BP655" s="395"/>
      <c r="BQ655" s="395"/>
      <c r="BR655" s="395"/>
      <c r="BS655" s="395"/>
      <c r="BT655" s="395"/>
      <c r="BU655" s="395"/>
      <c r="BV655" s="395"/>
      <c r="BW655" s="395"/>
      <c r="BX655" s="395"/>
      <c r="BY655" s="395"/>
      <c r="BZ655" s="395"/>
      <c r="CA655" s="395"/>
      <c r="CB655" s="395"/>
      <c r="CC655" s="395"/>
      <c r="CD655" s="395"/>
      <c r="CE655" s="395"/>
      <c r="CF655" s="395"/>
      <c r="CG655" s="395"/>
      <c r="CH655" s="395"/>
      <c r="CI655" s="395"/>
      <c r="CJ655" s="395"/>
      <c r="CK655" s="840"/>
      <c r="CL655" s="840"/>
      <c r="CM655" s="839"/>
      <c r="CN655" s="888"/>
    </row>
    <row r="656" spans="1:92" s="4" customFormat="1" ht="15">
      <c r="A656" s="228"/>
      <c r="B656" s="60"/>
      <c r="C656" s="685"/>
      <c r="D656" s="17"/>
      <c r="E656" s="579"/>
      <c r="F656" s="542"/>
      <c r="G656" s="524"/>
      <c r="H656" s="228"/>
      <c r="I656" s="82"/>
      <c r="J656" s="380"/>
      <c r="K656" s="381"/>
      <c r="L656" s="382"/>
      <c r="M656" s="383"/>
      <c r="N656" s="384"/>
      <c r="O656" s="385"/>
      <c r="P656" s="386"/>
      <c r="Q656" s="387"/>
      <c r="R656" s="388"/>
      <c r="S656" s="389"/>
      <c r="T656" s="390"/>
      <c r="U656" s="391"/>
      <c r="V656" s="396" t="s">
        <v>741</v>
      </c>
      <c r="W656" s="393"/>
      <c r="X656" s="394"/>
      <c r="Y656" s="394"/>
      <c r="Z656" s="795"/>
      <c r="AA656" s="395"/>
      <c r="AB656" s="395"/>
      <c r="AC656" s="395"/>
      <c r="AD656" s="395"/>
      <c r="AE656" s="395"/>
      <c r="AF656" s="395"/>
      <c r="AG656" s="395"/>
      <c r="AH656" s="395"/>
      <c r="AI656" s="395"/>
      <c r="AJ656" s="395"/>
      <c r="AK656" s="395"/>
      <c r="AL656" s="395"/>
      <c r="AM656" s="395"/>
      <c r="AN656" s="395"/>
      <c r="AO656" s="395"/>
      <c r="AP656" s="395"/>
      <c r="AQ656" s="395"/>
      <c r="AR656" s="395"/>
      <c r="AS656" s="395"/>
      <c r="AT656" s="395"/>
      <c r="AU656" s="395"/>
      <c r="AV656" s="395"/>
      <c r="AW656" s="395"/>
      <c r="AX656" s="395"/>
      <c r="AY656" s="395"/>
      <c r="AZ656" s="395"/>
      <c r="BA656" s="395"/>
      <c r="BB656" s="395"/>
      <c r="BC656" s="395"/>
      <c r="BD656" s="395"/>
      <c r="BE656" s="395"/>
      <c r="BF656" s="395"/>
      <c r="BG656" s="395"/>
      <c r="BH656" s="395"/>
      <c r="BI656" s="395"/>
      <c r="BJ656" s="395"/>
      <c r="BK656" s="395"/>
      <c r="BL656" s="395"/>
      <c r="BM656" s="395"/>
      <c r="BN656" s="395"/>
      <c r="BO656" s="395"/>
      <c r="BP656" s="395"/>
      <c r="BQ656" s="395"/>
      <c r="BR656" s="395"/>
      <c r="BS656" s="395"/>
      <c r="BT656" s="395"/>
      <c r="BU656" s="395"/>
      <c r="BV656" s="395"/>
      <c r="BW656" s="395"/>
      <c r="BX656" s="395"/>
      <c r="BY656" s="395"/>
      <c r="BZ656" s="395"/>
      <c r="CA656" s="395"/>
      <c r="CB656" s="395"/>
      <c r="CC656" s="395"/>
      <c r="CD656" s="395"/>
      <c r="CE656" s="395"/>
      <c r="CF656" s="395"/>
      <c r="CG656" s="395"/>
      <c r="CH656" s="395"/>
      <c r="CI656" s="395"/>
      <c r="CJ656" s="395"/>
      <c r="CK656" s="840"/>
      <c r="CL656" s="840"/>
      <c r="CM656" s="395"/>
      <c r="CN656" s="888"/>
    </row>
    <row r="657" spans="1:92" s="4" customFormat="1" ht="15">
      <c r="A657" s="228"/>
      <c r="B657" s="60"/>
      <c r="C657" s="685"/>
      <c r="D657" s="17"/>
      <c r="E657" s="579"/>
      <c r="F657" s="542"/>
      <c r="G657" s="524"/>
      <c r="H657" s="228"/>
      <c r="I657" s="82"/>
      <c r="J657" s="380"/>
      <c r="K657" s="381"/>
      <c r="L657" s="382"/>
      <c r="M657" s="383"/>
      <c r="N657" s="384"/>
      <c r="O657" s="385"/>
      <c r="P657" s="386"/>
      <c r="Q657" s="387"/>
      <c r="R657" s="388"/>
      <c r="S657" s="389"/>
      <c r="T657" s="390"/>
      <c r="U657" s="391"/>
      <c r="V657" s="392" t="s">
        <v>970</v>
      </c>
      <c r="W657" s="393"/>
      <c r="X657" s="394"/>
      <c r="Y657" s="394"/>
      <c r="Z657" s="795"/>
      <c r="AA657" s="395"/>
      <c r="AB657" s="395"/>
      <c r="AC657" s="395"/>
      <c r="AD657" s="395"/>
      <c r="AE657" s="395"/>
      <c r="AF657" s="395"/>
      <c r="AG657" s="395"/>
      <c r="AH657" s="395"/>
      <c r="AI657" s="395"/>
      <c r="AJ657" s="395"/>
      <c r="AK657" s="395"/>
      <c r="AL657" s="395"/>
      <c r="AM657" s="395"/>
      <c r="AN657" s="395"/>
      <c r="AO657" s="395"/>
      <c r="AP657" s="395"/>
      <c r="AQ657" s="395"/>
      <c r="AR657" s="395"/>
      <c r="AS657" s="395"/>
      <c r="AT657" s="395"/>
      <c r="AU657" s="395"/>
      <c r="AV657" s="395"/>
      <c r="AW657" s="395"/>
      <c r="AX657" s="395"/>
      <c r="AY657" s="395"/>
      <c r="AZ657" s="395"/>
      <c r="BA657" s="395"/>
      <c r="BB657" s="395"/>
      <c r="BC657" s="395"/>
      <c r="BD657" s="395"/>
      <c r="BE657" s="395"/>
      <c r="BF657" s="395"/>
      <c r="BG657" s="395"/>
      <c r="BH657" s="395"/>
      <c r="BI657" s="395"/>
      <c r="BJ657" s="395"/>
      <c r="BK657" s="395"/>
      <c r="BL657" s="395"/>
      <c r="BM657" s="395"/>
      <c r="BN657" s="395"/>
      <c r="BO657" s="395"/>
      <c r="BP657" s="395"/>
      <c r="BQ657" s="395"/>
      <c r="BR657" s="395"/>
      <c r="BS657" s="395"/>
      <c r="BT657" s="395"/>
      <c r="BU657" s="395"/>
      <c r="BV657" s="395"/>
      <c r="BW657" s="395"/>
      <c r="BX657" s="395"/>
      <c r="BY657" s="395"/>
      <c r="BZ657" s="395"/>
      <c r="CA657" s="395"/>
      <c r="CB657" s="395"/>
      <c r="CC657" s="395"/>
      <c r="CD657" s="395"/>
      <c r="CE657" s="395"/>
      <c r="CF657" s="395"/>
      <c r="CG657" s="395"/>
      <c r="CH657" s="395"/>
      <c r="CI657" s="395"/>
      <c r="CJ657" s="395"/>
      <c r="CK657" s="840"/>
      <c r="CL657" s="840"/>
      <c r="CM657" s="395"/>
      <c r="CN657" s="888"/>
    </row>
    <row r="658" spans="1:92" s="4" customFormat="1" ht="15">
      <c r="A658" s="228"/>
      <c r="B658" s="60"/>
      <c r="C658" s="685"/>
      <c r="D658" s="17"/>
      <c r="E658" s="579"/>
      <c r="F658" s="542"/>
      <c r="G658" s="524"/>
      <c r="H658" s="228"/>
      <c r="I658" s="82"/>
      <c r="J658" s="380"/>
      <c r="K658" s="381"/>
      <c r="L658" s="382"/>
      <c r="M658" s="383"/>
      <c r="N658" s="384"/>
      <c r="O658" s="385"/>
      <c r="P658" s="386"/>
      <c r="Q658" s="387"/>
      <c r="R658" s="388"/>
      <c r="S658" s="389"/>
      <c r="T658" s="390"/>
      <c r="U658" s="391"/>
      <c r="V658" s="392"/>
      <c r="W658" s="393"/>
      <c r="X658" s="394"/>
      <c r="Y658" s="394"/>
      <c r="Z658" s="795"/>
      <c r="AA658" s="395"/>
      <c r="AB658" s="395"/>
      <c r="AC658" s="395"/>
      <c r="AD658" s="395"/>
      <c r="AE658" s="395"/>
      <c r="AF658" s="395"/>
      <c r="AG658" s="395"/>
      <c r="AH658" s="395"/>
      <c r="AI658" s="395"/>
      <c r="AJ658" s="395"/>
      <c r="AK658" s="395"/>
      <c r="AL658" s="395"/>
      <c r="AM658" s="395"/>
      <c r="AN658" s="395"/>
      <c r="AO658" s="395"/>
      <c r="AP658" s="395"/>
      <c r="AQ658" s="395"/>
      <c r="AR658" s="395"/>
      <c r="AS658" s="395"/>
      <c r="AT658" s="395"/>
      <c r="AU658" s="395"/>
      <c r="AV658" s="395"/>
      <c r="AW658" s="395"/>
      <c r="AX658" s="395"/>
      <c r="AY658" s="395"/>
      <c r="AZ658" s="395"/>
      <c r="BA658" s="395"/>
      <c r="BB658" s="395"/>
      <c r="BC658" s="395"/>
      <c r="BD658" s="395"/>
      <c r="BE658" s="395"/>
      <c r="BF658" s="395"/>
      <c r="BG658" s="395"/>
      <c r="BH658" s="395"/>
      <c r="BI658" s="395"/>
      <c r="BJ658" s="395"/>
      <c r="BK658" s="395"/>
      <c r="BL658" s="395"/>
      <c r="BM658" s="395"/>
      <c r="BN658" s="395"/>
      <c r="BO658" s="395"/>
      <c r="BP658" s="395"/>
      <c r="BQ658" s="395"/>
      <c r="BR658" s="395"/>
      <c r="BS658" s="395"/>
      <c r="BT658" s="395"/>
      <c r="BU658" s="395"/>
      <c r="BV658" s="395"/>
      <c r="BW658" s="395"/>
      <c r="BX658" s="395"/>
      <c r="BY658" s="395"/>
      <c r="BZ658" s="395"/>
      <c r="CA658" s="395"/>
      <c r="CB658" s="395"/>
      <c r="CC658" s="395"/>
      <c r="CD658" s="395"/>
      <c r="CE658" s="395"/>
      <c r="CF658" s="395"/>
      <c r="CG658" s="395"/>
      <c r="CH658" s="395"/>
      <c r="CI658" s="395"/>
      <c r="CJ658" s="395"/>
      <c r="CK658" s="840"/>
      <c r="CL658" s="840"/>
      <c r="CM658" s="395"/>
      <c r="CN658" s="888"/>
    </row>
    <row r="659" spans="1:92" s="4" customFormat="1" ht="15">
      <c r="A659" s="228"/>
      <c r="B659" s="60"/>
      <c r="C659" s="685"/>
      <c r="D659" s="17"/>
      <c r="E659" s="579"/>
      <c r="F659" s="542"/>
      <c r="G659" s="524"/>
      <c r="H659" s="228"/>
      <c r="I659" s="82"/>
      <c r="J659" s="380"/>
      <c r="K659" s="381"/>
      <c r="L659" s="382"/>
      <c r="M659" s="383"/>
      <c r="N659" s="384"/>
      <c r="O659" s="385"/>
      <c r="P659" s="386"/>
      <c r="Q659" s="387"/>
      <c r="R659" s="388"/>
      <c r="S659" s="389"/>
      <c r="T659" s="390"/>
      <c r="U659" s="391"/>
      <c r="V659" s="135" t="s">
        <v>455</v>
      </c>
      <c r="W659" s="344" t="s">
        <v>689</v>
      </c>
      <c r="X659" s="394"/>
      <c r="Y659" s="394" t="s">
        <v>877</v>
      </c>
      <c r="Z659" s="795">
        <v>1978</v>
      </c>
      <c r="AA659" s="395"/>
      <c r="AB659" s="395"/>
      <c r="AC659" s="395"/>
      <c r="AD659" s="395"/>
      <c r="AE659" s="395"/>
      <c r="AF659" s="395"/>
      <c r="AG659" s="395"/>
      <c r="AH659" s="395"/>
      <c r="AI659" s="395"/>
      <c r="AJ659" s="395"/>
      <c r="AK659" s="395"/>
      <c r="AL659" s="395"/>
      <c r="AM659" s="395"/>
      <c r="AN659" s="395"/>
      <c r="AO659" s="395"/>
      <c r="AP659" s="395"/>
      <c r="AQ659" s="395"/>
      <c r="AR659" s="395"/>
      <c r="AS659" s="395"/>
      <c r="AT659" s="395"/>
      <c r="AU659" s="395"/>
      <c r="AV659" s="395"/>
      <c r="AW659" s="395"/>
      <c r="AX659" s="395"/>
      <c r="AY659" s="395"/>
      <c r="AZ659" s="395"/>
      <c r="BA659" s="395"/>
      <c r="BB659" s="395"/>
      <c r="BC659" s="395"/>
      <c r="BD659" s="397">
        <f t="shared" ref="BD659:CK659" si="416">BD594+BD641</f>
        <v>26.809373773779587</v>
      </c>
      <c r="BE659" s="397">
        <f t="shared" si="416"/>
        <v>27.123309454010229</v>
      </c>
      <c r="BF659" s="397">
        <f t="shared" si="416"/>
        <v>27.903131978625886</v>
      </c>
      <c r="BG659" s="397">
        <f t="shared" si="416"/>
        <v>29.288907041587247</v>
      </c>
      <c r="BH659" s="397">
        <f t="shared" si="416"/>
        <v>30.321763891815344</v>
      </c>
      <c r="BI659" s="397">
        <f t="shared" si="416"/>
        <v>30.5199294074779</v>
      </c>
      <c r="BJ659" s="397">
        <f t="shared" si="416"/>
        <v>30.211779885658775</v>
      </c>
      <c r="BK659" s="397">
        <f t="shared" si="416"/>
        <v>30.534689725002671</v>
      </c>
      <c r="BL659" s="397">
        <f t="shared" si="416"/>
        <v>30.594006595411976</v>
      </c>
      <c r="BM659" s="397">
        <f t="shared" si="416"/>
        <v>30.426813391262872</v>
      </c>
      <c r="BN659" s="397">
        <f t="shared" si="416"/>
        <v>30.215254411225573</v>
      </c>
      <c r="BO659" s="397">
        <f t="shared" si="416"/>
        <v>30.060063313207408</v>
      </c>
      <c r="BP659" s="397">
        <f t="shared" si="416"/>
        <v>30.426940075113801</v>
      </c>
      <c r="BQ659" s="397">
        <f t="shared" si="416"/>
        <v>31.477659399773948</v>
      </c>
      <c r="BR659" s="397">
        <f t="shared" si="416"/>
        <v>32.396074819090444</v>
      </c>
      <c r="BS659" s="397">
        <f t="shared" si="416"/>
        <v>33.391252103997317</v>
      </c>
      <c r="BT659" s="397">
        <f t="shared" si="416"/>
        <v>33.426267442094463</v>
      </c>
      <c r="BU659" s="397">
        <f t="shared" si="416"/>
        <v>33.675787224419729</v>
      </c>
      <c r="BV659" s="397">
        <f t="shared" si="416"/>
        <v>34.109468785117194</v>
      </c>
      <c r="BW659" s="397">
        <f t="shared" si="416"/>
        <v>33.629243529949008</v>
      </c>
      <c r="BX659" s="397">
        <f t="shared" si="416"/>
        <v>33.155797407243263</v>
      </c>
      <c r="BY659" s="397">
        <f t="shared" si="416"/>
        <v>33.098086641545571</v>
      </c>
      <c r="BZ659" s="397">
        <f t="shared" si="416"/>
        <v>32.852930188967321</v>
      </c>
      <c r="CA659" s="397">
        <f t="shared" si="416"/>
        <v>32.937589130874343</v>
      </c>
      <c r="CB659" s="397">
        <f t="shared" si="416"/>
        <v>33.790157326169975</v>
      </c>
      <c r="CC659" s="397">
        <f t="shared" si="416"/>
        <v>34.612639339465787</v>
      </c>
      <c r="CD659" s="397">
        <f t="shared" si="416"/>
        <v>35.262038802791743</v>
      </c>
      <c r="CE659" s="397">
        <f t="shared" si="416"/>
        <v>35.696900527529159</v>
      </c>
      <c r="CF659" s="397">
        <f t="shared" si="416"/>
        <v>35.450964599588332</v>
      </c>
      <c r="CG659" s="397">
        <f t="shared" si="416"/>
        <v>35.748189063842148</v>
      </c>
      <c r="CH659" s="397">
        <f t="shared" si="416"/>
        <v>36.079857438075308</v>
      </c>
      <c r="CI659" s="397">
        <f t="shared" si="416"/>
        <v>38.553996446000909</v>
      </c>
      <c r="CJ659" s="397">
        <f t="shared" si="416"/>
        <v>38.439991325540092</v>
      </c>
      <c r="CK659" s="397">
        <f t="shared" si="416"/>
        <v>38.340699850804292</v>
      </c>
      <c r="CL659" s="397">
        <f t="shared" ref="CL659" si="417">CL594+CL641</f>
        <v>38.941653818641953</v>
      </c>
      <c r="CM659" s="395"/>
      <c r="CN659" s="888"/>
    </row>
    <row r="660" spans="1:92" s="4" customFormat="1" ht="15">
      <c r="A660" s="228"/>
      <c r="B660" s="60"/>
      <c r="C660" s="685"/>
      <c r="D660" s="17"/>
      <c r="E660" s="579"/>
      <c r="F660" s="542"/>
      <c r="G660" s="524"/>
      <c r="H660" s="228"/>
      <c r="I660" s="82"/>
      <c r="J660" s="380"/>
      <c r="K660" s="381"/>
      <c r="L660" s="382"/>
      <c r="M660" s="383"/>
      <c r="N660" s="384"/>
      <c r="O660" s="385"/>
      <c r="P660" s="386"/>
      <c r="Q660" s="387"/>
      <c r="R660" s="388"/>
      <c r="S660" s="389"/>
      <c r="T660" s="390"/>
      <c r="U660" s="391"/>
      <c r="V660" s="135" t="s">
        <v>617</v>
      </c>
      <c r="W660" s="344" t="s">
        <v>700</v>
      </c>
      <c r="X660" s="394"/>
      <c r="Y660" s="394"/>
      <c r="Z660" s="795">
        <v>1978</v>
      </c>
      <c r="AA660" s="395"/>
      <c r="AB660" s="395"/>
      <c r="AC660" s="395"/>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7">
        <f t="shared" ref="BD660:CK660" si="418">BD595+BD642</f>
        <v>0.48885174904445639</v>
      </c>
      <c r="BE660" s="397">
        <f t="shared" si="418"/>
        <v>0.51519605644599042</v>
      </c>
      <c r="BF660" s="397">
        <f t="shared" si="418"/>
        <v>0.52151971830384147</v>
      </c>
      <c r="BG660" s="397">
        <f t="shared" si="418"/>
        <v>0.5714609932925202</v>
      </c>
      <c r="BH660" s="397">
        <f t="shared" si="418"/>
        <v>0.61194459966985482</v>
      </c>
      <c r="BI660" s="397">
        <f t="shared" si="418"/>
        <v>0.69650141646382135</v>
      </c>
      <c r="BJ660" s="397">
        <f t="shared" si="418"/>
        <v>0.75033695786041255</v>
      </c>
      <c r="BK660" s="397">
        <f t="shared" si="418"/>
        <v>0.8181777151765548</v>
      </c>
      <c r="BL660" s="397">
        <f t="shared" si="418"/>
        <v>0.81799639514738298</v>
      </c>
      <c r="BM660" s="397">
        <f t="shared" si="418"/>
        <v>0.80931644274100134</v>
      </c>
      <c r="BN660" s="397">
        <f t="shared" si="418"/>
        <v>0.76429675518540841</v>
      </c>
      <c r="BO660" s="397">
        <f t="shared" si="418"/>
        <v>0.73980477151446811</v>
      </c>
      <c r="BP660" s="397">
        <f t="shared" si="418"/>
        <v>0.7249639710156941</v>
      </c>
      <c r="BQ660" s="397">
        <f t="shared" si="418"/>
        <v>0.75591330663550083</v>
      </c>
      <c r="BR660" s="397">
        <f t="shared" si="418"/>
        <v>0.75098245950349851</v>
      </c>
      <c r="BS660" s="397">
        <f t="shared" si="418"/>
        <v>0.87113994795829752</v>
      </c>
      <c r="BT660" s="397">
        <f t="shared" si="418"/>
        <v>0.81007440054520286</v>
      </c>
      <c r="BU660" s="397">
        <f t="shared" si="418"/>
        <v>0.72140450375173315</v>
      </c>
      <c r="BV660" s="397">
        <f t="shared" si="418"/>
        <v>0.75349304977176068</v>
      </c>
      <c r="BW660" s="397">
        <f t="shared" si="418"/>
        <v>0.70932112375668388</v>
      </c>
      <c r="BX660" s="397">
        <f t="shared" si="418"/>
        <v>0.65416524897557227</v>
      </c>
      <c r="BY660" s="397">
        <f t="shared" si="418"/>
        <v>0.51518476856736495</v>
      </c>
      <c r="BZ660" s="397">
        <f t="shared" si="418"/>
        <v>0.46878188812279808</v>
      </c>
      <c r="CA660" s="397">
        <f t="shared" si="418"/>
        <v>0.54895391245088099</v>
      </c>
      <c r="CB660" s="397">
        <f t="shared" si="418"/>
        <v>0.46458412876346866</v>
      </c>
      <c r="CC660" s="397">
        <f t="shared" si="418"/>
        <v>0.40117070152791479</v>
      </c>
      <c r="CD660" s="397">
        <f t="shared" si="418"/>
        <v>0.41593489523497512</v>
      </c>
      <c r="CE660" s="397">
        <f t="shared" si="418"/>
        <v>0.40940085930118802</v>
      </c>
      <c r="CF660" s="397">
        <f t="shared" si="418"/>
        <v>0.44813583251794731</v>
      </c>
      <c r="CG660" s="397">
        <f t="shared" si="418"/>
        <v>0.52899310452903747</v>
      </c>
      <c r="CH660" s="397">
        <f t="shared" si="418"/>
        <v>0.61918223459092336</v>
      </c>
      <c r="CI660" s="397">
        <f t="shared" si="418"/>
        <v>0.40063358969287233</v>
      </c>
      <c r="CJ660" s="397">
        <f t="shared" si="418"/>
        <v>0.32586021727456727</v>
      </c>
      <c r="CK660" s="397">
        <f t="shared" si="418"/>
        <v>0.40616608990315767</v>
      </c>
      <c r="CL660" s="397">
        <f t="shared" ref="CL660" si="419">CL595+CL642</f>
        <v>0.42419984277493628</v>
      </c>
      <c r="CM660" s="395"/>
      <c r="CN660" s="888"/>
    </row>
    <row r="661" spans="1:92" s="4" customFormat="1" ht="15">
      <c r="A661" s="228"/>
      <c r="B661" s="60"/>
      <c r="C661" s="685"/>
      <c r="D661" s="17"/>
      <c r="E661" s="579"/>
      <c r="F661" s="542"/>
      <c r="G661" s="524"/>
      <c r="H661" s="228"/>
      <c r="I661" s="82"/>
      <c r="J661" s="380"/>
      <c r="K661" s="381"/>
      <c r="L661" s="382"/>
      <c r="M661" s="383"/>
      <c r="N661" s="384"/>
      <c r="O661" s="385"/>
      <c r="P661" s="386"/>
      <c r="Q661" s="387"/>
      <c r="R661" s="388"/>
      <c r="S661" s="389"/>
      <c r="T661" s="390"/>
      <c r="U661" s="391"/>
      <c r="V661" s="135" t="s">
        <v>707</v>
      </c>
      <c r="W661" s="344" t="s">
        <v>700</v>
      </c>
      <c r="X661" s="394"/>
      <c r="Y661" s="394" t="s">
        <v>1054</v>
      </c>
      <c r="Z661" s="795">
        <v>1978</v>
      </c>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7">
        <f t="shared" ref="BD661:CK661" si="420">BD596+BD643</f>
        <v>25.407522271795841</v>
      </c>
      <c r="BE661" s="397">
        <f t="shared" si="420"/>
        <v>26.663416727486236</v>
      </c>
      <c r="BF661" s="397">
        <f t="shared" si="420"/>
        <v>27.481122925905446</v>
      </c>
      <c r="BG661" s="397">
        <f t="shared" si="420"/>
        <v>27.870969015723773</v>
      </c>
      <c r="BH661" s="397">
        <f t="shared" si="420"/>
        <v>28.906548203960455</v>
      </c>
      <c r="BI661" s="397">
        <f t="shared" si="420"/>
        <v>29.875244841420951</v>
      </c>
      <c r="BJ661" s="397">
        <f t="shared" si="420"/>
        <v>29.812336628671865</v>
      </c>
      <c r="BK661" s="397">
        <f t="shared" si="420"/>
        <v>29.893397329143838</v>
      </c>
      <c r="BL661" s="397">
        <f t="shared" si="420"/>
        <v>29.356755053311169</v>
      </c>
      <c r="BM661" s="397">
        <f t="shared" si="420"/>
        <v>29.846539125621028</v>
      </c>
      <c r="BN661" s="397">
        <f t="shared" si="420"/>
        <v>29.521388115365951</v>
      </c>
      <c r="BO661" s="397">
        <f t="shared" si="420"/>
        <v>29.54031507535354</v>
      </c>
      <c r="BP661" s="397">
        <f t="shared" si="420"/>
        <v>29.823849154262923</v>
      </c>
      <c r="BQ661" s="397">
        <f t="shared" si="420"/>
        <v>30.27312018944464</v>
      </c>
      <c r="BR661" s="397">
        <f t="shared" si="420"/>
        <v>30.940251335623259</v>
      </c>
      <c r="BS661" s="397">
        <f t="shared" si="420"/>
        <v>32.066045222647986</v>
      </c>
      <c r="BT661" s="397">
        <f t="shared" si="420"/>
        <v>32.542601733010116</v>
      </c>
      <c r="BU661" s="397">
        <f t="shared" si="420"/>
        <v>32.688820792514178</v>
      </c>
      <c r="BV661" s="397">
        <f t="shared" si="420"/>
        <v>33.699264116499563</v>
      </c>
      <c r="BW661" s="397">
        <f t="shared" si="420"/>
        <v>33.517126866002044</v>
      </c>
      <c r="BX661" s="397">
        <f t="shared" si="420"/>
        <v>33.335995249425956</v>
      </c>
      <c r="BY661" s="397">
        <f t="shared" si="420"/>
        <v>33.751544526511147</v>
      </c>
      <c r="BZ661" s="397">
        <f t="shared" si="420"/>
        <v>33.745849725000639</v>
      </c>
      <c r="CA661" s="397">
        <f t="shared" si="420"/>
        <v>33.722856873869318</v>
      </c>
      <c r="CB661" s="397">
        <f t="shared" si="420"/>
        <v>34.141152249265232</v>
      </c>
      <c r="CC661" s="397">
        <f t="shared" si="420"/>
        <v>34.405309242519031</v>
      </c>
      <c r="CD661" s="397">
        <f t="shared" si="420"/>
        <v>34.46225460741173</v>
      </c>
      <c r="CE661" s="397">
        <f t="shared" si="420"/>
        <v>35.536386893212239</v>
      </c>
      <c r="CF661" s="397">
        <f t="shared" si="420"/>
        <v>35.39088503395552</v>
      </c>
      <c r="CG661" s="397">
        <f t="shared" si="420"/>
        <v>35.583774021353747</v>
      </c>
      <c r="CH661" s="397">
        <f t="shared" si="420"/>
        <v>36.291786395061024</v>
      </c>
      <c r="CI661" s="397">
        <f t="shared" si="420"/>
        <v>37.443464528681488</v>
      </c>
      <c r="CJ661" s="397">
        <f t="shared" si="420"/>
        <v>37.166911066132428</v>
      </c>
      <c r="CK661" s="397">
        <f t="shared" si="420"/>
        <v>37.568089905156285</v>
      </c>
      <c r="CL661" s="397">
        <f t="shared" ref="CL661" si="421">CL596+CL643</f>
        <v>38.142410338048833</v>
      </c>
      <c r="CM661" s="395"/>
      <c r="CN661" s="888"/>
    </row>
    <row r="662" spans="1:92" s="4" customFormat="1" ht="15">
      <c r="A662" s="228"/>
      <c r="B662" s="60"/>
      <c r="C662" s="685"/>
      <c r="D662" s="17"/>
      <c r="E662" s="579"/>
      <c r="F662" s="542"/>
      <c r="G662" s="524"/>
      <c r="H662" s="228"/>
      <c r="I662" s="82"/>
      <c r="J662" s="380"/>
      <c r="K662" s="381"/>
      <c r="L662" s="382"/>
      <c r="M662" s="383"/>
      <c r="N662" s="384"/>
      <c r="O662" s="385"/>
      <c r="P662" s="386"/>
      <c r="Q662" s="387"/>
      <c r="R662" s="388"/>
      <c r="S662" s="389"/>
      <c r="T662" s="390"/>
      <c r="U662" s="391"/>
      <c r="V662" s="135" t="s">
        <v>878</v>
      </c>
      <c r="W662" s="344" t="s">
        <v>700</v>
      </c>
      <c r="X662" s="394"/>
      <c r="Y662" s="394"/>
      <c r="Z662" s="795">
        <v>1978</v>
      </c>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7">
        <f t="shared" ref="BD662:CK662" si="422">BD597+BD644</f>
        <v>26.320522024735133</v>
      </c>
      <c r="BE662" s="397">
        <f t="shared" si="422"/>
        <v>26.608113397564239</v>
      </c>
      <c r="BF662" s="397">
        <f t="shared" si="422"/>
        <v>27.381612260322044</v>
      </c>
      <c r="BG662" s="397">
        <f t="shared" si="422"/>
        <v>28.717446048294725</v>
      </c>
      <c r="BH662" s="397">
        <f t="shared" si="422"/>
        <v>29.70981929214549</v>
      </c>
      <c r="BI662" s="397">
        <f t="shared" si="422"/>
        <v>29.823427991014078</v>
      </c>
      <c r="BJ662" s="397">
        <f t="shared" si="422"/>
        <v>29.461442927798359</v>
      </c>
      <c r="BK662" s="397">
        <f t="shared" si="422"/>
        <v>29.716512009826115</v>
      </c>
      <c r="BL662" s="397">
        <f t="shared" si="422"/>
        <v>29.776010200264594</v>
      </c>
      <c r="BM662" s="397">
        <f t="shared" si="422"/>
        <v>29.617496948521868</v>
      </c>
      <c r="BN662" s="397">
        <f t="shared" si="422"/>
        <v>29.450957656040163</v>
      </c>
      <c r="BO662" s="397">
        <f t="shared" si="422"/>
        <v>29.32025854169294</v>
      </c>
      <c r="BP662" s="397">
        <f t="shared" si="422"/>
        <v>29.701976104098105</v>
      </c>
      <c r="BQ662" s="397">
        <f t="shared" si="422"/>
        <v>30.721746093138442</v>
      </c>
      <c r="BR662" s="397">
        <f t="shared" si="422"/>
        <v>31.645092359586943</v>
      </c>
      <c r="BS662" s="397">
        <f t="shared" si="422"/>
        <v>32.520112156039012</v>
      </c>
      <c r="BT662" s="397">
        <f t="shared" si="422"/>
        <v>32.616193041549259</v>
      </c>
      <c r="BU662" s="397">
        <f t="shared" si="422"/>
        <v>32.954382720667994</v>
      </c>
      <c r="BV662" s="397">
        <f t="shared" si="422"/>
        <v>33.355975735345432</v>
      </c>
      <c r="BW662" s="397">
        <f t="shared" si="422"/>
        <v>32.919922406192335</v>
      </c>
      <c r="BX662" s="397">
        <f t="shared" si="422"/>
        <v>32.501632158267697</v>
      </c>
      <c r="BY662" s="397">
        <f t="shared" si="422"/>
        <v>32.582901872978205</v>
      </c>
      <c r="BZ662" s="397">
        <f t="shared" si="422"/>
        <v>32.384148300844515</v>
      </c>
      <c r="CA662" s="397">
        <f t="shared" si="422"/>
        <v>32.38863521842346</v>
      </c>
      <c r="CB662" s="397">
        <f t="shared" si="422"/>
        <v>33.325573197406513</v>
      </c>
      <c r="CC662" s="397">
        <f t="shared" si="422"/>
        <v>34.21146863793787</v>
      </c>
      <c r="CD662" s="397">
        <f t="shared" si="422"/>
        <v>34.846103907556767</v>
      </c>
      <c r="CE662" s="397">
        <f t="shared" si="422"/>
        <v>35.287499668227973</v>
      </c>
      <c r="CF662" s="397">
        <f t="shared" si="422"/>
        <v>35.002828767070383</v>
      </c>
      <c r="CG662" s="397">
        <f t="shared" si="422"/>
        <v>35.219195959313112</v>
      </c>
      <c r="CH662" s="397">
        <f t="shared" si="422"/>
        <v>35.460675203484385</v>
      </c>
      <c r="CI662" s="397">
        <f t="shared" si="422"/>
        <v>38.153362856308036</v>
      </c>
      <c r="CJ662" s="397">
        <f t="shared" si="422"/>
        <v>38.114131108265518</v>
      </c>
      <c r="CK662" s="397">
        <f t="shared" si="422"/>
        <v>37.934533760901132</v>
      </c>
      <c r="CL662" s="397">
        <f t="shared" ref="CL662" si="423">CL597+CL644</f>
        <v>38.517453975867021</v>
      </c>
      <c r="CM662" s="395"/>
      <c r="CN662" s="888"/>
    </row>
    <row r="663" spans="1:92" s="4" customFormat="1" thickBot="1">
      <c r="A663" s="228"/>
      <c r="B663" s="60"/>
      <c r="C663" s="685"/>
      <c r="D663" s="17"/>
      <c r="E663" s="579"/>
      <c r="F663" s="542"/>
      <c r="G663" s="524"/>
      <c r="H663" s="228"/>
      <c r="I663" s="82"/>
      <c r="J663" s="279"/>
      <c r="K663" s="280"/>
      <c r="L663" s="281"/>
      <c r="M663" s="282"/>
      <c r="N663" s="283"/>
      <c r="O663" s="284"/>
      <c r="P663" s="285"/>
      <c r="Q663" s="286"/>
      <c r="R663" s="289"/>
      <c r="S663" s="323"/>
      <c r="T663" s="287"/>
      <c r="U663" s="288"/>
      <c r="V663" s="253"/>
      <c r="W663" s="352"/>
      <c r="X663" s="254"/>
      <c r="Y663" s="254"/>
      <c r="Z663" s="790"/>
      <c r="AA663" s="257"/>
      <c r="AB663" s="257"/>
      <c r="AC663" s="257"/>
      <c r="AD663" s="257"/>
      <c r="AE663" s="257"/>
      <c r="AF663" s="257"/>
      <c r="AG663" s="257"/>
      <c r="AH663" s="257"/>
      <c r="AI663" s="257"/>
      <c r="AJ663" s="257"/>
      <c r="AK663" s="257"/>
      <c r="AL663" s="257"/>
      <c r="AM663" s="257"/>
      <c r="AN663" s="257"/>
      <c r="AO663" s="257"/>
      <c r="AP663" s="257"/>
      <c r="AQ663" s="257"/>
      <c r="AR663" s="257"/>
      <c r="AS663" s="257"/>
      <c r="AT663" s="257"/>
      <c r="AU663" s="257"/>
      <c r="AV663" s="257"/>
      <c r="AW663" s="257"/>
      <c r="AX663" s="257"/>
      <c r="AY663" s="257"/>
      <c r="AZ663" s="257"/>
      <c r="BA663" s="257"/>
      <c r="BB663" s="257"/>
      <c r="BC663" s="257"/>
      <c r="BD663" s="257"/>
      <c r="BE663" s="257"/>
      <c r="BF663" s="257"/>
      <c r="BG663" s="257"/>
      <c r="BH663" s="257"/>
      <c r="BI663" s="257"/>
      <c r="BJ663" s="257"/>
      <c r="BK663" s="257"/>
      <c r="BL663" s="257"/>
      <c r="BM663" s="257"/>
      <c r="BN663" s="257"/>
      <c r="BO663" s="257"/>
      <c r="BP663" s="257"/>
      <c r="BQ663" s="257"/>
      <c r="BR663" s="257"/>
      <c r="BS663" s="257"/>
      <c r="BT663" s="257"/>
      <c r="BU663" s="257"/>
      <c r="BV663" s="257"/>
      <c r="BW663" s="257"/>
      <c r="BX663" s="257"/>
      <c r="BY663" s="257"/>
      <c r="BZ663" s="257"/>
      <c r="CA663" s="257"/>
      <c r="CB663" s="257"/>
      <c r="CC663" s="257"/>
      <c r="CD663" s="257"/>
      <c r="CE663" s="257"/>
      <c r="CF663" s="257"/>
      <c r="CG663" s="257"/>
      <c r="CH663" s="257"/>
      <c r="CI663" s="257"/>
      <c r="CJ663" s="257"/>
      <c r="CK663" s="838"/>
      <c r="CL663" s="838"/>
      <c r="CM663" s="838"/>
      <c r="CN663" s="888"/>
    </row>
    <row r="664" spans="1:92" s="4" customFormat="1" ht="15">
      <c r="A664" s="228"/>
      <c r="B664" s="60"/>
      <c r="C664" s="685"/>
      <c r="D664" s="17"/>
      <c r="E664" s="579"/>
      <c r="F664" s="542"/>
      <c r="G664" s="524"/>
      <c r="H664" s="228"/>
      <c r="I664" s="82"/>
      <c r="J664" s="380"/>
      <c r="K664" s="381"/>
      <c r="L664" s="382"/>
      <c r="M664" s="383"/>
      <c r="N664" s="384"/>
      <c r="O664" s="385"/>
      <c r="P664" s="386"/>
      <c r="Q664" s="387"/>
      <c r="R664" s="388"/>
      <c r="S664" s="389"/>
      <c r="T664" s="390"/>
      <c r="U664" s="391"/>
      <c r="V664" s="392"/>
      <c r="W664" s="393"/>
      <c r="X664" s="394"/>
      <c r="Y664" s="394"/>
      <c r="Z664" s="7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T664" s="395"/>
      <c r="BU664" s="395"/>
      <c r="BV664" s="395"/>
      <c r="BW664" s="395"/>
      <c r="BX664" s="395"/>
      <c r="BY664" s="395"/>
      <c r="BZ664" s="395"/>
      <c r="CA664" s="395"/>
      <c r="CB664" s="395"/>
      <c r="CC664" s="395"/>
      <c r="CD664" s="395"/>
      <c r="CE664" s="395"/>
      <c r="CF664" s="395"/>
      <c r="CG664" s="395"/>
      <c r="CH664" s="395"/>
      <c r="CI664" s="395"/>
      <c r="CJ664" s="395"/>
      <c r="CK664" s="840"/>
      <c r="CL664" s="840"/>
      <c r="CM664" s="839"/>
      <c r="CN664" s="888"/>
    </row>
    <row r="665" spans="1:92" s="4" customFormat="1" ht="15">
      <c r="A665" s="228"/>
      <c r="B665" s="60"/>
      <c r="C665" s="685"/>
      <c r="D665" s="17"/>
      <c r="E665" s="579"/>
      <c r="F665" s="542"/>
      <c r="G665" s="524"/>
      <c r="H665" s="228"/>
      <c r="I665" s="82"/>
      <c r="J665" s="380"/>
      <c r="K665" s="381"/>
      <c r="L665" s="382"/>
      <c r="M665" s="383"/>
      <c r="N665" s="384"/>
      <c r="O665" s="385"/>
      <c r="P665" s="386"/>
      <c r="Q665" s="387"/>
      <c r="R665" s="388"/>
      <c r="S665" s="389"/>
      <c r="T665" s="390"/>
      <c r="U665" s="391"/>
      <c r="V665" s="396" t="s">
        <v>84</v>
      </c>
      <c r="W665" s="393"/>
      <c r="X665" s="394"/>
      <c r="Y665" s="394"/>
      <c r="Z665" s="7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T665" s="395"/>
      <c r="BU665" s="395"/>
      <c r="BV665" s="395"/>
      <c r="BW665" s="395"/>
      <c r="BX665" s="395"/>
      <c r="BY665" s="395"/>
      <c r="BZ665" s="395"/>
      <c r="CA665" s="395"/>
      <c r="CB665" s="395"/>
      <c r="CC665" s="395"/>
      <c r="CD665" s="395"/>
      <c r="CE665" s="395"/>
      <c r="CF665" s="395"/>
      <c r="CG665" s="395"/>
      <c r="CH665" s="395"/>
      <c r="CI665" s="395"/>
      <c r="CJ665" s="395"/>
      <c r="CK665" s="840"/>
      <c r="CL665" s="840"/>
      <c r="CM665" s="840"/>
      <c r="CN665" s="888"/>
    </row>
    <row r="666" spans="1:92" s="4" customFormat="1" ht="15">
      <c r="A666" s="228"/>
      <c r="B666" s="60"/>
      <c r="C666" s="685"/>
      <c r="D666" s="17"/>
      <c r="E666" s="579"/>
      <c r="F666" s="542"/>
      <c r="G666" s="524"/>
      <c r="H666" s="228"/>
      <c r="I666" s="82"/>
      <c r="J666" s="380"/>
      <c r="K666" s="381"/>
      <c r="L666" s="382"/>
      <c r="M666" s="383"/>
      <c r="N666" s="384"/>
      <c r="O666" s="385"/>
      <c r="P666" s="386"/>
      <c r="Q666" s="387"/>
      <c r="R666" s="388"/>
      <c r="S666" s="389"/>
      <c r="T666" s="390"/>
      <c r="U666" s="391"/>
      <c r="W666" s="393"/>
      <c r="X666" s="394"/>
      <c r="Y666" s="394"/>
      <c r="Z666" s="7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T666" s="395"/>
      <c r="BU666" s="395"/>
      <c r="BV666" s="395"/>
      <c r="BW666" s="395"/>
      <c r="BX666" s="395"/>
      <c r="BY666" s="395"/>
      <c r="BZ666" s="395"/>
      <c r="CA666" s="395"/>
      <c r="CB666" s="395"/>
      <c r="CC666" s="395"/>
      <c r="CD666" s="395"/>
      <c r="CE666" s="395"/>
      <c r="CF666" s="395"/>
      <c r="CG666" s="395"/>
      <c r="CH666" s="395"/>
      <c r="CI666" s="395"/>
      <c r="CJ666" s="395"/>
      <c r="CK666" s="840"/>
      <c r="CL666" s="840"/>
      <c r="CM666" s="840"/>
      <c r="CN666" s="888"/>
    </row>
    <row r="667" spans="1:92" s="4" customFormat="1" ht="15">
      <c r="A667" s="228"/>
      <c r="B667" s="60"/>
      <c r="C667" s="685"/>
      <c r="D667" s="17"/>
      <c r="E667" s="579"/>
      <c r="F667" s="542"/>
      <c r="G667" s="524"/>
      <c r="H667" s="228"/>
      <c r="I667" s="82"/>
      <c r="J667" s="380"/>
      <c r="K667" s="381"/>
      <c r="L667" s="382"/>
      <c r="M667" s="383"/>
      <c r="N667" s="384"/>
      <c r="O667" s="385"/>
      <c r="P667" s="386"/>
      <c r="Q667" s="387"/>
      <c r="R667" s="388"/>
      <c r="S667" s="389"/>
      <c r="T667" s="390"/>
      <c r="U667" s="391"/>
      <c r="V667" s="392" t="s">
        <v>94</v>
      </c>
      <c r="W667" s="393"/>
      <c r="X667" s="394"/>
      <c r="Y667" s="394"/>
      <c r="Z667" s="7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T667" s="395"/>
      <c r="BU667" s="395"/>
      <c r="BV667" s="395"/>
      <c r="BW667" s="395"/>
      <c r="BX667" s="395"/>
      <c r="BY667" s="395"/>
      <c r="BZ667" s="395"/>
      <c r="CA667" s="395"/>
      <c r="CB667" s="395"/>
      <c r="CC667" s="395"/>
      <c r="CD667" s="395"/>
      <c r="CE667" s="395"/>
      <c r="CF667" s="395"/>
      <c r="CG667" s="395"/>
      <c r="CH667" s="395"/>
      <c r="CI667" s="395"/>
      <c r="CJ667" s="395"/>
      <c r="CK667" s="840"/>
      <c r="CL667" s="840"/>
      <c r="CM667" s="840"/>
      <c r="CN667" s="888"/>
    </row>
    <row r="668" spans="1:92" s="4" customFormat="1" ht="15">
      <c r="A668" s="228"/>
      <c r="B668" s="60"/>
      <c r="C668" s="685"/>
      <c r="D668" s="17"/>
      <c r="E668" s="579"/>
      <c r="F668" s="542"/>
      <c r="G668" s="524"/>
      <c r="H668" s="228"/>
      <c r="I668" s="82"/>
      <c r="J668" s="380"/>
      <c r="K668" s="381"/>
      <c r="L668" s="382"/>
      <c r="M668" s="383"/>
      <c r="N668" s="384"/>
      <c r="O668" s="385"/>
      <c r="P668" s="386"/>
      <c r="Q668" s="387"/>
      <c r="R668" s="388"/>
      <c r="S668" s="389"/>
      <c r="T668" s="390"/>
      <c r="U668" s="391"/>
      <c r="V668" s="1136" t="s">
        <v>455</v>
      </c>
      <c r="W668" s="344" t="s">
        <v>689</v>
      </c>
      <c r="X668" s="394"/>
      <c r="Y668" s="394"/>
      <c r="Z668" s="795">
        <v>1978</v>
      </c>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1154">
        <f t="shared" ref="BD668:CL668" si="424">BD283-BD641</f>
        <v>25.725126073624097</v>
      </c>
      <c r="BE668" s="1154">
        <f t="shared" si="424"/>
        <v>25.66712094462633</v>
      </c>
      <c r="BF668" s="1154">
        <f t="shared" si="424"/>
        <v>26.026609484331331</v>
      </c>
      <c r="BG668" s="1154">
        <f t="shared" si="424"/>
        <v>27.507754395320699</v>
      </c>
      <c r="BH668" s="1154">
        <f t="shared" si="424"/>
        <v>28.085649453756137</v>
      </c>
      <c r="BI668" s="1154">
        <f t="shared" si="424"/>
        <v>28.409710303239766</v>
      </c>
      <c r="BJ668" s="1154">
        <f t="shared" si="424"/>
        <v>29.25650003510577</v>
      </c>
      <c r="BK668" s="1154">
        <f t="shared" si="424"/>
        <v>29.855181986966766</v>
      </c>
      <c r="BL668" s="1154">
        <f t="shared" si="424"/>
        <v>29.454336535815546</v>
      </c>
      <c r="BM668" s="1154">
        <f t="shared" si="424"/>
        <v>29.060271954294286</v>
      </c>
      <c r="BN668" s="1154">
        <f t="shared" si="424"/>
        <v>28.693770822285934</v>
      </c>
      <c r="BO668" s="1154">
        <f t="shared" si="424"/>
        <v>27.75234131750894</v>
      </c>
      <c r="BP668" s="1154">
        <f t="shared" si="424"/>
        <v>28.158279849834365</v>
      </c>
      <c r="BQ668" s="1154">
        <f t="shared" si="424"/>
        <v>28.658732188102938</v>
      </c>
      <c r="BR668" s="1154">
        <f t="shared" si="424"/>
        <v>29.195060111846313</v>
      </c>
      <c r="BS668" s="1154">
        <f t="shared" si="424"/>
        <v>31.043316559696805</v>
      </c>
      <c r="BT668" s="1154">
        <f t="shared" si="424"/>
        <v>30.472266889533493</v>
      </c>
      <c r="BU668" s="1154">
        <f t="shared" si="424"/>
        <v>30.566674511079214</v>
      </c>
      <c r="BV668" s="1154">
        <f t="shared" si="424"/>
        <v>30.4354645888268</v>
      </c>
      <c r="BW668" s="1154">
        <f t="shared" si="424"/>
        <v>30.243487888459224</v>
      </c>
      <c r="BX668" s="1154">
        <f t="shared" si="424"/>
        <v>29.156095642771373</v>
      </c>
      <c r="BY668" s="1154">
        <f t="shared" si="424"/>
        <v>29.133045409426906</v>
      </c>
      <c r="BZ668" s="1154">
        <f t="shared" si="424"/>
        <v>28.651120162678115</v>
      </c>
      <c r="CA668" s="1154">
        <f t="shared" si="424"/>
        <v>28.400734015818617</v>
      </c>
      <c r="CB668" s="1154">
        <f t="shared" si="424"/>
        <v>29.068155662191167</v>
      </c>
      <c r="CC668" s="1154">
        <f t="shared" si="424"/>
        <v>29.051655939098517</v>
      </c>
      <c r="CD668" s="1154">
        <f t="shared" si="424"/>
        <v>28.725975971078508</v>
      </c>
      <c r="CE668" s="1154">
        <f t="shared" si="424"/>
        <v>28.765624134191423</v>
      </c>
      <c r="CF668" s="1154">
        <f t="shared" si="424"/>
        <v>28.566027122851224</v>
      </c>
      <c r="CG668" s="1154">
        <f t="shared" si="424"/>
        <v>28.144743961401403</v>
      </c>
      <c r="CH668" s="1154">
        <f t="shared" si="424"/>
        <v>28.705847056298005</v>
      </c>
      <c r="CI668" s="1154">
        <f t="shared" si="424"/>
        <v>30.405358467633523</v>
      </c>
      <c r="CJ668" s="1154">
        <f t="shared" si="424"/>
        <v>29.964476021314375</v>
      </c>
      <c r="CK668" s="1154">
        <f t="shared" si="424"/>
        <v>29.301867994271994</v>
      </c>
      <c r="CL668" s="1154">
        <f t="shared" si="424"/>
        <v>29.633072696211048</v>
      </c>
      <c r="CM668" s="840"/>
      <c r="CN668" s="888"/>
    </row>
    <row r="669" spans="1:92" s="4" customFormat="1" ht="15">
      <c r="A669" s="228"/>
      <c r="B669" s="60"/>
      <c r="C669" s="685"/>
      <c r="D669" s="17"/>
      <c r="E669" s="579"/>
      <c r="F669" s="542"/>
      <c r="G669" s="524"/>
      <c r="H669" s="228"/>
      <c r="I669" s="82"/>
      <c r="J669" s="380"/>
      <c r="K669" s="381"/>
      <c r="L669" s="382"/>
      <c r="M669" s="383"/>
      <c r="N669" s="384"/>
      <c r="O669" s="385"/>
      <c r="P669" s="386"/>
      <c r="Q669" s="387"/>
      <c r="R669" s="388"/>
      <c r="S669" s="389"/>
      <c r="T669" s="390"/>
      <c r="U669" s="391"/>
      <c r="V669" s="1136" t="s">
        <v>617</v>
      </c>
      <c r="W669" s="344" t="s">
        <v>700</v>
      </c>
      <c r="X669" s="394"/>
      <c r="Y669" s="394"/>
      <c r="Z669" s="795">
        <v>1978</v>
      </c>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1154">
        <f t="shared" ref="BD669:CL669" si="425">BD284-BD642</f>
        <v>0.98797250359691335</v>
      </c>
      <c r="BE669" s="1154">
        <f t="shared" si="425"/>
        <v>1.0884578061738313</v>
      </c>
      <c r="BF669" s="1154">
        <f t="shared" si="425"/>
        <v>1.1712634479266195</v>
      </c>
      <c r="BG669" s="1154">
        <f t="shared" si="425"/>
        <v>1.6495557763040674</v>
      </c>
      <c r="BH669" s="1154">
        <f t="shared" si="425"/>
        <v>1.6764639618708879</v>
      </c>
      <c r="BI669" s="1154">
        <f t="shared" si="425"/>
        <v>2.1123897382806485</v>
      </c>
      <c r="BJ669" s="1154">
        <f t="shared" si="425"/>
        <v>2.2424286633448549</v>
      </c>
      <c r="BK669" s="1154">
        <f t="shared" si="425"/>
        <v>2.4277689735479986</v>
      </c>
      <c r="BL669" s="1154">
        <f t="shared" si="425"/>
        <v>2.4667332733689888</v>
      </c>
      <c r="BM669" s="1154">
        <f t="shared" si="425"/>
        <v>2.3836520670509564</v>
      </c>
      <c r="BN669" s="1154">
        <f t="shared" si="425"/>
        <v>2.2942398747140325</v>
      </c>
      <c r="BO669" s="1154">
        <f t="shared" si="425"/>
        <v>2.3784477798771002</v>
      </c>
      <c r="BP669" s="1154">
        <f t="shared" si="425"/>
        <v>2.59103394373785</v>
      </c>
      <c r="BQ669" s="1154">
        <f t="shared" si="425"/>
        <v>2.7144417648277388</v>
      </c>
      <c r="BR669" s="1154">
        <f t="shared" si="425"/>
        <v>2.8477345262741007</v>
      </c>
      <c r="BS669" s="1154">
        <f t="shared" si="425"/>
        <v>3.0531123086511038</v>
      </c>
      <c r="BT669" s="1154">
        <f t="shared" si="425"/>
        <v>3.1415120012733615</v>
      </c>
      <c r="BU669" s="1154">
        <f t="shared" si="425"/>
        <v>3.2268875809294664</v>
      </c>
      <c r="BV669" s="1154">
        <f t="shared" si="425"/>
        <v>3.3440126553961198</v>
      </c>
      <c r="BW669" s="1154">
        <f t="shared" si="425"/>
        <v>3.1998669874653238</v>
      </c>
      <c r="BX669" s="1154">
        <f t="shared" si="425"/>
        <v>3.0503060509642133</v>
      </c>
      <c r="BY669" s="1154">
        <f t="shared" si="425"/>
        <v>2.7633555319890273</v>
      </c>
      <c r="BZ669" s="1154">
        <f t="shared" si="425"/>
        <v>2.660857844598032</v>
      </c>
      <c r="CA669" s="1154">
        <f t="shared" si="425"/>
        <v>2.8028015846439742</v>
      </c>
      <c r="CB669" s="1154">
        <f t="shared" si="425"/>
        <v>2.7616902224166857</v>
      </c>
      <c r="CC669" s="1154">
        <f t="shared" si="425"/>
        <v>2.6483173464165874</v>
      </c>
      <c r="CD669" s="1154">
        <f t="shared" si="425"/>
        <v>2.5625590581524844</v>
      </c>
      <c r="CE669" s="1154">
        <f t="shared" si="425"/>
        <v>2.4704734538143072</v>
      </c>
      <c r="CF669" s="1154">
        <f t="shared" si="425"/>
        <v>2.361694746054499</v>
      </c>
      <c r="CG669" s="1154">
        <f t="shared" si="425"/>
        <v>2.4435077128371239</v>
      </c>
      <c r="CH669" s="1154">
        <f t="shared" si="425"/>
        <v>2.6373956067546209</v>
      </c>
      <c r="CI669" s="1154">
        <f t="shared" si="425"/>
        <v>2.2305029847335005</v>
      </c>
      <c r="CJ669" s="1154">
        <f t="shared" si="425"/>
        <v>2.2377008550539057</v>
      </c>
      <c r="CK669" s="1154">
        <f t="shared" si="425"/>
        <v>2.3926775184146281</v>
      </c>
      <c r="CL669" s="1154">
        <f t="shared" si="425"/>
        <v>2.2992212102243879</v>
      </c>
      <c r="CM669" s="840"/>
      <c r="CN669" s="888"/>
    </row>
    <row r="670" spans="1:92" s="4" customFormat="1" ht="15">
      <c r="A670" s="228"/>
      <c r="B670" s="60"/>
      <c r="C670" s="685"/>
      <c r="D670" s="17"/>
      <c r="E670" s="579"/>
      <c r="F670" s="542"/>
      <c r="G670" s="524"/>
      <c r="H670" s="228"/>
      <c r="I670" s="82"/>
      <c r="J670" s="380"/>
      <c r="K670" s="381"/>
      <c r="L670" s="382"/>
      <c r="M670" s="383"/>
      <c r="N670" s="384"/>
      <c r="O670" s="385"/>
      <c r="P670" s="386"/>
      <c r="Q670" s="387"/>
      <c r="R670" s="388"/>
      <c r="S670" s="389"/>
      <c r="T670" s="390"/>
      <c r="U670" s="391"/>
      <c r="V670" s="1136" t="s">
        <v>707</v>
      </c>
      <c r="W670" s="344" t="s">
        <v>700</v>
      </c>
      <c r="X670" s="394"/>
      <c r="Y670" s="394"/>
      <c r="Z670" s="795">
        <v>1978</v>
      </c>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1154">
        <f t="shared" ref="BD670:CL670" si="426">BD285-BD643</f>
        <v>24.112371928090806</v>
      </c>
      <c r="BE670" s="1154">
        <f t="shared" si="426"/>
        <v>24.530627576337054</v>
      </c>
      <c r="BF670" s="1154">
        <f t="shared" si="426"/>
        <v>25.068448577611139</v>
      </c>
      <c r="BG670" s="1154">
        <f t="shared" si="426"/>
        <v>25.27803044640946</v>
      </c>
      <c r="BH670" s="1154">
        <f t="shared" si="426"/>
        <v>25.241842733392374</v>
      </c>
      <c r="BI670" s="1154">
        <f t="shared" si="426"/>
        <v>25.287531599693175</v>
      </c>
      <c r="BJ670" s="1154">
        <f t="shared" si="426"/>
        <v>26.101052252351796</v>
      </c>
      <c r="BK670" s="1154">
        <f t="shared" si="426"/>
        <v>26.647081247832347</v>
      </c>
      <c r="BL670" s="1154">
        <f t="shared" si="426"/>
        <v>26.732243304078644</v>
      </c>
      <c r="BM670" s="1154">
        <f t="shared" si="426"/>
        <v>26.975469754043601</v>
      </c>
      <c r="BN670" s="1154">
        <f t="shared" si="426"/>
        <v>26.090026080344515</v>
      </c>
      <c r="BO670" s="1154">
        <f t="shared" si="426"/>
        <v>25.753753382753917</v>
      </c>
      <c r="BP670" s="1154">
        <f t="shared" si="426"/>
        <v>25.783291033246584</v>
      </c>
      <c r="BQ670" s="1154">
        <f t="shared" si="426"/>
        <v>26.13825253826856</v>
      </c>
      <c r="BR670" s="1154">
        <f t="shared" si="426"/>
        <v>25.35005179674879</v>
      </c>
      <c r="BS670" s="1154">
        <f t="shared" si="426"/>
        <v>25.560908339254617</v>
      </c>
      <c r="BT670" s="1154">
        <f t="shared" si="426"/>
        <v>25.520118513011653</v>
      </c>
      <c r="BU670" s="1154">
        <f t="shared" si="426"/>
        <v>25.782195914412583</v>
      </c>
      <c r="BV670" s="1154">
        <f t="shared" si="426"/>
        <v>26.754171995729365</v>
      </c>
      <c r="BW670" s="1154">
        <f t="shared" si="426"/>
        <v>27.173700265772077</v>
      </c>
      <c r="BX670" s="1154">
        <f t="shared" si="426"/>
        <v>26.559607176879027</v>
      </c>
      <c r="BY670" s="1154">
        <f t="shared" si="426"/>
        <v>26.893243307795498</v>
      </c>
      <c r="BZ670" s="1154">
        <f t="shared" si="426"/>
        <v>26.328334595486492</v>
      </c>
      <c r="CA670" s="1154">
        <f t="shared" si="426"/>
        <v>26.038578623995814</v>
      </c>
      <c r="CB670" s="1154">
        <f t="shared" si="426"/>
        <v>25.541860888804734</v>
      </c>
      <c r="CC670" s="1154">
        <f t="shared" si="426"/>
        <v>25.209877482409816</v>
      </c>
      <c r="CD670" s="1154">
        <f t="shared" si="426"/>
        <v>25.759683241727512</v>
      </c>
      <c r="CE670" s="1154">
        <f t="shared" si="426"/>
        <v>25.783884168025192</v>
      </c>
      <c r="CF670" s="1154">
        <f t="shared" si="426"/>
        <v>26.056501497431601</v>
      </c>
      <c r="CG670" s="1154">
        <f t="shared" si="426"/>
        <v>25.150896329817115</v>
      </c>
      <c r="CH670" s="1154">
        <f t="shared" si="426"/>
        <v>24.663212971272948</v>
      </c>
      <c r="CI670" s="1154">
        <f t="shared" si="426"/>
        <v>23.637434820812587</v>
      </c>
      <c r="CJ670" s="1154">
        <f t="shared" si="426"/>
        <v>24.075395514065015</v>
      </c>
      <c r="CK670" s="1154">
        <f t="shared" si="426"/>
        <v>24.710977027058089</v>
      </c>
      <c r="CL670" s="1154">
        <f t="shared" si="426"/>
        <v>25.418334065805073</v>
      </c>
      <c r="CM670" s="840"/>
      <c r="CN670" s="888"/>
    </row>
    <row r="671" spans="1:92" s="4" customFormat="1" ht="15">
      <c r="A671" s="228"/>
      <c r="B671" s="60"/>
      <c r="C671" s="685"/>
      <c r="D671" s="17"/>
      <c r="E671" s="579"/>
      <c r="F671" s="542"/>
      <c r="G671" s="524"/>
      <c r="H671" s="228"/>
      <c r="I671" s="82"/>
      <c r="J671" s="380"/>
      <c r="K671" s="381"/>
      <c r="L671" s="382"/>
      <c r="M671" s="383"/>
      <c r="N671" s="384"/>
      <c r="O671" s="385"/>
      <c r="P671" s="386"/>
      <c r="Q671" s="387"/>
      <c r="R671" s="388"/>
      <c r="S671" s="389"/>
      <c r="T671" s="390"/>
      <c r="U671" s="391"/>
      <c r="V671" s="1136" t="s">
        <v>878</v>
      </c>
      <c r="W671" s="344" t="s">
        <v>700</v>
      </c>
      <c r="X671" s="394"/>
      <c r="Y671" s="394"/>
      <c r="Z671" s="795">
        <v>1978</v>
      </c>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1154">
        <f t="shared" ref="BD671:CL671" si="427">BD287-BD644</f>
        <v>24.737153570027179</v>
      </c>
      <c r="BE671" s="1154">
        <f t="shared" si="427"/>
        <v>24.578663138452509</v>
      </c>
      <c r="BF671" s="1154">
        <f t="shared" si="427"/>
        <v>24.855346036404729</v>
      </c>
      <c r="BG671" s="1154">
        <f t="shared" si="427"/>
        <v>25.85819861901664</v>
      </c>
      <c r="BH671" s="1154">
        <f t="shared" si="427"/>
        <v>26.409185491885243</v>
      </c>
      <c r="BI671" s="1154">
        <f t="shared" si="427"/>
        <v>26.297320564959112</v>
      </c>
      <c r="BJ671" s="1154">
        <f t="shared" si="427"/>
        <v>27.01407137176091</v>
      </c>
      <c r="BK671" s="1154">
        <f t="shared" si="427"/>
        <v>27.427413013418761</v>
      </c>
      <c r="BL671" s="1154">
        <f t="shared" si="427"/>
        <v>26.987603262446559</v>
      </c>
      <c r="BM671" s="1154">
        <f t="shared" si="427"/>
        <v>26.67661988724333</v>
      </c>
      <c r="BN671" s="1154">
        <f t="shared" si="427"/>
        <v>26.399530947571908</v>
      </c>
      <c r="BO671" s="1154">
        <f t="shared" si="427"/>
        <v>25.373893537631837</v>
      </c>
      <c r="BP671" s="1154">
        <f t="shared" si="427"/>
        <v>25.567245906096517</v>
      </c>
      <c r="BQ671" s="1154">
        <f t="shared" si="427"/>
        <v>25.944290423275202</v>
      </c>
      <c r="BR671" s="1154">
        <f t="shared" si="427"/>
        <v>26.347325585572218</v>
      </c>
      <c r="BS671" s="1154">
        <f t="shared" si="427"/>
        <v>27.990204251045707</v>
      </c>
      <c r="BT671" s="1154">
        <f t="shared" si="427"/>
        <v>27.330754888260131</v>
      </c>
      <c r="BU671" s="1154">
        <f t="shared" si="427"/>
        <v>27.339786930149753</v>
      </c>
      <c r="BV671" s="1154">
        <f t="shared" si="427"/>
        <v>27.09145193343068</v>
      </c>
      <c r="BW671" s="1154">
        <f t="shared" si="427"/>
        <v>27.04362090099389</v>
      </c>
      <c r="BX671" s="1154">
        <f t="shared" si="427"/>
        <v>26.105789591807152</v>
      </c>
      <c r="BY671" s="1154">
        <f t="shared" si="427"/>
        <v>26.369689877437885</v>
      </c>
      <c r="BZ671" s="1154">
        <f t="shared" si="427"/>
        <v>25.990262318080074</v>
      </c>
      <c r="CA671" s="1154">
        <f t="shared" si="427"/>
        <v>25.597932431174637</v>
      </c>
      <c r="CB671" s="1154">
        <f t="shared" si="427"/>
        <v>26.306465439774485</v>
      </c>
      <c r="CC671" s="1154">
        <f t="shared" si="427"/>
        <v>26.403338592681937</v>
      </c>
      <c r="CD671" s="1154">
        <f t="shared" si="427"/>
        <v>26.163416912926021</v>
      </c>
      <c r="CE671" s="1154">
        <f t="shared" si="427"/>
        <v>26.295150680377112</v>
      </c>
      <c r="CF671" s="1154">
        <f t="shared" si="427"/>
        <v>26.204332376796728</v>
      </c>
      <c r="CG671" s="1154">
        <f t="shared" si="427"/>
        <v>25.701236248564289</v>
      </c>
      <c r="CH671" s="1154">
        <f t="shared" si="427"/>
        <v>26.068451449543378</v>
      </c>
      <c r="CI671" s="1154">
        <f t="shared" si="427"/>
        <v>28.174855482900021</v>
      </c>
      <c r="CJ671" s="1154">
        <f t="shared" si="427"/>
        <v>27.726775166260481</v>
      </c>
      <c r="CK671" s="1154">
        <f t="shared" si="427"/>
        <v>26.909190475857375</v>
      </c>
      <c r="CL671" s="1154">
        <f t="shared" si="427"/>
        <v>27.33385148598666</v>
      </c>
      <c r="CM671" s="840"/>
      <c r="CN671" s="888"/>
    </row>
    <row r="672" spans="1:92" s="4" customFormat="1" ht="15">
      <c r="A672" s="228"/>
      <c r="B672" s="60"/>
      <c r="C672" s="685"/>
      <c r="D672" s="17"/>
      <c r="E672" s="579"/>
      <c r="F672" s="542"/>
      <c r="G672" s="524"/>
      <c r="H672" s="228"/>
      <c r="I672" s="82"/>
      <c r="J672" s="380"/>
      <c r="K672" s="381"/>
      <c r="L672" s="382"/>
      <c r="M672" s="383"/>
      <c r="N672" s="384"/>
      <c r="O672" s="385"/>
      <c r="P672" s="386"/>
      <c r="Q672" s="387"/>
      <c r="R672" s="388"/>
      <c r="S672" s="389"/>
      <c r="T672" s="390"/>
      <c r="U672" s="391"/>
      <c r="V672" s="1136"/>
      <c r="W672" s="344"/>
      <c r="X672" s="394"/>
      <c r="Y672" s="394"/>
      <c r="Z672" s="7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1154"/>
      <c r="BE672" s="1154"/>
      <c r="BF672" s="1154"/>
      <c r="BG672" s="1154"/>
      <c r="BH672" s="1154"/>
      <c r="BI672" s="1154"/>
      <c r="BJ672" s="1154"/>
      <c r="BK672" s="1154"/>
      <c r="BL672" s="1154"/>
      <c r="BM672" s="1154"/>
      <c r="BN672" s="1154"/>
      <c r="BO672" s="1154"/>
      <c r="BP672" s="1154"/>
      <c r="BQ672" s="1154"/>
      <c r="BR672" s="1154"/>
      <c r="BS672" s="1154"/>
      <c r="BT672" s="1154"/>
      <c r="BU672" s="1154"/>
      <c r="BV672" s="1154"/>
      <c r="BW672" s="1154"/>
      <c r="BX672" s="1154"/>
      <c r="BY672" s="1154"/>
      <c r="BZ672" s="1154"/>
      <c r="CA672" s="1154"/>
      <c r="CB672" s="1154"/>
      <c r="CC672" s="1154"/>
      <c r="CD672" s="1154"/>
      <c r="CE672" s="1154"/>
      <c r="CF672" s="1154"/>
      <c r="CG672" s="1154"/>
      <c r="CH672" s="1154"/>
      <c r="CI672" s="1154"/>
      <c r="CJ672" s="1154"/>
      <c r="CK672" s="1154"/>
      <c r="CL672" s="1154"/>
      <c r="CM672" s="840"/>
      <c r="CN672" s="888"/>
    </row>
    <row r="673" spans="1:92" s="4" customFormat="1" ht="15">
      <c r="A673" s="228"/>
      <c r="B673" s="60"/>
      <c r="C673" s="685"/>
      <c r="D673" s="17"/>
      <c r="E673" s="579"/>
      <c r="F673" s="542"/>
      <c r="G673" s="524"/>
      <c r="H673" s="228"/>
      <c r="I673" s="82"/>
      <c r="J673" s="380"/>
      <c r="K673" s="381"/>
      <c r="L673" s="382"/>
      <c r="M673" s="383"/>
      <c r="N673" s="384"/>
      <c r="O673" s="385"/>
      <c r="P673" s="386"/>
      <c r="Q673" s="387"/>
      <c r="R673" s="388"/>
      <c r="S673" s="389"/>
      <c r="T673" s="390"/>
      <c r="U673" s="391"/>
      <c r="V673" s="392" t="s">
        <v>93</v>
      </c>
      <c r="W673" s="344"/>
      <c r="X673" s="394"/>
      <c r="Y673" s="394"/>
      <c r="Z673" s="7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1154"/>
      <c r="BE673" s="1154"/>
      <c r="BF673" s="1154"/>
      <c r="BG673" s="1154"/>
      <c r="BH673" s="1154"/>
      <c r="BI673" s="1154"/>
      <c r="BJ673" s="1154"/>
      <c r="BK673" s="1154"/>
      <c r="BL673" s="1154"/>
      <c r="BM673" s="1154"/>
      <c r="BN673" s="1154"/>
      <c r="BO673" s="1154"/>
      <c r="BP673" s="1154"/>
      <c r="BQ673" s="1154"/>
      <c r="BR673" s="1154"/>
      <c r="BS673" s="1154"/>
      <c r="BT673" s="1154"/>
      <c r="BU673" s="1154"/>
      <c r="BV673" s="1154"/>
      <c r="BW673" s="1154"/>
      <c r="BX673" s="1154"/>
      <c r="BY673" s="1154"/>
      <c r="BZ673" s="1154"/>
      <c r="CA673" s="1154"/>
      <c r="CB673" s="1154"/>
      <c r="CC673" s="1154"/>
      <c r="CD673" s="1154"/>
      <c r="CE673" s="1154"/>
      <c r="CF673" s="1154"/>
      <c r="CG673" s="1154"/>
      <c r="CH673" s="1154"/>
      <c r="CI673" s="1154"/>
      <c r="CJ673" s="1154"/>
      <c r="CK673" s="1154"/>
      <c r="CL673" s="1154"/>
      <c r="CM673" s="840"/>
      <c r="CN673" s="888"/>
    </row>
    <row r="674" spans="1:92" s="4" customFormat="1" ht="15">
      <c r="A674" s="228"/>
      <c r="B674" s="60"/>
      <c r="C674" s="685"/>
      <c r="D674" s="17"/>
      <c r="E674" s="579"/>
      <c r="F674" s="542"/>
      <c r="G674" s="524"/>
      <c r="H674" s="228"/>
      <c r="I674" s="82"/>
      <c r="J674" s="380"/>
      <c r="K674" s="381"/>
      <c r="L674" s="382"/>
      <c r="M674" s="383"/>
      <c r="N674" s="384"/>
      <c r="O674" s="385"/>
      <c r="P674" s="386"/>
      <c r="Q674" s="387"/>
      <c r="R674" s="388"/>
      <c r="S674" s="389"/>
      <c r="T674" s="390"/>
      <c r="U674" s="391"/>
      <c r="V674" s="1136" t="s">
        <v>455</v>
      </c>
      <c r="W674" s="344" t="s">
        <v>689</v>
      </c>
      <c r="X674" s="394"/>
      <c r="Y674" s="394"/>
      <c r="Z674" s="795">
        <v>1978</v>
      </c>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1154">
        <f t="shared" ref="BD674:CL674" si="428">BD348+BD594</f>
        <v>30.137932537894756</v>
      </c>
      <c r="BE674" s="1154">
        <f t="shared" si="428"/>
        <v>30.175165436004914</v>
      </c>
      <c r="BF674" s="1154">
        <f t="shared" si="428"/>
        <v>30.85273847154334</v>
      </c>
      <c r="BG674" s="1154">
        <f t="shared" si="428"/>
        <v>32.534884059499987</v>
      </c>
      <c r="BH674" s="1154">
        <f t="shared" si="428"/>
        <v>33.463769578594999</v>
      </c>
      <c r="BI674" s="1154">
        <f t="shared" si="428"/>
        <v>33.938502872415043</v>
      </c>
      <c r="BJ674" s="1154">
        <f t="shared" si="428"/>
        <v>33.933821879068098</v>
      </c>
      <c r="BK674" s="1154">
        <f t="shared" si="428"/>
        <v>34.550014010053388</v>
      </c>
      <c r="BL674" s="1154">
        <f t="shared" si="428"/>
        <v>33.933671810581927</v>
      </c>
      <c r="BM674" s="1154">
        <f t="shared" si="428"/>
        <v>33.51199392010966</v>
      </c>
      <c r="BN674" s="1154">
        <f t="shared" si="428"/>
        <v>33.089468747858575</v>
      </c>
      <c r="BO674" s="1154">
        <f t="shared" si="428"/>
        <v>32.182691429029433</v>
      </c>
      <c r="BP674" s="1154">
        <f t="shared" si="428"/>
        <v>32.349287301956778</v>
      </c>
      <c r="BQ674" s="1154">
        <f t="shared" si="428"/>
        <v>32.888408045347667</v>
      </c>
      <c r="BR674" s="1154">
        <f t="shared" si="428"/>
        <v>33.606060950666645</v>
      </c>
      <c r="BS674" s="1154">
        <f t="shared" si="428"/>
        <v>35.612831273814372</v>
      </c>
      <c r="BT674" s="1154">
        <f t="shared" si="428"/>
        <v>35.07899471215228</v>
      </c>
      <c r="BU674" s="1154">
        <f t="shared" si="428"/>
        <v>35.045630655239741</v>
      </c>
      <c r="BV674" s="1154">
        <f t="shared" si="428"/>
        <v>35.171667017770652</v>
      </c>
      <c r="BW674" s="1154">
        <f t="shared" si="428"/>
        <v>34.837756964657757</v>
      </c>
      <c r="BX674" s="1154">
        <f t="shared" si="428"/>
        <v>33.57045076332021</v>
      </c>
      <c r="BY674" s="1154">
        <f t="shared" si="428"/>
        <v>33.839649563750598</v>
      </c>
      <c r="BZ674" s="1154">
        <f t="shared" si="428"/>
        <v>33.011765601553869</v>
      </c>
      <c r="CA674" s="1154">
        <f t="shared" si="428"/>
        <v>32.9636530579713</v>
      </c>
      <c r="CB674" s="1154">
        <f t="shared" si="428"/>
        <v>33.886039941065306</v>
      </c>
      <c r="CC674" s="1154">
        <f t="shared" si="428"/>
        <v>33.801726881736954</v>
      </c>
      <c r="CD674" s="1154">
        <f t="shared" si="428"/>
        <v>34.368474308208725</v>
      </c>
      <c r="CE674" s="1154">
        <f t="shared" si="428"/>
        <v>34.23563101176731</v>
      </c>
      <c r="CF674" s="1154">
        <f t="shared" si="428"/>
        <v>33.019912241122803</v>
      </c>
      <c r="CG674" s="1154">
        <f t="shared" si="428"/>
        <v>33.055883931842658</v>
      </c>
      <c r="CH674" s="1154">
        <f t="shared" si="428"/>
        <v>33.53298554982814</v>
      </c>
      <c r="CI674" s="1154">
        <f t="shared" si="428"/>
        <v>35.299557791726748</v>
      </c>
      <c r="CJ674" s="1154">
        <f t="shared" si="428"/>
        <v>36.287899128423312</v>
      </c>
      <c r="CK674" s="1154">
        <f t="shared" si="428"/>
        <v>33.996186665520796</v>
      </c>
      <c r="CL674" s="1154">
        <f t="shared" si="428"/>
        <v>34.225807289057236</v>
      </c>
      <c r="CM674" s="840"/>
      <c r="CN674" s="888"/>
    </row>
    <row r="675" spans="1:92" s="4" customFormat="1" ht="15">
      <c r="A675" s="228"/>
      <c r="B675" s="60"/>
      <c r="C675" s="685"/>
      <c r="D675" s="17"/>
      <c r="E675" s="579"/>
      <c r="F675" s="542"/>
      <c r="G675" s="524"/>
      <c r="H675" s="228"/>
      <c r="I675" s="82"/>
      <c r="J675" s="380"/>
      <c r="K675" s="381"/>
      <c r="L675" s="382"/>
      <c r="M675" s="383"/>
      <c r="N675" s="384"/>
      <c r="O675" s="385"/>
      <c r="P675" s="386"/>
      <c r="Q675" s="387"/>
      <c r="R675" s="388"/>
      <c r="S675" s="389"/>
      <c r="T675" s="390"/>
      <c r="U675" s="391"/>
      <c r="V675" s="1136" t="s">
        <v>617</v>
      </c>
      <c r="W675" s="344" t="s">
        <v>700</v>
      </c>
      <c r="X675" s="394"/>
      <c r="Y675" s="394"/>
      <c r="Z675" s="795">
        <v>1978</v>
      </c>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1154">
        <f t="shared" ref="BD675:CL675" si="429">BD349+BD595</f>
        <v>1.0178406894446947</v>
      </c>
      <c r="BE675" s="1154">
        <f t="shared" si="429"/>
        <v>1.1129470237828276</v>
      </c>
      <c r="BF675" s="1154">
        <f t="shared" si="429"/>
        <v>1.2022299671625822</v>
      </c>
      <c r="BG675" s="1154">
        <f t="shared" si="429"/>
        <v>1.6871206937503946</v>
      </c>
      <c r="BH675" s="1154">
        <f t="shared" si="429"/>
        <v>1.7135814118145287</v>
      </c>
      <c r="BI675" s="1154">
        <f t="shared" si="429"/>
        <v>2.1477735753454756</v>
      </c>
      <c r="BJ675" s="1154">
        <f t="shared" si="429"/>
        <v>2.2788192490127219</v>
      </c>
      <c r="BK675" s="1154">
        <f t="shared" si="429"/>
        <v>2.4654604498745005</v>
      </c>
      <c r="BL675" s="1154">
        <f t="shared" si="429"/>
        <v>2.498639065754849</v>
      </c>
      <c r="BM675" s="1154">
        <f t="shared" si="429"/>
        <v>2.4067156060426993</v>
      </c>
      <c r="BN675" s="1154">
        <f t="shared" si="429"/>
        <v>2.3132718936688366</v>
      </c>
      <c r="BO675" s="1154">
        <f t="shared" si="429"/>
        <v>2.3965289537188728</v>
      </c>
      <c r="BP675" s="1154">
        <f t="shared" si="429"/>
        <v>2.6082234776906903</v>
      </c>
      <c r="BQ675" s="1154">
        <f t="shared" si="429"/>
        <v>2.7313680674019913</v>
      </c>
      <c r="BR675" s="1154">
        <f t="shared" si="429"/>
        <v>2.8643213994129524</v>
      </c>
      <c r="BS675" s="1154">
        <f t="shared" si="429"/>
        <v>3.0730626101559628</v>
      </c>
      <c r="BT675" s="1154">
        <f t="shared" si="429"/>
        <v>3.1583392874554592</v>
      </c>
      <c r="BU675" s="1154">
        <f t="shared" si="429"/>
        <v>3.246115448295638</v>
      </c>
      <c r="BV675" s="1154">
        <f t="shared" si="429"/>
        <v>3.3612227288409855</v>
      </c>
      <c r="BW675" s="1154">
        <f t="shared" si="429"/>
        <v>3.2174976313269505</v>
      </c>
      <c r="BX675" s="1154">
        <f t="shared" si="429"/>
        <v>3.0671783096479577</v>
      </c>
      <c r="BY675" s="1154">
        <f t="shared" si="429"/>
        <v>2.7805537171891221</v>
      </c>
      <c r="BZ675" s="1154">
        <f t="shared" si="429"/>
        <v>2.6771817849277095</v>
      </c>
      <c r="CA675" s="1154">
        <f t="shared" si="429"/>
        <v>2.8185081430715688</v>
      </c>
      <c r="CB675" s="1154">
        <f t="shared" si="429"/>
        <v>2.7793773696418684</v>
      </c>
      <c r="CC675" s="1154">
        <f t="shared" si="429"/>
        <v>2.6639291352001062</v>
      </c>
      <c r="CD675" s="1154">
        <f t="shared" si="429"/>
        <v>2.5779555532361149</v>
      </c>
      <c r="CE675" s="1154">
        <f t="shared" si="429"/>
        <v>2.4777549766967981</v>
      </c>
      <c r="CF675" s="1154">
        <f t="shared" si="429"/>
        <v>2.3916149592456946</v>
      </c>
      <c r="CG675" s="1154">
        <f t="shared" si="429"/>
        <v>2.4864377213200939</v>
      </c>
      <c r="CH675" s="1154">
        <f t="shared" si="429"/>
        <v>2.6733464549618642</v>
      </c>
      <c r="CI675" s="1154">
        <f t="shared" si="429"/>
        <v>2.2525099919767229</v>
      </c>
      <c r="CJ675" s="1154">
        <f t="shared" si="429"/>
        <v>2.2609360155314135</v>
      </c>
      <c r="CK675" s="1154">
        <f t="shared" si="429"/>
        <v>2.4249549564854167</v>
      </c>
      <c r="CL675" s="1154">
        <f t="shared" si="429"/>
        <v>2.3250540506671258</v>
      </c>
      <c r="CM675" s="840"/>
      <c r="CN675" s="888"/>
    </row>
    <row r="676" spans="1:92" s="4" customFormat="1" ht="15">
      <c r="A676" s="228"/>
      <c r="B676" s="60"/>
      <c r="C676" s="685"/>
      <c r="D676" s="17"/>
      <c r="E676" s="579"/>
      <c r="F676" s="542"/>
      <c r="G676" s="524"/>
      <c r="H676" s="228"/>
      <c r="I676" s="82"/>
      <c r="J676" s="380"/>
      <c r="K676" s="381"/>
      <c r="L676" s="382"/>
      <c r="M676" s="383"/>
      <c r="N676" s="384"/>
      <c r="O676" s="385"/>
      <c r="P676" s="386"/>
      <c r="Q676" s="387"/>
      <c r="R676" s="388"/>
      <c r="S676" s="389"/>
      <c r="T676" s="390"/>
      <c r="U676" s="391"/>
      <c r="V676" s="1136" t="s">
        <v>707</v>
      </c>
      <c r="W676" s="344" t="s">
        <v>700</v>
      </c>
      <c r="X676" s="394"/>
      <c r="Y676" s="394"/>
      <c r="Z676" s="795">
        <v>1978</v>
      </c>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1154">
        <f t="shared" ref="BD676:CL676" si="430">BD350+BD596</f>
        <v>28.525207458326665</v>
      </c>
      <c r="BE676" s="1154">
        <f t="shared" si="430"/>
        <v>29.03879948299975</v>
      </c>
      <c r="BF676" s="1154">
        <f t="shared" si="430"/>
        <v>29.894600051584625</v>
      </c>
      <c r="BG676" s="1154">
        <f t="shared" si="430"/>
        <v>30.305199996888867</v>
      </c>
      <c r="BH676" s="1154">
        <f t="shared" si="430"/>
        <v>30.619893375921361</v>
      </c>
      <c r="BI676" s="1154">
        <f t="shared" si="430"/>
        <v>30.81629289172087</v>
      </c>
      <c r="BJ676" s="1154">
        <f t="shared" si="430"/>
        <v>30.778388483925582</v>
      </c>
      <c r="BK676" s="1154">
        <f t="shared" si="430"/>
        <v>31.341926703376693</v>
      </c>
      <c r="BL676" s="1154">
        <f t="shared" si="430"/>
        <v>31.211528636303932</v>
      </c>
      <c r="BM676" s="1154">
        <f t="shared" si="430"/>
        <v>31.42716794056318</v>
      </c>
      <c r="BN676" s="1154">
        <f t="shared" si="430"/>
        <v>30.485735005176792</v>
      </c>
      <c r="BO676" s="1154">
        <f t="shared" si="430"/>
        <v>30.184072863791855</v>
      </c>
      <c r="BP676" s="1154">
        <f t="shared" si="430"/>
        <v>29.974327533192948</v>
      </c>
      <c r="BQ676" s="1154">
        <f t="shared" si="430"/>
        <v>30.367937731072594</v>
      </c>
      <c r="BR676" s="1154">
        <f t="shared" si="430"/>
        <v>29.761070686361528</v>
      </c>
      <c r="BS676" s="1154">
        <f t="shared" si="430"/>
        <v>30.130431983277504</v>
      </c>
      <c r="BT676" s="1154">
        <f t="shared" si="430"/>
        <v>30.126854972094293</v>
      </c>
      <c r="BU676" s="1154">
        <f t="shared" si="430"/>
        <v>30.261135338688433</v>
      </c>
      <c r="BV676" s="1154">
        <f t="shared" si="430"/>
        <v>31.490341814396658</v>
      </c>
      <c r="BW676" s="1154">
        <f t="shared" si="430"/>
        <v>31.767961435852285</v>
      </c>
      <c r="BX676" s="1154">
        <f t="shared" si="430"/>
        <v>30.97396229742786</v>
      </c>
      <c r="BY676" s="1154">
        <f t="shared" si="430"/>
        <v>31.59980357053637</v>
      </c>
      <c r="BZ676" s="1154">
        <f t="shared" si="430"/>
        <v>30.688993927077405</v>
      </c>
      <c r="CA676" s="1154">
        <f t="shared" si="430"/>
        <v>30.601504352635708</v>
      </c>
      <c r="CB676" s="1154">
        <f t="shared" si="430"/>
        <v>30.359751648861451</v>
      </c>
      <c r="CC676" s="1154">
        <f t="shared" si="430"/>
        <v>29.959948425048232</v>
      </c>
      <c r="CD676" s="1154">
        <f t="shared" si="430"/>
        <v>31.402175538647803</v>
      </c>
      <c r="CE676" s="1154">
        <f t="shared" si="430"/>
        <v>31.253885225039213</v>
      </c>
      <c r="CF676" s="1154">
        <f t="shared" si="430"/>
        <v>30.510386615703169</v>
      </c>
      <c r="CG676" s="1154">
        <f t="shared" si="430"/>
        <v>30.062036300258374</v>
      </c>
      <c r="CH676" s="1154">
        <f t="shared" si="430"/>
        <v>29.490351464803084</v>
      </c>
      <c r="CI676" s="1154">
        <f t="shared" si="430"/>
        <v>28.531634144905802</v>
      </c>
      <c r="CJ676" s="1154">
        <f t="shared" si="430"/>
        <v>30.398818621173938</v>
      </c>
      <c r="CK676" s="1154">
        <f t="shared" si="430"/>
        <v>29.40529569830688</v>
      </c>
      <c r="CL676" s="1154">
        <f t="shared" si="430"/>
        <v>30.011068658651254</v>
      </c>
      <c r="CM676" s="840"/>
      <c r="CN676" s="888"/>
    </row>
    <row r="677" spans="1:92" s="4" customFormat="1" ht="15">
      <c r="A677" s="228"/>
      <c r="B677" s="60"/>
      <c r="C677" s="685"/>
      <c r="D677" s="17"/>
      <c r="E677" s="579"/>
      <c r="F677" s="542"/>
      <c r="G677" s="524"/>
      <c r="H677" s="228"/>
      <c r="I677" s="82"/>
      <c r="J677" s="380"/>
      <c r="K677" s="381"/>
      <c r="L677" s="382"/>
      <c r="M677" s="383"/>
      <c r="N677" s="384"/>
      <c r="O677" s="385"/>
      <c r="P677" s="386"/>
      <c r="Q677" s="387"/>
      <c r="R677" s="388"/>
      <c r="S677" s="389"/>
      <c r="T677" s="390"/>
      <c r="U677" s="391"/>
      <c r="V677" s="1136" t="s">
        <v>878</v>
      </c>
      <c r="W677" s="344" t="s">
        <v>700</v>
      </c>
      <c r="X677" s="394"/>
      <c r="Y677" s="394"/>
      <c r="Z677" s="795">
        <v>1978</v>
      </c>
      <c r="AA677" s="395"/>
      <c r="AB677" s="395"/>
      <c r="AC677" s="395"/>
      <c r="AD677" s="395"/>
      <c r="AE677" s="395"/>
      <c r="AF677" s="395"/>
      <c r="AG677" s="395"/>
      <c r="AH677" s="395"/>
      <c r="AI677" s="395"/>
      <c r="AJ677" s="395"/>
      <c r="AK677" s="395"/>
      <c r="AL677" s="395"/>
      <c r="AM677" s="395"/>
      <c r="AN677" s="395"/>
      <c r="AO677" s="395"/>
      <c r="AP677" s="395"/>
      <c r="AQ677" s="395"/>
      <c r="AR677" s="395"/>
      <c r="AS677" s="395"/>
      <c r="AT677" s="395"/>
      <c r="AU677" s="395"/>
      <c r="AV677" s="395"/>
      <c r="AW677" s="395"/>
      <c r="AX677" s="395"/>
      <c r="AY677" s="395"/>
      <c r="AZ677" s="395"/>
      <c r="BA677" s="395"/>
      <c r="BB677" s="395"/>
      <c r="BC677" s="395"/>
      <c r="BD677" s="1154">
        <f t="shared" ref="BD677:CL677" si="431">BD351+BD597</f>
        <v>29.120091848450059</v>
      </c>
      <c r="BE677" s="1154">
        <f t="shared" si="431"/>
        <v>29.062218412222087</v>
      </c>
      <c r="BF677" s="1154">
        <f t="shared" si="431"/>
        <v>29.65050850438076</v>
      </c>
      <c r="BG677" s="1154">
        <f t="shared" si="431"/>
        <v>30.847763365749593</v>
      </c>
      <c r="BH677" s="1154">
        <f t="shared" si="431"/>
        <v>31.750188166780468</v>
      </c>
      <c r="BI677" s="1154">
        <f t="shared" si="431"/>
        <v>31.790729297069571</v>
      </c>
      <c r="BJ677" s="1154">
        <f t="shared" si="431"/>
        <v>31.655002630055378</v>
      </c>
      <c r="BK677" s="1154">
        <f t="shared" si="431"/>
        <v>32.084553560178897</v>
      </c>
      <c r="BL677" s="1154">
        <f t="shared" si="431"/>
        <v>31.435032744827083</v>
      </c>
      <c r="BM677" s="1154">
        <f t="shared" si="431"/>
        <v>31.105278314066958</v>
      </c>
      <c r="BN677" s="1154">
        <f t="shared" si="431"/>
        <v>30.776196854189735</v>
      </c>
      <c r="BO677" s="1154">
        <f t="shared" si="431"/>
        <v>29.786162475310554</v>
      </c>
      <c r="BP677" s="1154">
        <f t="shared" si="431"/>
        <v>29.741063824266089</v>
      </c>
      <c r="BQ677" s="1154">
        <f t="shared" si="431"/>
        <v>30.157039977945672</v>
      </c>
      <c r="BR677" s="1154">
        <f t="shared" si="431"/>
        <v>30.741739551253694</v>
      </c>
      <c r="BS677" s="1154">
        <f t="shared" si="431"/>
        <v>32.539768663658414</v>
      </c>
      <c r="BT677" s="1154">
        <f t="shared" si="431"/>
        <v>31.920655424696825</v>
      </c>
      <c r="BU677" s="1154">
        <f t="shared" si="431"/>
        <v>31.799515206944108</v>
      </c>
      <c r="BV677" s="1154">
        <f t="shared" si="431"/>
        <v>31.810444288929666</v>
      </c>
      <c r="BW677" s="1154">
        <f t="shared" si="431"/>
        <v>31.6202593333308</v>
      </c>
      <c r="BX677" s="1154">
        <f t="shared" si="431"/>
        <v>30.503272453672256</v>
      </c>
      <c r="BY677" s="1154">
        <f t="shared" si="431"/>
        <v>31.059095846561473</v>
      </c>
      <c r="BZ677" s="1154">
        <f t="shared" si="431"/>
        <v>30.334583816626161</v>
      </c>
      <c r="CA677" s="1154">
        <f t="shared" si="431"/>
        <v>30.145144914899735</v>
      </c>
      <c r="CB677" s="1154">
        <f t="shared" si="431"/>
        <v>31.106662571423438</v>
      </c>
      <c r="CC677" s="1154">
        <f t="shared" si="431"/>
        <v>31.137797746536851</v>
      </c>
      <c r="CD677" s="1154">
        <f t="shared" si="431"/>
        <v>31.790518754972609</v>
      </c>
      <c r="CE677" s="1154">
        <f t="shared" si="431"/>
        <v>31.75787603507051</v>
      </c>
      <c r="CF677" s="1154">
        <f t="shared" si="431"/>
        <v>30.628297281877103</v>
      </c>
      <c r="CG677" s="1154">
        <f t="shared" si="431"/>
        <v>30.569446210522564</v>
      </c>
      <c r="CH677" s="1154">
        <f t="shared" si="431"/>
        <v>30.859639094866274</v>
      </c>
      <c r="CI677" s="1154">
        <f t="shared" si="431"/>
        <v>33.047047799750025</v>
      </c>
      <c r="CJ677" s="1154">
        <f t="shared" si="431"/>
        <v>34.026963112891899</v>
      </c>
      <c r="CK677" s="1154">
        <f t="shared" si="431"/>
        <v>31.571231709035381</v>
      </c>
      <c r="CL677" s="1154">
        <f t="shared" si="431"/>
        <v>31.900753238390109</v>
      </c>
      <c r="CM677" s="840"/>
      <c r="CN677" s="888"/>
    </row>
    <row r="678" spans="1:92" s="4" customFormat="1" ht="15">
      <c r="A678" s="228"/>
      <c r="B678" s="60"/>
      <c r="C678" s="685"/>
      <c r="D678" s="17"/>
      <c r="E678" s="579"/>
      <c r="F678" s="542"/>
      <c r="G678" s="524"/>
      <c r="H678" s="228"/>
      <c r="I678" s="82"/>
      <c r="J678" s="380"/>
      <c r="K678" s="381"/>
      <c r="L678" s="382"/>
      <c r="M678" s="383"/>
      <c r="N678" s="384"/>
      <c r="O678" s="385"/>
      <c r="P678" s="386"/>
      <c r="Q678" s="387"/>
      <c r="R678" s="388"/>
      <c r="S678" s="389"/>
      <c r="T678" s="390"/>
      <c r="U678" s="391"/>
      <c r="V678" s="1136"/>
      <c r="W678" s="344"/>
      <c r="X678" s="394"/>
      <c r="Y678" s="394"/>
      <c r="Z678" s="795"/>
      <c r="AA678" s="395"/>
      <c r="AB678" s="395"/>
      <c r="AC678" s="395"/>
      <c r="AD678" s="395"/>
      <c r="AE678" s="395"/>
      <c r="AF678" s="395"/>
      <c r="AG678" s="395"/>
      <c r="AH678" s="395"/>
      <c r="AI678" s="395"/>
      <c r="AJ678" s="395"/>
      <c r="AK678" s="395"/>
      <c r="AL678" s="395"/>
      <c r="AM678" s="395"/>
      <c r="AN678" s="395"/>
      <c r="AO678" s="395"/>
      <c r="AP678" s="395"/>
      <c r="AQ678" s="395"/>
      <c r="AR678" s="395"/>
      <c r="AS678" s="395"/>
      <c r="AT678" s="395"/>
      <c r="AU678" s="395"/>
      <c r="AV678" s="395"/>
      <c r="AW678" s="395"/>
      <c r="AX678" s="395"/>
      <c r="AY678" s="395"/>
      <c r="AZ678" s="395"/>
      <c r="BA678" s="395"/>
      <c r="BB678" s="395"/>
      <c r="BC678" s="395"/>
      <c r="BD678" s="1154"/>
      <c r="BE678" s="1154"/>
      <c r="BF678" s="1154"/>
      <c r="BG678" s="1154"/>
      <c r="BH678" s="1154"/>
      <c r="BI678" s="1154"/>
      <c r="BJ678" s="1154"/>
      <c r="BK678" s="1154"/>
      <c r="BL678" s="1154"/>
      <c r="BM678" s="1154"/>
      <c r="BN678" s="1154"/>
      <c r="BO678" s="1154"/>
      <c r="BP678" s="1154"/>
      <c r="BQ678" s="1154"/>
      <c r="BR678" s="1154"/>
      <c r="BS678" s="1154"/>
      <c r="BT678" s="1154"/>
      <c r="BU678" s="1154"/>
      <c r="BV678" s="1154"/>
      <c r="BW678" s="1154"/>
      <c r="BX678" s="1154"/>
      <c r="BY678" s="1154"/>
      <c r="BZ678" s="1154"/>
      <c r="CA678" s="1154"/>
      <c r="CB678" s="1154"/>
      <c r="CC678" s="1154"/>
      <c r="CD678" s="1154"/>
      <c r="CE678" s="1154"/>
      <c r="CF678" s="1154"/>
      <c r="CG678" s="1154"/>
      <c r="CH678" s="1154"/>
      <c r="CI678" s="1154"/>
      <c r="CJ678" s="1154"/>
      <c r="CK678" s="1154"/>
      <c r="CL678" s="1154"/>
      <c r="CM678" s="840"/>
      <c r="CN678" s="888"/>
    </row>
    <row r="679" spans="1:92" s="4" customFormat="1" ht="15">
      <c r="A679" s="228"/>
      <c r="B679" s="60"/>
      <c r="C679" s="685"/>
      <c r="D679" s="17"/>
      <c r="E679" s="579"/>
      <c r="F679" s="542"/>
      <c r="G679" s="524"/>
      <c r="H679" s="228"/>
      <c r="I679" s="82"/>
      <c r="J679" s="380"/>
      <c r="K679" s="381"/>
      <c r="L679" s="382"/>
      <c r="M679" s="383"/>
      <c r="N679" s="384"/>
      <c r="O679" s="385"/>
      <c r="P679" s="386"/>
      <c r="Q679" s="387"/>
      <c r="R679" s="388"/>
      <c r="S679" s="389"/>
      <c r="T679" s="390"/>
      <c r="U679" s="391"/>
      <c r="V679" s="1136" t="s">
        <v>95</v>
      </c>
      <c r="W679" s="344"/>
      <c r="X679" s="394"/>
      <c r="Y679" s="394"/>
      <c r="Z679" s="795"/>
      <c r="AA679" s="395"/>
      <c r="AB679" s="395"/>
      <c r="AC679" s="395"/>
      <c r="AD679" s="395"/>
      <c r="AE679" s="395"/>
      <c r="AF679" s="395"/>
      <c r="AG679" s="395"/>
      <c r="AH679" s="395"/>
      <c r="AI679" s="395"/>
      <c r="AJ679" s="395"/>
      <c r="AK679" s="395"/>
      <c r="AL679" s="395"/>
      <c r="AM679" s="395"/>
      <c r="AN679" s="395"/>
      <c r="AO679" s="395"/>
      <c r="AP679" s="395"/>
      <c r="AQ679" s="395"/>
      <c r="AR679" s="395"/>
      <c r="AS679" s="395"/>
      <c r="AT679" s="395"/>
      <c r="AU679" s="395"/>
      <c r="AV679" s="395"/>
      <c r="AW679" s="395"/>
      <c r="AX679" s="395"/>
      <c r="AY679" s="395"/>
      <c r="AZ679" s="395"/>
      <c r="BA679" s="395"/>
      <c r="BB679" s="395"/>
      <c r="BC679" s="395"/>
      <c r="BD679" s="1154"/>
      <c r="BE679" s="1154"/>
      <c r="BF679" s="1154"/>
      <c r="BG679" s="1154"/>
      <c r="BH679" s="1154"/>
      <c r="BI679" s="1154"/>
      <c r="BJ679" s="1154"/>
      <c r="BK679" s="1154"/>
      <c r="BL679" s="1154"/>
      <c r="BM679" s="1154"/>
      <c r="BN679" s="1154"/>
      <c r="BO679" s="1154"/>
      <c r="BP679" s="1154"/>
      <c r="BQ679" s="1154"/>
      <c r="BR679" s="1154"/>
      <c r="BS679" s="1154"/>
      <c r="BT679" s="1154"/>
      <c r="BU679" s="1154"/>
      <c r="BV679" s="1154"/>
      <c r="BW679" s="1154"/>
      <c r="BX679" s="1154"/>
      <c r="BY679" s="1154"/>
      <c r="BZ679" s="1154"/>
      <c r="CA679" s="1154"/>
      <c r="CB679" s="1154"/>
      <c r="CC679" s="1154"/>
      <c r="CD679" s="1154"/>
      <c r="CE679" s="1154"/>
      <c r="CF679" s="1154"/>
      <c r="CG679" s="1154"/>
      <c r="CH679" s="1154"/>
      <c r="CI679" s="1154"/>
      <c r="CJ679" s="1154"/>
      <c r="CK679" s="1154"/>
      <c r="CL679" s="1154"/>
      <c r="CM679" s="840"/>
      <c r="CN679" s="888"/>
    </row>
    <row r="680" spans="1:92" s="4" customFormat="1" ht="15">
      <c r="A680" s="228"/>
      <c r="B680" s="60"/>
      <c r="C680" s="685"/>
      <c r="D680" s="17"/>
      <c r="E680" s="579"/>
      <c r="F680" s="542"/>
      <c r="G680" s="524"/>
      <c r="H680" s="228"/>
      <c r="I680" s="82"/>
      <c r="J680" s="380"/>
      <c r="K680" s="381"/>
      <c r="L680" s="382"/>
      <c r="M680" s="383"/>
      <c r="N680" s="384"/>
      <c r="O680" s="385"/>
      <c r="P680" s="386"/>
      <c r="Q680" s="387"/>
      <c r="R680" s="388"/>
      <c r="S680" s="389"/>
      <c r="T680" s="390"/>
      <c r="U680" s="391"/>
      <c r="V680" s="1136" t="s">
        <v>455</v>
      </c>
      <c r="W680" s="344" t="s">
        <v>689</v>
      </c>
      <c r="X680" s="394"/>
      <c r="Y680" s="394"/>
      <c r="Z680" s="795">
        <v>1978</v>
      </c>
      <c r="AA680" s="395"/>
      <c r="AB680" s="395"/>
      <c r="AC680" s="395"/>
      <c r="AD680" s="395"/>
      <c r="AE680" s="395"/>
      <c r="AF680" s="395"/>
      <c r="AG680" s="395"/>
      <c r="AH680" s="395"/>
      <c r="AI680" s="395"/>
      <c r="AJ680" s="395"/>
      <c r="AK680" s="395"/>
      <c r="AL680" s="395"/>
      <c r="AM680" s="395"/>
      <c r="AN680" s="395"/>
      <c r="AO680" s="395"/>
      <c r="AP680" s="395"/>
      <c r="AQ680" s="395"/>
      <c r="AR680" s="395"/>
      <c r="AS680" s="395"/>
      <c r="AT680" s="395"/>
      <c r="AU680" s="395"/>
      <c r="AV680" s="395"/>
      <c r="AW680" s="395"/>
      <c r="AX680" s="395"/>
      <c r="AY680" s="395"/>
      <c r="AZ680" s="395"/>
      <c r="BA680" s="395"/>
      <c r="BB680" s="395"/>
      <c r="BC680" s="395"/>
      <c r="BD680" s="1154">
        <f>BD674-BD668</f>
        <v>4.412806464270659</v>
      </c>
      <c r="BE680" s="1154">
        <f t="shared" ref="BE680:CL680" si="432">BE674-BE668</f>
        <v>4.508044491378584</v>
      </c>
      <c r="BF680" s="1154">
        <f t="shared" si="432"/>
        <v>4.8261289872120088</v>
      </c>
      <c r="BG680" s="1154">
        <f t="shared" si="432"/>
        <v>5.027129664179288</v>
      </c>
      <c r="BH680" s="1154">
        <f t="shared" si="432"/>
        <v>5.3781201248388619</v>
      </c>
      <c r="BI680" s="1154">
        <f t="shared" si="432"/>
        <v>5.5287925691752768</v>
      </c>
      <c r="BJ680" s="1154">
        <f t="shared" si="432"/>
        <v>4.6773218439623285</v>
      </c>
      <c r="BK680" s="1154">
        <f t="shared" si="432"/>
        <v>4.6948320230866223</v>
      </c>
      <c r="BL680" s="1154">
        <f t="shared" si="432"/>
        <v>4.479335274766381</v>
      </c>
      <c r="BM680" s="1154">
        <f t="shared" si="432"/>
        <v>4.4517219658153735</v>
      </c>
      <c r="BN680" s="1154">
        <f t="shared" si="432"/>
        <v>4.3956979255726409</v>
      </c>
      <c r="BO680" s="1154">
        <f t="shared" si="432"/>
        <v>4.4303501115204931</v>
      </c>
      <c r="BP680" s="1154">
        <f t="shared" si="432"/>
        <v>4.1910074521224132</v>
      </c>
      <c r="BQ680" s="1154">
        <f t="shared" si="432"/>
        <v>4.2296758572447288</v>
      </c>
      <c r="BR680" s="1154">
        <f t="shared" si="432"/>
        <v>4.4110008388203319</v>
      </c>
      <c r="BS680" s="1154">
        <f t="shared" si="432"/>
        <v>4.5695147141175667</v>
      </c>
      <c r="BT680" s="1154">
        <f t="shared" si="432"/>
        <v>4.6067278226187867</v>
      </c>
      <c r="BU680" s="1154">
        <f t="shared" si="432"/>
        <v>4.4789561441605272</v>
      </c>
      <c r="BV680" s="1154">
        <f t="shared" si="432"/>
        <v>4.7362024289438516</v>
      </c>
      <c r="BW680" s="1154">
        <f t="shared" si="432"/>
        <v>4.5942690761985325</v>
      </c>
      <c r="BX680" s="1154">
        <f t="shared" si="432"/>
        <v>4.4143551205488372</v>
      </c>
      <c r="BY680" s="1154">
        <f t="shared" si="432"/>
        <v>4.7066041543236921</v>
      </c>
      <c r="BZ680" s="1154">
        <f t="shared" si="432"/>
        <v>4.3606454388757534</v>
      </c>
      <c r="CA680" s="1154">
        <f t="shared" si="432"/>
        <v>4.5629190421526822</v>
      </c>
      <c r="CB680" s="1154">
        <f t="shared" si="432"/>
        <v>4.8178842788741392</v>
      </c>
      <c r="CC680" s="1154">
        <f t="shared" si="432"/>
        <v>4.7500709426384375</v>
      </c>
      <c r="CD680" s="1154">
        <f t="shared" si="432"/>
        <v>5.6424983371302169</v>
      </c>
      <c r="CE680" s="1154">
        <f t="shared" si="432"/>
        <v>5.4700068775758872</v>
      </c>
      <c r="CF680" s="1154">
        <f t="shared" si="432"/>
        <v>4.4538851182715788</v>
      </c>
      <c r="CG680" s="1154">
        <f t="shared" si="432"/>
        <v>4.9111399704412548</v>
      </c>
      <c r="CH680" s="1154">
        <f t="shared" si="432"/>
        <v>4.8271384935301356</v>
      </c>
      <c r="CI680" s="1154">
        <f t="shared" si="432"/>
        <v>4.8941993240932256</v>
      </c>
      <c r="CJ680" s="1154">
        <f t="shared" si="432"/>
        <v>6.3234231071089368</v>
      </c>
      <c r="CK680" s="1154">
        <f t="shared" si="432"/>
        <v>4.6943186712488014</v>
      </c>
      <c r="CL680" s="1154">
        <f t="shared" si="432"/>
        <v>4.5927345928461882</v>
      </c>
      <c r="CM680" s="840"/>
      <c r="CN680" s="888"/>
    </row>
    <row r="681" spans="1:92" s="4" customFormat="1" ht="15">
      <c r="A681" s="228"/>
      <c r="B681" s="60"/>
      <c r="C681" s="685"/>
      <c r="D681" s="17"/>
      <c r="E681" s="579"/>
      <c r="F681" s="542"/>
      <c r="G681" s="524"/>
      <c r="H681" s="228"/>
      <c r="I681" s="82"/>
      <c r="J681" s="380"/>
      <c r="K681" s="381"/>
      <c r="L681" s="382"/>
      <c r="M681" s="383"/>
      <c r="N681" s="384"/>
      <c r="O681" s="385"/>
      <c r="P681" s="386"/>
      <c r="Q681" s="387"/>
      <c r="R681" s="388"/>
      <c r="S681" s="389"/>
      <c r="T681" s="390"/>
      <c r="U681" s="391"/>
      <c r="V681" s="1136" t="s">
        <v>617</v>
      </c>
      <c r="W681" s="344" t="s">
        <v>700</v>
      </c>
      <c r="X681" s="394"/>
      <c r="Y681" s="394"/>
      <c r="Z681" s="795">
        <v>1978</v>
      </c>
      <c r="AA681" s="395"/>
      <c r="AB681" s="395"/>
      <c r="AC681" s="395"/>
      <c r="AD681" s="395"/>
      <c r="AE681" s="395"/>
      <c r="AF681" s="395"/>
      <c r="AG681" s="395"/>
      <c r="AH681" s="395"/>
      <c r="AI681" s="395"/>
      <c r="AJ681" s="395"/>
      <c r="AK681" s="395"/>
      <c r="AL681" s="395"/>
      <c r="AM681" s="395"/>
      <c r="AN681" s="395"/>
      <c r="AO681" s="395"/>
      <c r="AP681" s="395"/>
      <c r="AQ681" s="395"/>
      <c r="AR681" s="395"/>
      <c r="AS681" s="395"/>
      <c r="AT681" s="395"/>
      <c r="AU681" s="395"/>
      <c r="AV681" s="395"/>
      <c r="AW681" s="395"/>
      <c r="AX681" s="395"/>
      <c r="AY681" s="395"/>
      <c r="AZ681" s="395"/>
      <c r="BA681" s="395"/>
      <c r="BB681" s="395"/>
      <c r="BC681" s="395"/>
      <c r="BD681" s="1154">
        <f t="shared" ref="BD681:CL681" si="433">BD675-BD669</f>
        <v>2.9868185847781392E-2</v>
      </c>
      <c r="BE681" s="1154">
        <f t="shared" si="433"/>
        <v>2.4489217608996361E-2</v>
      </c>
      <c r="BF681" s="1154">
        <f t="shared" si="433"/>
        <v>3.0966519235962719E-2</v>
      </c>
      <c r="BG681" s="1154">
        <f t="shared" si="433"/>
        <v>3.7564917446327284E-2</v>
      </c>
      <c r="BH681" s="1154">
        <f t="shared" si="433"/>
        <v>3.7117449943640857E-2</v>
      </c>
      <c r="BI681" s="1154">
        <f t="shared" si="433"/>
        <v>3.5383837064827173E-2</v>
      </c>
      <c r="BJ681" s="1154">
        <f t="shared" si="433"/>
        <v>3.6390585667867015E-2</v>
      </c>
      <c r="BK681" s="1154">
        <f t="shared" si="433"/>
        <v>3.7691476326501938E-2</v>
      </c>
      <c r="BL681" s="1154">
        <f t="shared" si="433"/>
        <v>3.190579238586011E-2</v>
      </c>
      <c r="BM681" s="1154">
        <f t="shared" si="433"/>
        <v>2.3063538991742849E-2</v>
      </c>
      <c r="BN681" s="1154">
        <f t="shared" si="433"/>
        <v>1.9032018954804109E-2</v>
      </c>
      <c r="BO681" s="1154">
        <f t="shared" si="433"/>
        <v>1.8081173841772546E-2</v>
      </c>
      <c r="BP681" s="1154">
        <f t="shared" si="433"/>
        <v>1.7189533952840286E-2</v>
      </c>
      <c r="BQ681" s="1154">
        <f t="shared" si="433"/>
        <v>1.6926302574252539E-2</v>
      </c>
      <c r="BR681" s="1154">
        <f t="shared" si="433"/>
        <v>1.6586873138851654E-2</v>
      </c>
      <c r="BS681" s="1154">
        <f t="shared" si="433"/>
        <v>1.9950301504858992E-2</v>
      </c>
      <c r="BT681" s="1154">
        <f t="shared" si="433"/>
        <v>1.6827286182097723E-2</v>
      </c>
      <c r="BU681" s="1154">
        <f t="shared" si="433"/>
        <v>1.9227867366171658E-2</v>
      </c>
      <c r="BV681" s="1154">
        <f t="shared" si="433"/>
        <v>1.7210073444865692E-2</v>
      </c>
      <c r="BW681" s="1154">
        <f t="shared" si="433"/>
        <v>1.7630643861626716E-2</v>
      </c>
      <c r="BX681" s="1154">
        <f t="shared" si="433"/>
        <v>1.6872258683744423E-2</v>
      </c>
      <c r="BY681" s="1154">
        <f t="shared" si="433"/>
        <v>1.7198185200094862E-2</v>
      </c>
      <c r="BZ681" s="1154">
        <f t="shared" si="433"/>
        <v>1.6323940329677544E-2</v>
      </c>
      <c r="CA681" s="1154">
        <f t="shared" si="433"/>
        <v>1.5706558427594608E-2</v>
      </c>
      <c r="CB681" s="1154">
        <f t="shared" si="433"/>
        <v>1.768714722518272E-2</v>
      </c>
      <c r="CC681" s="1154">
        <f t="shared" si="433"/>
        <v>1.5611788783518765E-2</v>
      </c>
      <c r="CD681" s="1154">
        <f t="shared" si="433"/>
        <v>1.5396495083630501E-2</v>
      </c>
      <c r="CE681" s="1154">
        <f t="shared" si="433"/>
        <v>7.2815228824909539E-3</v>
      </c>
      <c r="CF681" s="1154">
        <f t="shared" si="433"/>
        <v>2.9920213191195533E-2</v>
      </c>
      <c r="CG681" s="1154">
        <f t="shared" si="433"/>
        <v>4.2930008482970017E-2</v>
      </c>
      <c r="CH681" s="1154">
        <f t="shared" si="433"/>
        <v>3.5950848207243258E-2</v>
      </c>
      <c r="CI681" s="1154">
        <f t="shared" si="433"/>
        <v>2.2007007243222354E-2</v>
      </c>
      <c r="CJ681" s="1154">
        <f t="shared" si="433"/>
        <v>2.3235160477507844E-2</v>
      </c>
      <c r="CK681" s="1154">
        <f t="shared" si="433"/>
        <v>3.2277438070788644E-2</v>
      </c>
      <c r="CL681" s="1154">
        <f t="shared" si="433"/>
        <v>2.5832840442737925E-2</v>
      </c>
      <c r="CM681" s="840"/>
      <c r="CN681" s="888"/>
    </row>
    <row r="682" spans="1:92" s="4" customFormat="1" ht="15">
      <c r="A682" s="228"/>
      <c r="B682" s="60"/>
      <c r="C682" s="685"/>
      <c r="D682" s="17"/>
      <c r="E682" s="579"/>
      <c r="F682" s="542"/>
      <c r="G682" s="524"/>
      <c r="H682" s="228"/>
      <c r="I682" s="82"/>
      <c r="J682" s="380"/>
      <c r="K682" s="381"/>
      <c r="L682" s="382"/>
      <c r="M682" s="383"/>
      <c r="N682" s="384"/>
      <c r="O682" s="385"/>
      <c r="P682" s="386"/>
      <c r="Q682" s="387"/>
      <c r="R682" s="388"/>
      <c r="S682" s="389"/>
      <c r="T682" s="390"/>
      <c r="U682" s="391"/>
      <c r="V682" s="1136" t="s">
        <v>707</v>
      </c>
      <c r="W682" s="344" t="s">
        <v>700</v>
      </c>
      <c r="X682" s="394"/>
      <c r="Y682" s="394"/>
      <c r="Z682" s="795">
        <v>1978</v>
      </c>
      <c r="AA682" s="395"/>
      <c r="AB682" s="395"/>
      <c r="AC682" s="395"/>
      <c r="AD682" s="395"/>
      <c r="AE682" s="395"/>
      <c r="AF682" s="395"/>
      <c r="AG682" s="395"/>
      <c r="AH682" s="395"/>
      <c r="AI682" s="395"/>
      <c r="AJ682" s="395"/>
      <c r="AK682" s="395"/>
      <c r="AL682" s="395"/>
      <c r="AM682" s="395"/>
      <c r="AN682" s="395"/>
      <c r="AO682" s="395"/>
      <c r="AP682" s="395"/>
      <c r="AQ682" s="395"/>
      <c r="AR682" s="395"/>
      <c r="AS682" s="395"/>
      <c r="AT682" s="395"/>
      <c r="AU682" s="395"/>
      <c r="AV682" s="395"/>
      <c r="AW682" s="395"/>
      <c r="AX682" s="395"/>
      <c r="AY682" s="395"/>
      <c r="AZ682" s="395"/>
      <c r="BA682" s="395"/>
      <c r="BB682" s="395"/>
      <c r="BC682" s="395"/>
      <c r="BD682" s="1154">
        <f t="shared" ref="BD682:CL682" si="434">BD676-BD670</f>
        <v>4.4128355302358599</v>
      </c>
      <c r="BE682" s="1154">
        <f t="shared" si="434"/>
        <v>4.508171906662696</v>
      </c>
      <c r="BF682" s="1154">
        <f t="shared" si="434"/>
        <v>4.8261514739734857</v>
      </c>
      <c r="BG682" s="1154">
        <f t="shared" si="434"/>
        <v>5.0271695504794067</v>
      </c>
      <c r="BH682" s="1154">
        <f t="shared" si="434"/>
        <v>5.3780506425289865</v>
      </c>
      <c r="BI682" s="1154">
        <f t="shared" si="434"/>
        <v>5.5287612920276956</v>
      </c>
      <c r="BJ682" s="1154">
        <f t="shared" si="434"/>
        <v>4.6773362315737863</v>
      </c>
      <c r="BK682" s="1154">
        <f t="shared" si="434"/>
        <v>4.6948454555443462</v>
      </c>
      <c r="BL682" s="1154">
        <f t="shared" si="434"/>
        <v>4.4792853322252881</v>
      </c>
      <c r="BM682" s="1154">
        <f t="shared" si="434"/>
        <v>4.4516981865195788</v>
      </c>
      <c r="BN682" s="1154">
        <f t="shared" si="434"/>
        <v>4.3957089248322774</v>
      </c>
      <c r="BO682" s="1154">
        <f t="shared" si="434"/>
        <v>4.4303194810379374</v>
      </c>
      <c r="BP682" s="1154">
        <f t="shared" si="434"/>
        <v>4.1910364999463638</v>
      </c>
      <c r="BQ682" s="1154">
        <f t="shared" si="434"/>
        <v>4.229685192804034</v>
      </c>
      <c r="BR682" s="1154">
        <f t="shared" si="434"/>
        <v>4.4110188896127376</v>
      </c>
      <c r="BS682" s="1154">
        <f t="shared" si="434"/>
        <v>4.5695236440228868</v>
      </c>
      <c r="BT682" s="1154">
        <f t="shared" si="434"/>
        <v>4.6067364590826401</v>
      </c>
      <c r="BU682" s="1154">
        <f t="shared" si="434"/>
        <v>4.4789394242758505</v>
      </c>
      <c r="BV682" s="1154">
        <f t="shared" si="434"/>
        <v>4.7361698186672925</v>
      </c>
      <c r="BW682" s="1154">
        <f t="shared" si="434"/>
        <v>4.594261170080209</v>
      </c>
      <c r="BX682" s="1154">
        <f t="shared" si="434"/>
        <v>4.4143551205488336</v>
      </c>
      <c r="BY682" s="1154">
        <f t="shared" si="434"/>
        <v>4.7065602627408722</v>
      </c>
      <c r="BZ682" s="1154">
        <f t="shared" si="434"/>
        <v>4.360659331590913</v>
      </c>
      <c r="CA682" s="1154">
        <f t="shared" si="434"/>
        <v>4.5629257286398932</v>
      </c>
      <c r="CB682" s="1154">
        <f t="shared" si="434"/>
        <v>4.8178907600567165</v>
      </c>
      <c r="CC682" s="1154">
        <f t="shared" si="434"/>
        <v>4.7500709426384162</v>
      </c>
      <c r="CD682" s="1154">
        <f t="shared" si="434"/>
        <v>5.6424922969202917</v>
      </c>
      <c r="CE682" s="1154">
        <f t="shared" si="434"/>
        <v>5.4700010570140201</v>
      </c>
      <c r="CF682" s="1154">
        <f t="shared" si="434"/>
        <v>4.4538851182715682</v>
      </c>
      <c r="CG682" s="1154">
        <f t="shared" si="434"/>
        <v>4.9111399704412584</v>
      </c>
      <c r="CH682" s="1154">
        <f t="shared" si="434"/>
        <v>4.8271384935301356</v>
      </c>
      <c r="CI682" s="1154">
        <f t="shared" si="434"/>
        <v>4.8941993240932149</v>
      </c>
      <c r="CJ682" s="1154">
        <f t="shared" si="434"/>
        <v>6.3234231071089226</v>
      </c>
      <c r="CK682" s="1154">
        <f t="shared" si="434"/>
        <v>4.6943186712487908</v>
      </c>
      <c r="CL682" s="1154">
        <f t="shared" si="434"/>
        <v>4.5927345928461811</v>
      </c>
      <c r="CM682" s="840"/>
      <c r="CN682" s="888"/>
    </row>
    <row r="683" spans="1:92" s="4" customFormat="1" ht="15">
      <c r="A683" s="228"/>
      <c r="B683" s="60"/>
      <c r="C683" s="685"/>
      <c r="D683" s="17"/>
      <c r="E683" s="579"/>
      <c r="F683" s="542"/>
      <c r="G683" s="524"/>
      <c r="H683" s="228"/>
      <c r="I683" s="82"/>
      <c r="J683" s="380"/>
      <c r="K683" s="381"/>
      <c r="L683" s="382"/>
      <c r="M683" s="383"/>
      <c r="N683" s="384"/>
      <c r="O683" s="385"/>
      <c r="P683" s="386"/>
      <c r="Q683" s="387"/>
      <c r="R683" s="388"/>
      <c r="S683" s="389"/>
      <c r="T683" s="390"/>
      <c r="U683" s="391"/>
      <c r="V683" s="1136" t="s">
        <v>878</v>
      </c>
      <c r="W683" s="344" t="s">
        <v>700</v>
      </c>
      <c r="X683" s="394"/>
      <c r="Y683" s="394"/>
      <c r="Z683" s="795">
        <v>1978</v>
      </c>
      <c r="AA683" s="395"/>
      <c r="AB683" s="395"/>
      <c r="AC683" s="395"/>
      <c r="AD683" s="395"/>
      <c r="AE683" s="395"/>
      <c r="AF683" s="395"/>
      <c r="AG683" s="395"/>
      <c r="AH683" s="395"/>
      <c r="AI683" s="395"/>
      <c r="AJ683" s="395"/>
      <c r="AK683" s="395"/>
      <c r="AL683" s="395"/>
      <c r="AM683" s="395"/>
      <c r="AN683" s="395"/>
      <c r="AO683" s="395"/>
      <c r="AP683" s="395"/>
      <c r="AQ683" s="395"/>
      <c r="AR683" s="395"/>
      <c r="AS683" s="395"/>
      <c r="AT683" s="395"/>
      <c r="AU683" s="395"/>
      <c r="AV683" s="395"/>
      <c r="AW683" s="395"/>
      <c r="AX683" s="395"/>
      <c r="AY683" s="395"/>
      <c r="AZ683" s="395"/>
      <c r="BA683" s="395"/>
      <c r="BB683" s="395"/>
      <c r="BC683" s="395"/>
      <c r="BD683" s="1154">
        <f t="shared" ref="BD683:CL683" si="435">BD677-BD671</f>
        <v>4.3829382784228805</v>
      </c>
      <c r="BE683" s="1154">
        <f t="shared" si="435"/>
        <v>4.4835552737695785</v>
      </c>
      <c r="BF683" s="1154">
        <f t="shared" si="435"/>
        <v>4.7951624679760307</v>
      </c>
      <c r="BG683" s="1154">
        <f t="shared" si="435"/>
        <v>4.9895647467329525</v>
      </c>
      <c r="BH683" s="1154">
        <f t="shared" si="435"/>
        <v>5.3410026748952255</v>
      </c>
      <c r="BI683" s="1154">
        <f t="shared" si="435"/>
        <v>5.4934087321104599</v>
      </c>
      <c r="BJ683" s="1154">
        <f t="shared" si="435"/>
        <v>4.6409312582944686</v>
      </c>
      <c r="BK683" s="1154">
        <f t="shared" si="435"/>
        <v>4.6571405467601359</v>
      </c>
      <c r="BL683" s="1154">
        <f t="shared" si="435"/>
        <v>4.4474294823805245</v>
      </c>
      <c r="BM683" s="1154">
        <f t="shared" si="435"/>
        <v>4.4286584268236275</v>
      </c>
      <c r="BN683" s="1154">
        <f t="shared" si="435"/>
        <v>4.3766659066178271</v>
      </c>
      <c r="BO683" s="1154">
        <f t="shared" si="435"/>
        <v>4.4122689376787179</v>
      </c>
      <c r="BP683" s="1154">
        <f t="shared" si="435"/>
        <v>4.173817918169572</v>
      </c>
      <c r="BQ683" s="1154">
        <f t="shared" si="435"/>
        <v>4.2127495546704701</v>
      </c>
      <c r="BR683" s="1154">
        <f t="shared" si="435"/>
        <v>4.3944139656814762</v>
      </c>
      <c r="BS683" s="1154">
        <f t="shared" si="435"/>
        <v>4.5495644126127068</v>
      </c>
      <c r="BT683" s="1154">
        <f t="shared" si="435"/>
        <v>4.5899005364366943</v>
      </c>
      <c r="BU683" s="1154">
        <f t="shared" si="435"/>
        <v>4.4597282767943547</v>
      </c>
      <c r="BV683" s="1154">
        <f t="shared" si="435"/>
        <v>4.7189923554989868</v>
      </c>
      <c r="BW683" s="1154">
        <f t="shared" si="435"/>
        <v>4.5766384323369103</v>
      </c>
      <c r="BX683" s="1154">
        <f t="shared" si="435"/>
        <v>4.3974828618651038</v>
      </c>
      <c r="BY683" s="1154">
        <f t="shared" si="435"/>
        <v>4.6894059691235874</v>
      </c>
      <c r="BZ683" s="1154">
        <f t="shared" si="435"/>
        <v>4.344321498546087</v>
      </c>
      <c r="CA683" s="1154">
        <f t="shared" si="435"/>
        <v>4.5472124837250973</v>
      </c>
      <c r="CB683" s="1154">
        <f t="shared" si="435"/>
        <v>4.8001971316489538</v>
      </c>
      <c r="CC683" s="1154">
        <f t="shared" si="435"/>
        <v>4.7344591538549139</v>
      </c>
      <c r="CD683" s="1154">
        <f t="shared" si="435"/>
        <v>5.6271018420465886</v>
      </c>
      <c r="CE683" s="1154">
        <f t="shared" si="435"/>
        <v>5.4627253546933972</v>
      </c>
      <c r="CF683" s="1154">
        <f t="shared" si="435"/>
        <v>4.4239649050803749</v>
      </c>
      <c r="CG683" s="1154">
        <f t="shared" si="435"/>
        <v>4.868209961958275</v>
      </c>
      <c r="CH683" s="1154">
        <f t="shared" si="435"/>
        <v>4.7911876453228963</v>
      </c>
      <c r="CI683" s="1154">
        <f t="shared" si="435"/>
        <v>4.8721923168500041</v>
      </c>
      <c r="CJ683" s="1154">
        <f t="shared" si="435"/>
        <v>6.3001879466314179</v>
      </c>
      <c r="CK683" s="1154">
        <f t="shared" si="435"/>
        <v>4.6620412331780052</v>
      </c>
      <c r="CL683" s="1154">
        <f t="shared" si="435"/>
        <v>4.5669017524034494</v>
      </c>
      <c r="CM683" s="840"/>
      <c r="CN683" s="888"/>
    </row>
    <row r="684" spans="1:92" s="4" customFormat="1" thickBot="1">
      <c r="A684" s="228"/>
      <c r="B684" s="60"/>
      <c r="C684" s="685"/>
      <c r="D684" s="17"/>
      <c r="E684" s="579"/>
      <c r="F684" s="542"/>
      <c r="G684" s="524"/>
      <c r="H684" s="228"/>
      <c r="I684" s="82"/>
      <c r="J684" s="380"/>
      <c r="K684" s="381"/>
      <c r="L684" s="382"/>
      <c r="M684" s="383"/>
      <c r="N684" s="384"/>
      <c r="O684" s="385"/>
      <c r="P684" s="386"/>
      <c r="Q684" s="387"/>
      <c r="R684" s="388"/>
      <c r="S684" s="389"/>
      <c r="T684" s="390"/>
      <c r="U684" s="391"/>
      <c r="V684" s="392"/>
      <c r="W684" s="393"/>
      <c r="X684" s="394"/>
      <c r="Y684" s="394"/>
      <c r="Z684" s="795"/>
      <c r="AA684" s="395"/>
      <c r="AB684" s="395"/>
      <c r="AC684" s="395"/>
      <c r="AD684" s="395"/>
      <c r="AE684" s="395"/>
      <c r="AF684" s="395"/>
      <c r="AG684" s="395"/>
      <c r="AH684" s="395"/>
      <c r="AI684" s="395"/>
      <c r="AJ684" s="395"/>
      <c r="AK684" s="395"/>
      <c r="AL684" s="395"/>
      <c r="AM684" s="395"/>
      <c r="AN684" s="395"/>
      <c r="AO684" s="395"/>
      <c r="AP684" s="395"/>
      <c r="AQ684" s="395"/>
      <c r="AR684" s="395"/>
      <c r="AS684" s="395"/>
      <c r="AT684" s="395"/>
      <c r="AU684" s="395"/>
      <c r="AV684" s="395"/>
      <c r="AW684" s="395"/>
      <c r="AX684" s="395"/>
      <c r="AY684" s="395"/>
      <c r="AZ684" s="395"/>
      <c r="BA684" s="395"/>
      <c r="BB684" s="395"/>
      <c r="BC684" s="395"/>
      <c r="BD684" s="395"/>
      <c r="BE684" s="395"/>
      <c r="BF684" s="395"/>
      <c r="BG684" s="395"/>
      <c r="BH684" s="395"/>
      <c r="BI684" s="395"/>
      <c r="BJ684" s="395"/>
      <c r="BK684" s="395"/>
      <c r="BL684" s="395"/>
      <c r="BM684" s="395"/>
      <c r="BN684" s="395"/>
      <c r="BO684" s="395"/>
      <c r="BP684" s="395"/>
      <c r="BQ684" s="395"/>
      <c r="BR684" s="395"/>
      <c r="BS684" s="395"/>
      <c r="BT684" s="395"/>
      <c r="BU684" s="395"/>
      <c r="BV684" s="395"/>
      <c r="BW684" s="395"/>
      <c r="BX684" s="395"/>
      <c r="BY684" s="395"/>
      <c r="BZ684" s="395"/>
      <c r="CA684" s="395"/>
      <c r="CB684" s="395"/>
      <c r="CC684" s="395"/>
      <c r="CD684" s="395"/>
      <c r="CE684" s="395"/>
      <c r="CF684" s="395"/>
      <c r="CG684" s="395"/>
      <c r="CH684" s="395"/>
      <c r="CI684" s="395"/>
      <c r="CJ684" s="395"/>
      <c r="CK684" s="840"/>
      <c r="CL684" s="840"/>
      <c r="CM684" s="840"/>
      <c r="CN684" s="888"/>
    </row>
    <row r="685" spans="1:92" s="4" customFormat="1" ht="15">
      <c r="A685" s="228"/>
      <c r="B685" s="60"/>
      <c r="C685" s="685"/>
      <c r="D685" s="17"/>
      <c r="E685" s="579"/>
      <c r="F685" s="542"/>
      <c r="G685" s="524"/>
      <c r="H685" s="228"/>
      <c r="I685" s="82"/>
      <c r="J685" s="290"/>
      <c r="K685" s="291"/>
      <c r="L685" s="292"/>
      <c r="M685" s="293"/>
      <c r="N685" s="294"/>
      <c r="O685" s="295"/>
      <c r="P685" s="296"/>
      <c r="Q685" s="297"/>
      <c r="R685" s="300"/>
      <c r="S685" s="324"/>
      <c r="T685" s="298"/>
      <c r="U685" s="299"/>
      <c r="V685" s="270"/>
      <c r="W685" s="353"/>
      <c r="X685" s="271"/>
      <c r="Y685" s="271"/>
      <c r="Z685" s="791"/>
      <c r="AA685" s="274"/>
      <c r="AB685" s="274"/>
      <c r="AC685" s="274"/>
      <c r="AD685" s="274"/>
      <c r="AE685" s="274"/>
      <c r="AF685" s="274"/>
      <c r="AG685" s="274"/>
      <c r="AH685" s="274"/>
      <c r="AI685" s="274"/>
      <c r="AJ685" s="274"/>
      <c r="AK685" s="274"/>
      <c r="AL685" s="274"/>
      <c r="AM685" s="274"/>
      <c r="AN685" s="274"/>
      <c r="AO685" s="274"/>
      <c r="AP685" s="274"/>
      <c r="AQ685" s="274"/>
      <c r="AR685" s="274"/>
      <c r="AS685" s="274"/>
      <c r="AT685" s="274"/>
      <c r="AU685" s="274"/>
      <c r="AV685" s="274"/>
      <c r="AW685" s="274"/>
      <c r="AX685" s="274"/>
      <c r="AY685" s="274"/>
      <c r="AZ685" s="274"/>
      <c r="BA685" s="274"/>
      <c r="BB685" s="274"/>
      <c r="BC685" s="274"/>
      <c r="BD685" s="301"/>
      <c r="BE685" s="301"/>
      <c r="BF685" s="301"/>
      <c r="BG685" s="301"/>
      <c r="BH685" s="301"/>
      <c r="BI685" s="301"/>
      <c r="BJ685" s="301"/>
      <c r="BK685" s="301"/>
      <c r="BL685" s="301"/>
      <c r="BM685" s="301"/>
      <c r="BN685" s="301"/>
      <c r="BO685" s="301"/>
      <c r="BP685" s="301"/>
      <c r="BQ685" s="301"/>
      <c r="BR685" s="301"/>
      <c r="BS685" s="301"/>
      <c r="BT685" s="301"/>
      <c r="BU685" s="301"/>
      <c r="BV685" s="301"/>
      <c r="BW685" s="301"/>
      <c r="BX685" s="301"/>
      <c r="BY685" s="301"/>
      <c r="BZ685" s="301"/>
      <c r="CA685" s="301"/>
      <c r="CB685" s="301"/>
      <c r="CC685" s="301"/>
      <c r="CD685" s="301"/>
      <c r="CE685" s="301"/>
      <c r="CF685" s="301"/>
      <c r="CG685" s="301"/>
      <c r="CH685" s="301"/>
      <c r="CI685" s="301"/>
      <c r="CJ685" s="301"/>
      <c r="CK685" s="839"/>
      <c r="CL685" s="839"/>
      <c r="CM685" s="839"/>
      <c r="CN685" s="888"/>
    </row>
    <row r="686" spans="1:92" s="80" customFormat="1" ht="17">
      <c r="A686" s="228"/>
      <c r="B686" s="60"/>
      <c r="C686" s="685"/>
      <c r="D686" s="17"/>
      <c r="E686" s="579"/>
      <c r="F686" s="542"/>
      <c r="G686" s="524"/>
      <c r="H686" s="228"/>
      <c r="J686" s="80" t="s">
        <v>760</v>
      </c>
      <c r="R686" s="5"/>
      <c r="S686" s="322"/>
      <c r="T686" s="12"/>
      <c r="U686" s="8"/>
      <c r="V686" s="177" t="s">
        <v>275</v>
      </c>
      <c r="W686" s="361"/>
      <c r="X686" s="85"/>
      <c r="Y686" s="85"/>
      <c r="Z686" s="789"/>
      <c r="BD686" s="86"/>
      <c r="BE686" s="86"/>
      <c r="BF686" s="86"/>
      <c r="BG686" s="86"/>
      <c r="BH686" s="86"/>
      <c r="BI686" s="86"/>
      <c r="BJ686" s="86"/>
      <c r="BK686" s="86"/>
      <c r="BL686" s="86"/>
      <c r="BM686" s="86"/>
      <c r="BN686" s="86"/>
      <c r="BO686" s="86"/>
      <c r="BP686" s="86"/>
      <c r="BQ686" s="86"/>
      <c r="BR686" s="86"/>
      <c r="BS686" s="86"/>
      <c r="BT686" s="86"/>
      <c r="BU686" s="86"/>
      <c r="BV686" s="86"/>
      <c r="BW686" s="86"/>
      <c r="BX686" s="86"/>
      <c r="BY686" s="86"/>
      <c r="BZ686" s="86"/>
      <c r="CA686" s="86"/>
      <c r="CB686" s="86"/>
      <c r="CC686" s="86"/>
      <c r="CD686" s="86"/>
      <c r="CE686" s="86"/>
      <c r="CF686" s="86"/>
      <c r="CG686" s="86"/>
      <c r="CH686" s="86"/>
      <c r="CI686" s="86"/>
      <c r="CJ686" s="86"/>
      <c r="CK686" s="829"/>
      <c r="CL686" s="380"/>
      <c r="CM686" s="380"/>
      <c r="CN686" s="913"/>
    </row>
    <row r="687" spans="1:92" s="80" customFormat="1" ht="15">
      <c r="A687" s="228"/>
      <c r="B687" s="60"/>
      <c r="C687" s="685"/>
      <c r="D687" s="17"/>
      <c r="E687" s="579"/>
      <c r="F687" s="542"/>
      <c r="G687" s="524"/>
      <c r="H687" s="228"/>
      <c r="R687" s="5"/>
      <c r="S687" s="322"/>
      <c r="T687" s="12"/>
      <c r="U687" s="8"/>
      <c r="V687" s="84"/>
      <c r="W687" s="361"/>
      <c r="X687" s="85"/>
      <c r="Y687" s="85"/>
      <c r="Z687" s="789"/>
      <c r="BD687" s="88"/>
      <c r="BE687" s="88"/>
      <c r="BF687" s="88"/>
      <c r="BG687" s="88"/>
      <c r="BH687" s="88"/>
      <c r="BI687" s="88"/>
      <c r="BJ687" s="88"/>
      <c r="BK687" s="88"/>
      <c r="BL687" s="88"/>
      <c r="BM687" s="88"/>
      <c r="BN687" s="88"/>
      <c r="BO687" s="88"/>
      <c r="BP687" s="88"/>
      <c r="BQ687" s="88"/>
      <c r="BR687" s="88"/>
      <c r="BS687" s="88"/>
      <c r="BT687" s="88"/>
      <c r="BU687" s="88"/>
      <c r="BV687" s="88"/>
      <c r="BW687" s="88"/>
      <c r="BX687" s="88"/>
      <c r="BY687" s="88"/>
      <c r="BZ687" s="88"/>
      <c r="CA687" s="88"/>
      <c r="CB687" s="88"/>
      <c r="CC687" s="88"/>
      <c r="CD687" s="88"/>
      <c r="CE687" s="88"/>
      <c r="CF687" s="88"/>
      <c r="CG687" s="88"/>
      <c r="CH687" s="88"/>
      <c r="CI687" s="88"/>
      <c r="CJ687" s="88"/>
      <c r="CK687" s="829"/>
      <c r="CL687" s="380"/>
      <c r="CM687" s="380"/>
      <c r="CN687" s="913"/>
    </row>
    <row r="688" spans="1:92" s="80" customFormat="1" ht="15">
      <c r="F688" s="380"/>
      <c r="J688" s="80" t="s">
        <v>760</v>
      </c>
      <c r="V688" s="1068" t="s">
        <v>221</v>
      </c>
      <c r="W688" s="1069"/>
      <c r="X688" s="1069"/>
      <c r="Y688" s="1069"/>
      <c r="Z688" s="1069"/>
      <c r="AA688" s="1069"/>
      <c r="AB688" s="1069"/>
      <c r="AC688" s="1069"/>
      <c r="AD688" s="1069"/>
      <c r="AE688" s="1069"/>
      <c r="AF688" s="1069"/>
      <c r="AG688" s="1069"/>
      <c r="AH688" s="1069"/>
      <c r="AI688" s="1069"/>
      <c r="AJ688" s="1069"/>
      <c r="AK688" s="1069"/>
      <c r="AL688" s="1069"/>
      <c r="AM688" s="1069"/>
      <c r="AN688" s="1069"/>
      <c r="AO688" s="1069"/>
      <c r="AP688" s="1069"/>
      <c r="AQ688" s="1069"/>
      <c r="AR688" s="1069"/>
      <c r="AS688" s="1069"/>
      <c r="AT688" s="1069"/>
      <c r="AU688" s="1069"/>
      <c r="AV688" s="1069"/>
      <c r="AW688" s="1069"/>
      <c r="AX688" s="1069"/>
      <c r="AY688" s="1069"/>
      <c r="AZ688" s="1069"/>
      <c r="BA688" s="1069"/>
      <c r="BB688" s="1069"/>
      <c r="BC688" s="1069"/>
      <c r="BD688" s="1069"/>
      <c r="BE688" s="1069"/>
      <c r="BF688" s="1069"/>
      <c r="BG688" s="1069"/>
      <c r="BH688" s="1069"/>
      <c r="BI688" s="1069"/>
      <c r="BJ688" s="1069"/>
      <c r="BK688" s="1069"/>
      <c r="BL688" s="1069"/>
      <c r="BM688" s="1069"/>
      <c r="BN688" s="1069"/>
      <c r="BO688" s="1069"/>
      <c r="BP688" s="1069"/>
      <c r="BQ688" s="1069"/>
      <c r="BR688" s="1069"/>
      <c r="BS688" s="1069"/>
      <c r="BT688" s="1069"/>
      <c r="BU688" s="1069"/>
      <c r="BV688" s="1069"/>
      <c r="BW688" s="1069"/>
      <c r="BX688" s="88"/>
      <c r="BY688" s="88"/>
      <c r="BZ688" s="88"/>
      <c r="CA688" s="88"/>
      <c r="CB688" s="88"/>
      <c r="CC688" s="88"/>
      <c r="CD688" s="88"/>
      <c r="CE688" s="88"/>
      <c r="CF688" s="88"/>
      <c r="CG688" s="88"/>
      <c r="CH688" s="88"/>
      <c r="CI688" s="88"/>
      <c r="CJ688" s="88"/>
      <c r="CK688" s="1070"/>
      <c r="CL688" s="380"/>
      <c r="CM688" s="380"/>
      <c r="CN688" s="913"/>
    </row>
    <row r="689" spans="1:92" s="80" customFormat="1" ht="15">
      <c r="F689" s="380"/>
      <c r="J689" s="80" t="s">
        <v>760</v>
      </c>
      <c r="V689" s="1068" t="s">
        <v>972</v>
      </c>
      <c r="W689" s="1069"/>
      <c r="X689" s="1069"/>
      <c r="Y689" s="1069"/>
      <c r="Z689" s="1069"/>
      <c r="AA689" s="1069"/>
      <c r="AB689" s="1069"/>
      <c r="AC689" s="1069"/>
      <c r="AD689" s="1069"/>
      <c r="AE689" s="1069"/>
      <c r="AF689" s="1069"/>
      <c r="AG689" s="1069"/>
      <c r="AH689" s="1069"/>
      <c r="AI689" s="1069"/>
      <c r="AJ689" s="1069"/>
      <c r="AK689" s="1069"/>
      <c r="AL689" s="1069"/>
      <c r="AM689" s="1069"/>
      <c r="AN689" s="1069"/>
      <c r="AO689" s="1069"/>
      <c r="AP689" s="1069"/>
      <c r="AQ689" s="1069"/>
      <c r="AR689" s="1069"/>
      <c r="AS689" s="1069"/>
      <c r="AT689" s="1069"/>
      <c r="AU689" s="1069"/>
      <c r="AV689" s="1069"/>
      <c r="AW689" s="1069"/>
      <c r="AX689" s="1069"/>
      <c r="AY689" s="1069"/>
      <c r="AZ689" s="1069"/>
      <c r="BA689" s="1069"/>
      <c r="BB689" s="1069"/>
      <c r="BC689" s="1069"/>
      <c r="BD689" s="1069"/>
      <c r="BE689" s="1069"/>
      <c r="BF689" s="1069"/>
      <c r="BG689" s="1069"/>
      <c r="BH689" s="1069"/>
      <c r="BI689" s="1069"/>
      <c r="BJ689" s="1069"/>
      <c r="BK689" s="1069"/>
      <c r="BL689" s="1069"/>
      <c r="BM689" s="1069"/>
      <c r="BN689" s="1069"/>
      <c r="BO689" s="1069"/>
      <c r="BP689" s="1069"/>
      <c r="BQ689" s="1069"/>
      <c r="BR689" s="1069"/>
      <c r="BS689" s="1069"/>
      <c r="BT689" s="1069"/>
      <c r="BU689" s="1069"/>
      <c r="BV689" s="1069"/>
      <c r="BW689" s="1069"/>
      <c r="BX689" s="88"/>
      <c r="BY689" s="88"/>
      <c r="BZ689" s="88"/>
      <c r="CA689" s="88"/>
      <c r="CB689" s="88"/>
      <c r="CC689" s="88"/>
      <c r="CD689" s="88"/>
      <c r="CE689" s="88"/>
      <c r="CF689" s="88"/>
      <c r="CG689" s="88"/>
      <c r="CH689" s="88"/>
      <c r="CI689" s="88"/>
      <c r="CJ689" s="88"/>
      <c r="CK689" s="1070"/>
      <c r="CL689" s="380"/>
      <c r="CM689" s="380"/>
      <c r="CN689" s="913"/>
    </row>
    <row r="690" spans="1:92" s="80" customFormat="1" ht="15">
      <c r="F690" s="380"/>
      <c r="J690" s="80" t="s">
        <v>760</v>
      </c>
      <c r="V690" s="1068" t="s">
        <v>792</v>
      </c>
      <c r="W690" s="344" t="s">
        <v>512</v>
      </c>
      <c r="Z690" s="789">
        <v>1959</v>
      </c>
      <c r="AK690" s="1069">
        <v>8.1974990000000005</v>
      </c>
      <c r="AL690" s="1069">
        <v>8.7924919999999993</v>
      </c>
      <c r="AM690" s="1069">
        <v>9.5726820000000004</v>
      </c>
      <c r="AN690" s="1069">
        <v>10.531170999999999</v>
      </c>
      <c r="AO690" s="1069">
        <v>11.932853999999999</v>
      </c>
      <c r="AP690" s="1069">
        <v>13.747230999999998</v>
      </c>
      <c r="AQ690" s="1069">
        <v>14.882918</v>
      </c>
      <c r="AR690" s="1069">
        <v>15.914504999999998</v>
      </c>
      <c r="AS690" s="1069">
        <v>16.882694000000001</v>
      </c>
      <c r="AT690" s="1069">
        <v>17.836166999999996</v>
      </c>
      <c r="AU690" s="1069">
        <v>22.055111999999998</v>
      </c>
      <c r="AV690" s="1069">
        <v>23.919187000000001</v>
      </c>
      <c r="AW690" s="1069">
        <v>25.679065000000001</v>
      </c>
      <c r="AX690" s="1069">
        <v>28.986622999999998</v>
      </c>
      <c r="AY690" s="1069">
        <v>31.577089000000001</v>
      </c>
      <c r="AZ690" s="1069">
        <v>39.230390999999997</v>
      </c>
      <c r="BA690" s="1069">
        <v>40.820469999999993</v>
      </c>
      <c r="BB690" s="1069">
        <v>50.510045999999996</v>
      </c>
      <c r="BC690" s="1069">
        <v>55.208685000000003</v>
      </c>
      <c r="BD690" s="1069">
        <v>60.983669999999989</v>
      </c>
      <c r="BE690" s="1069">
        <v>72.308130000000006</v>
      </c>
      <c r="BF690" s="1069">
        <v>83.592719999999986</v>
      </c>
      <c r="BG690" s="1069">
        <v>94.593670000000003</v>
      </c>
      <c r="BH690" s="1069">
        <v>107.78529000000003</v>
      </c>
      <c r="BI690" s="1069">
        <v>118.94886000000001</v>
      </c>
      <c r="BJ690" s="1069">
        <v>129.01891999999998</v>
      </c>
      <c r="BK690" s="1069">
        <v>139.16791999999998</v>
      </c>
      <c r="BL690" s="1069">
        <v>147.70334</v>
      </c>
      <c r="BM690" s="1069">
        <v>156.54428000000001</v>
      </c>
      <c r="BN690" s="1069">
        <v>162.90084999999999</v>
      </c>
      <c r="BO690" s="1069">
        <v>171.91959999999997</v>
      </c>
      <c r="BP690" s="1069">
        <v>177.33248000000003</v>
      </c>
      <c r="BQ690" s="1069">
        <v>182.03853000000001</v>
      </c>
      <c r="BR690" s="1069">
        <v>180.50765000000004</v>
      </c>
      <c r="BS690" s="1069">
        <v>181.83340000000001</v>
      </c>
      <c r="BT690" s="1069">
        <v>188.45920000000001</v>
      </c>
      <c r="BU690" s="1069">
        <v>194.46990000000002</v>
      </c>
      <c r="BV690" s="1069">
        <v>208.98390000000001</v>
      </c>
      <c r="BW690" s="1069">
        <v>217.49969999999999</v>
      </c>
      <c r="BX690" s="1069">
        <v>226.03060000000002</v>
      </c>
      <c r="BY690" s="1069">
        <v>242.95409999999998</v>
      </c>
      <c r="BZ690" s="1069">
        <v>243.24770000000001</v>
      </c>
      <c r="CA690" s="1069">
        <v>246.66709999999998</v>
      </c>
      <c r="CB690" s="1069">
        <v>247.21149999999997</v>
      </c>
      <c r="CC690" s="1069">
        <v>249.80870000000002</v>
      </c>
      <c r="CD690" s="1069">
        <v>278.43130000000002</v>
      </c>
      <c r="CE690" s="1069">
        <v>285.70599999999996</v>
      </c>
      <c r="CF690" s="1069">
        <v>282.18400000000003</v>
      </c>
      <c r="CG690" s="1069">
        <v>282.24724999999995</v>
      </c>
      <c r="CH690" s="1069">
        <v>276.65299999999996</v>
      </c>
      <c r="CI690" s="1069">
        <v>232.38</v>
      </c>
      <c r="CJ690" s="1069">
        <v>281.08299999999997</v>
      </c>
      <c r="CK690" s="1069">
        <v>275.52699999999999</v>
      </c>
      <c r="CL690" s="1069">
        <v>292.08300000000003</v>
      </c>
      <c r="CM690" s="380"/>
      <c r="CN690" s="913"/>
    </row>
    <row r="691" spans="1:92" s="80" customFormat="1" ht="15">
      <c r="F691" s="380"/>
      <c r="J691" s="80" t="s">
        <v>760</v>
      </c>
      <c r="V691" s="1068" t="s">
        <v>852</v>
      </c>
      <c r="W691" s="344" t="s">
        <v>512</v>
      </c>
      <c r="Z691" s="789">
        <v>1978</v>
      </c>
      <c r="AK691" s="1069" t="s">
        <v>669</v>
      </c>
      <c r="AL691" s="1069" t="s">
        <v>669</v>
      </c>
      <c r="AM691" s="1069" t="s">
        <v>669</v>
      </c>
      <c r="AN691" s="1069" t="s">
        <v>669</v>
      </c>
      <c r="AO691" s="1069" t="s">
        <v>669</v>
      </c>
      <c r="AP691" s="1069" t="s">
        <v>669</v>
      </c>
      <c r="AQ691" s="1069" t="s">
        <v>669</v>
      </c>
      <c r="AR691" s="1069" t="s">
        <v>669</v>
      </c>
      <c r="AS691" s="1069" t="s">
        <v>669</v>
      </c>
      <c r="AT691" s="1069" t="s">
        <v>669</v>
      </c>
      <c r="AU691" s="1069" t="s">
        <v>669</v>
      </c>
      <c r="AV691" s="1069" t="s">
        <v>669</v>
      </c>
      <c r="AW691" s="1069" t="s">
        <v>669</v>
      </c>
      <c r="AX691" s="1069" t="s">
        <v>669</v>
      </c>
      <c r="AY691" s="1069" t="s">
        <v>669</v>
      </c>
      <c r="AZ691" s="1069" t="s">
        <v>669</v>
      </c>
      <c r="BA691" s="1069" t="s">
        <v>669</v>
      </c>
      <c r="BB691" s="1069" t="s">
        <v>669</v>
      </c>
      <c r="BC691" s="1069" t="s">
        <v>669</v>
      </c>
      <c r="BD691" s="1069">
        <v>60.434969999999993</v>
      </c>
      <c r="BE691" s="1069">
        <v>71.725030000000004</v>
      </c>
      <c r="BF691" s="1069">
        <v>82.903819999999982</v>
      </c>
      <c r="BG691" s="1069">
        <v>93.834469999999996</v>
      </c>
      <c r="BH691" s="1069">
        <v>106.88749000000003</v>
      </c>
      <c r="BI691" s="1069">
        <v>117.84646000000001</v>
      </c>
      <c r="BJ691" s="1069">
        <v>127.25251999999999</v>
      </c>
      <c r="BK691" s="1069">
        <v>137.33651999999998</v>
      </c>
      <c r="BL691" s="1069">
        <v>145.33374000000001</v>
      </c>
      <c r="BM691" s="1069">
        <v>153.84718000000001</v>
      </c>
      <c r="BN691" s="1069">
        <v>160.52945</v>
      </c>
      <c r="BO691" s="1069">
        <v>169.33179999999999</v>
      </c>
      <c r="BP691" s="1069">
        <v>174.30598000000003</v>
      </c>
      <c r="BQ691" s="1069">
        <v>178.64953</v>
      </c>
      <c r="BR691" s="1069">
        <v>176.48575000000005</v>
      </c>
      <c r="BS691" s="1069">
        <v>177.87310000000002</v>
      </c>
      <c r="BT691" s="1069">
        <v>184.309</v>
      </c>
      <c r="BU691" s="1069">
        <v>190.18960000000001</v>
      </c>
      <c r="BV691" s="1069">
        <v>204.62810000000002</v>
      </c>
      <c r="BW691" s="1069">
        <v>213.2218</v>
      </c>
      <c r="BX691" s="1069">
        <v>221.41310000000001</v>
      </c>
      <c r="BY691" s="1069">
        <v>238.40079999999998</v>
      </c>
      <c r="BZ691" s="1069">
        <v>238.50810000000001</v>
      </c>
      <c r="CA691" s="1069">
        <v>241.99169999999998</v>
      </c>
      <c r="CB691" s="1069">
        <v>239.90159999999997</v>
      </c>
      <c r="CC691" s="1069">
        <v>242.14890000000003</v>
      </c>
      <c r="CD691" s="1069">
        <v>270.22910000000002</v>
      </c>
      <c r="CE691" s="1069">
        <v>277.64299999999997</v>
      </c>
      <c r="CF691" s="1069">
        <v>273.26499999999999</v>
      </c>
      <c r="CG691" s="1069">
        <v>271.57424999999995</v>
      </c>
      <c r="CH691" s="1069">
        <v>266.50799999999998</v>
      </c>
      <c r="CI691" s="1069">
        <v>219.50200000000001</v>
      </c>
      <c r="CJ691" s="1069">
        <v>266.077</v>
      </c>
      <c r="CK691" s="1069">
        <v>259.35899999999998</v>
      </c>
      <c r="CL691" s="1069">
        <v>275.09500000000003</v>
      </c>
      <c r="CM691" s="380"/>
      <c r="CN691" s="913"/>
    </row>
    <row r="692" spans="1:92" s="80" customFormat="1" ht="15">
      <c r="F692" s="380"/>
      <c r="J692" s="80" t="s">
        <v>760</v>
      </c>
      <c r="V692" s="1068" t="s">
        <v>670</v>
      </c>
      <c r="W692" s="344" t="s">
        <v>512</v>
      </c>
      <c r="Z692" s="789">
        <v>1978</v>
      </c>
      <c r="AK692" s="1069" t="s">
        <v>669</v>
      </c>
      <c r="AL692" s="1069" t="s">
        <v>669</v>
      </c>
      <c r="AM692" s="1069" t="s">
        <v>669</v>
      </c>
      <c r="AN692" s="1069" t="s">
        <v>669</v>
      </c>
      <c r="AO692" s="1069" t="s">
        <v>669</v>
      </c>
      <c r="AP692" s="1069" t="s">
        <v>669</v>
      </c>
      <c r="AQ692" s="1069" t="s">
        <v>669</v>
      </c>
      <c r="AR692" s="1069" t="s">
        <v>669</v>
      </c>
      <c r="AS692" s="1069" t="s">
        <v>669</v>
      </c>
      <c r="AT692" s="1069" t="s">
        <v>669</v>
      </c>
      <c r="AU692" s="1069" t="s">
        <v>669</v>
      </c>
      <c r="AV692" s="1069" t="s">
        <v>669</v>
      </c>
      <c r="AW692" s="1069" t="s">
        <v>669</v>
      </c>
      <c r="AX692" s="1069" t="s">
        <v>669</v>
      </c>
      <c r="AY692" s="1069" t="s">
        <v>669</v>
      </c>
      <c r="AZ692" s="1069" t="s">
        <v>669</v>
      </c>
      <c r="BA692" s="1069" t="s">
        <v>669</v>
      </c>
      <c r="BB692" s="1069" t="s">
        <v>669</v>
      </c>
      <c r="BC692" s="1069" t="s">
        <v>669</v>
      </c>
      <c r="BD692" s="1069">
        <v>59.739569999999993</v>
      </c>
      <c r="BE692" s="1069">
        <v>70.927729999999997</v>
      </c>
      <c r="BF692" s="1069">
        <v>81.999419999999986</v>
      </c>
      <c r="BG692" s="1069">
        <v>92.731269999999995</v>
      </c>
      <c r="BH692" s="1069">
        <v>105.61899000000003</v>
      </c>
      <c r="BI692" s="1069">
        <v>116.38126000000001</v>
      </c>
      <c r="BJ692" s="1069">
        <v>125.34791999999999</v>
      </c>
      <c r="BK692" s="1069">
        <v>135.33421999999999</v>
      </c>
      <c r="BL692" s="1069">
        <v>143.10154</v>
      </c>
      <c r="BM692" s="1069">
        <v>151.32378</v>
      </c>
      <c r="BN692" s="1069">
        <v>157.98394999999999</v>
      </c>
      <c r="BO692" s="1069">
        <v>166.27019999999999</v>
      </c>
      <c r="BP692" s="1069">
        <v>171.00578000000004</v>
      </c>
      <c r="BQ692" s="1069">
        <v>175.65133</v>
      </c>
      <c r="BR692" s="1069">
        <v>173.38335000000004</v>
      </c>
      <c r="BS692" s="1069">
        <v>174.52260000000001</v>
      </c>
      <c r="BT692" s="1069">
        <v>180.72049999999999</v>
      </c>
      <c r="BU692" s="1069">
        <v>186.43470000000002</v>
      </c>
      <c r="BV692" s="1069">
        <v>200.85830000000001</v>
      </c>
      <c r="BW692" s="1069">
        <v>208.06460000000001</v>
      </c>
      <c r="BX692" s="1069">
        <v>216.0746</v>
      </c>
      <c r="BY692" s="1069">
        <v>232.98839999999998</v>
      </c>
      <c r="BZ692" s="1069">
        <v>233.11580000000001</v>
      </c>
      <c r="CA692" s="1069">
        <v>236.41499999999999</v>
      </c>
      <c r="CB692" s="1069">
        <v>234.26809999999998</v>
      </c>
      <c r="CC692" s="1069">
        <v>236.48010000000002</v>
      </c>
      <c r="CD692" s="1069">
        <v>264.48869999999999</v>
      </c>
      <c r="CE692" s="1069">
        <v>271.85109999999997</v>
      </c>
      <c r="CF692" s="1069">
        <v>264.52300000000002</v>
      </c>
      <c r="CG692" s="1069">
        <v>263.35679999999996</v>
      </c>
      <c r="CH692" s="1069">
        <v>258.56299999999999</v>
      </c>
      <c r="CI692" s="1069">
        <v>211.72300000000001</v>
      </c>
      <c r="CJ692" s="1069">
        <v>258.42399999999998</v>
      </c>
      <c r="CK692" s="1069">
        <v>251.745</v>
      </c>
      <c r="CL692" s="1069">
        <v>267.43900000000002</v>
      </c>
      <c r="CM692" s="380"/>
      <c r="CN692" s="913"/>
    </row>
    <row r="693" spans="1:92" s="80" customFormat="1" ht="15">
      <c r="F693" s="380"/>
      <c r="J693" s="80" t="s">
        <v>760</v>
      </c>
      <c r="V693" s="1068" t="s">
        <v>619</v>
      </c>
      <c r="W693" s="344" t="s">
        <v>512</v>
      </c>
      <c r="Z693" s="789">
        <v>1978</v>
      </c>
      <c r="AK693" s="1069" t="s">
        <v>669</v>
      </c>
      <c r="AL693" s="1069" t="s">
        <v>669</v>
      </c>
      <c r="AM693" s="1069" t="s">
        <v>669</v>
      </c>
      <c r="AN693" s="1069" t="s">
        <v>669</v>
      </c>
      <c r="AO693" s="1069" t="s">
        <v>669</v>
      </c>
      <c r="AP693" s="1069" t="s">
        <v>669</v>
      </c>
      <c r="AQ693" s="1069" t="s">
        <v>669</v>
      </c>
      <c r="AR693" s="1069" t="s">
        <v>669</v>
      </c>
      <c r="AS693" s="1069" t="s">
        <v>669</v>
      </c>
      <c r="AT693" s="1069" t="s">
        <v>669</v>
      </c>
      <c r="AU693" s="1069" t="s">
        <v>669</v>
      </c>
      <c r="AV693" s="1069" t="s">
        <v>669</v>
      </c>
      <c r="AW693" s="1069" t="s">
        <v>669</v>
      </c>
      <c r="AX693" s="1069" t="s">
        <v>669</v>
      </c>
      <c r="AY693" s="1069" t="s">
        <v>669</v>
      </c>
      <c r="AZ693" s="1069" t="s">
        <v>669</v>
      </c>
      <c r="BA693" s="1069" t="s">
        <v>669</v>
      </c>
      <c r="BB693" s="1069" t="s">
        <v>669</v>
      </c>
      <c r="BC693" s="1069" t="s">
        <v>669</v>
      </c>
      <c r="BD693" s="1069">
        <v>0.69540000000000024</v>
      </c>
      <c r="BE693" s="1069">
        <v>0.7972999999999999</v>
      </c>
      <c r="BF693" s="1069">
        <v>0.90440000000000076</v>
      </c>
      <c r="BG693" s="1069">
        <v>1.1032000000000011</v>
      </c>
      <c r="BH693" s="1069">
        <v>1.2684999999999995</v>
      </c>
      <c r="BI693" s="1069">
        <v>1.4652000000000012</v>
      </c>
      <c r="BJ693" s="1069">
        <v>1.9046000000000003</v>
      </c>
      <c r="BK693" s="1069">
        <v>2.0023000000000017</v>
      </c>
      <c r="BL693" s="1069">
        <v>2.2321999999999989</v>
      </c>
      <c r="BM693" s="1069">
        <v>2.5233999999999988</v>
      </c>
      <c r="BN693" s="1069">
        <v>2.5455000000000005</v>
      </c>
      <c r="BO693" s="1069">
        <v>3.0616000000000039</v>
      </c>
      <c r="BP693" s="1069">
        <v>3.3002000000000002</v>
      </c>
      <c r="BQ693" s="1069">
        <v>2.9981999999999989</v>
      </c>
      <c r="BR693" s="1069">
        <v>3.1024000000000029</v>
      </c>
      <c r="BS693" s="1069">
        <v>3.3505000000000003</v>
      </c>
      <c r="BT693" s="1069">
        <v>3.5885000000000034</v>
      </c>
      <c r="BU693" s="1069">
        <v>3.7549000000000028</v>
      </c>
      <c r="BV693" s="1069">
        <v>3.7698000000000036</v>
      </c>
      <c r="BW693" s="1069">
        <v>5.1571999999999996</v>
      </c>
      <c r="BX693" s="1069">
        <v>5.3384999999999998</v>
      </c>
      <c r="BY693" s="1069">
        <v>5.4124000000000017</v>
      </c>
      <c r="BZ693" s="1069">
        <v>5.3923000000000023</v>
      </c>
      <c r="CA693" s="1069">
        <v>5.5766999999999989</v>
      </c>
      <c r="CB693" s="1069">
        <v>5.6335000000000015</v>
      </c>
      <c r="CC693" s="1069">
        <v>5.6687999999999974</v>
      </c>
      <c r="CD693" s="1069">
        <v>5.740399999999994</v>
      </c>
      <c r="CE693" s="1069">
        <v>5.7918999999999947</v>
      </c>
      <c r="CF693" s="1069">
        <v>8.7420000000000009</v>
      </c>
      <c r="CG693" s="1069">
        <v>8.2174500000000013</v>
      </c>
      <c r="CH693" s="1069">
        <v>7.9450000000000003</v>
      </c>
      <c r="CI693" s="1069">
        <v>7.7789999999999999</v>
      </c>
      <c r="CJ693" s="1069">
        <v>7.6529999999999996</v>
      </c>
      <c r="CK693" s="1069">
        <v>7.6139999999999999</v>
      </c>
      <c r="CL693" s="1069">
        <v>7.6559999999999997</v>
      </c>
      <c r="CM693" s="380"/>
      <c r="CN693" s="913"/>
    </row>
    <row r="694" spans="1:92" s="80" customFormat="1" ht="15">
      <c r="F694" s="380"/>
      <c r="J694" s="80" t="s">
        <v>760</v>
      </c>
      <c r="V694" s="1068" t="s">
        <v>530</v>
      </c>
      <c r="W694" s="344" t="s">
        <v>512</v>
      </c>
      <c r="Z694" s="789">
        <v>1978</v>
      </c>
      <c r="AK694" s="1069" t="s">
        <v>669</v>
      </c>
      <c r="AL694" s="1069" t="s">
        <v>669</v>
      </c>
      <c r="AM694" s="1069" t="s">
        <v>669</v>
      </c>
      <c r="AN694" s="1069" t="s">
        <v>669</v>
      </c>
      <c r="AO694" s="1069" t="s">
        <v>669</v>
      </c>
      <c r="AP694" s="1069" t="s">
        <v>669</v>
      </c>
      <c r="AQ694" s="1069" t="s">
        <v>669</v>
      </c>
      <c r="AR694" s="1069" t="s">
        <v>669</v>
      </c>
      <c r="AS694" s="1069" t="s">
        <v>669</v>
      </c>
      <c r="AT694" s="1069" t="s">
        <v>669</v>
      </c>
      <c r="AU694" s="1069" t="s">
        <v>669</v>
      </c>
      <c r="AV694" s="1069" t="s">
        <v>669</v>
      </c>
      <c r="AW694" s="1069" t="s">
        <v>669</v>
      </c>
      <c r="AX694" s="1069" t="s">
        <v>669</v>
      </c>
      <c r="AY694" s="1069" t="s">
        <v>669</v>
      </c>
      <c r="AZ694" s="1069" t="s">
        <v>669</v>
      </c>
      <c r="BA694" s="1069" t="s">
        <v>669</v>
      </c>
      <c r="BB694" s="1069" t="s">
        <v>669</v>
      </c>
      <c r="BC694" s="1069" t="s">
        <v>669</v>
      </c>
      <c r="BD694" s="1069">
        <v>0.54869999999999997</v>
      </c>
      <c r="BE694" s="1069">
        <v>0.58310000000000006</v>
      </c>
      <c r="BF694" s="1069">
        <v>0.68890000000000007</v>
      </c>
      <c r="BG694" s="1069">
        <v>0.7592000000000001</v>
      </c>
      <c r="BH694" s="1069">
        <v>0.89779999999999993</v>
      </c>
      <c r="BI694" s="1069">
        <v>1.1023999999999998</v>
      </c>
      <c r="BJ694" s="1069">
        <v>1.7664</v>
      </c>
      <c r="BK694" s="1069">
        <v>1.8313999999999999</v>
      </c>
      <c r="BL694" s="1069">
        <v>2.3696000000000002</v>
      </c>
      <c r="BM694" s="1069">
        <v>2.6970999999999998</v>
      </c>
      <c r="BN694" s="1069">
        <v>2.3714</v>
      </c>
      <c r="BO694" s="1069">
        <v>2.5878000000000001</v>
      </c>
      <c r="BP694" s="1069">
        <v>3.0265</v>
      </c>
      <c r="BQ694" s="1069">
        <v>3.3890000000000002</v>
      </c>
      <c r="BR694" s="1069">
        <v>4.0218999999999996</v>
      </c>
      <c r="BS694" s="1069">
        <v>3.9602999999999997</v>
      </c>
      <c r="BT694" s="1069">
        <v>4.1501999999999999</v>
      </c>
      <c r="BU694" s="1069">
        <v>4.2803000000000004</v>
      </c>
      <c r="BV694" s="1069">
        <v>4.3558000000000003</v>
      </c>
      <c r="BW694" s="1069">
        <v>4.2778999999999998</v>
      </c>
      <c r="BX694" s="1069">
        <v>4.6174999999999997</v>
      </c>
      <c r="BY694" s="1069">
        <v>4.5533000000000001</v>
      </c>
      <c r="BZ694" s="1069">
        <v>4.7396000000000003</v>
      </c>
      <c r="CA694" s="1069">
        <v>4.6753999999999998</v>
      </c>
      <c r="CB694" s="1069">
        <v>7.3098999999999998</v>
      </c>
      <c r="CC694" s="1069">
        <v>7.6597999999999997</v>
      </c>
      <c r="CD694" s="1069">
        <v>8.2021999999999995</v>
      </c>
      <c r="CE694" s="1069">
        <v>8.0629999999999988</v>
      </c>
      <c r="CF694" s="1069">
        <v>8.9190000000000005</v>
      </c>
      <c r="CG694" s="1069">
        <v>10.673</v>
      </c>
      <c r="CH694" s="1069">
        <v>10.145</v>
      </c>
      <c r="CI694" s="1069">
        <v>12.878</v>
      </c>
      <c r="CJ694" s="1069">
        <v>15.006</v>
      </c>
      <c r="CK694" s="1069">
        <v>16.167999999999999</v>
      </c>
      <c r="CL694" s="1069">
        <v>16.988</v>
      </c>
      <c r="CM694" s="380"/>
      <c r="CN694" s="913"/>
    </row>
    <row r="695" spans="1:92" s="80" customFormat="1" ht="15">
      <c r="F695" s="380"/>
      <c r="J695" s="80" t="s">
        <v>760</v>
      </c>
      <c r="V695" s="1068" t="s">
        <v>531</v>
      </c>
      <c r="W695" s="344" t="s">
        <v>512</v>
      </c>
      <c r="Z695" s="789">
        <v>1959</v>
      </c>
      <c r="AK695" s="1069">
        <v>1.2241</v>
      </c>
      <c r="AL695" s="1069">
        <v>1.3634000000000002</v>
      </c>
      <c r="AM695" s="1069">
        <v>1.5249999999999999</v>
      </c>
      <c r="AN695" s="1069">
        <v>1.7549999999999999</v>
      </c>
      <c r="AO695" s="1069">
        <v>1.9841999999999997</v>
      </c>
      <c r="AP695" s="1069">
        <v>2.2065999999999999</v>
      </c>
      <c r="AQ695" s="1069">
        <v>2.3901999999999997</v>
      </c>
      <c r="AR695" s="1069">
        <v>2.6821000000000002</v>
      </c>
      <c r="AS695" s="1069">
        <v>2.7283000000000004</v>
      </c>
      <c r="AT695" s="1069">
        <v>3.4159999999999999</v>
      </c>
      <c r="AU695" s="1069">
        <v>2.5353000000000003</v>
      </c>
      <c r="AV695" s="1069">
        <v>2.6068000000000002</v>
      </c>
      <c r="AW695" s="1069">
        <v>2.8374999999999999</v>
      </c>
      <c r="AX695" s="1069">
        <v>3.2336999999999998</v>
      </c>
      <c r="AY695" s="1069">
        <v>5.1301000000000005</v>
      </c>
      <c r="AZ695" s="1069">
        <v>3.2208000000000001</v>
      </c>
      <c r="BA695" s="1069">
        <v>6.4471000000000007</v>
      </c>
      <c r="BB695" s="1069">
        <v>8.1759000000000004</v>
      </c>
      <c r="BC695" s="1069">
        <v>8.7173999999999996</v>
      </c>
      <c r="BD695" s="1069">
        <v>10.900199999999998</v>
      </c>
      <c r="BE695" s="1069">
        <v>12.700669999999999</v>
      </c>
      <c r="BF695" s="1069">
        <v>14.889340000000001</v>
      </c>
      <c r="BG695" s="1069">
        <v>17.268930000000001</v>
      </c>
      <c r="BH695" s="1069">
        <v>20.374579999999998</v>
      </c>
      <c r="BI695" s="1069">
        <v>23.722390000000001</v>
      </c>
      <c r="BJ695" s="1069">
        <v>28.855590000000003</v>
      </c>
      <c r="BK695" s="1069">
        <v>32.016780000000004</v>
      </c>
      <c r="BL695" s="1069">
        <v>34.803739999999998</v>
      </c>
      <c r="BM695" s="1069">
        <v>37.737949999999998</v>
      </c>
      <c r="BN695" s="1069">
        <v>40.808710000000005</v>
      </c>
      <c r="BO695" s="1069">
        <v>44.030710000000006</v>
      </c>
      <c r="BP695" s="1069">
        <v>49.111249999999998</v>
      </c>
      <c r="BQ695" s="1069">
        <v>52.312569999999994</v>
      </c>
      <c r="BR695" s="1069">
        <v>54.821510000000004</v>
      </c>
      <c r="BS695" s="1069">
        <v>58.227800000000002</v>
      </c>
      <c r="BT695" s="1069">
        <v>61.717400000000005</v>
      </c>
      <c r="BU695" s="1069">
        <v>64.647000000000006</v>
      </c>
      <c r="BV695" s="1069">
        <v>68.5017</v>
      </c>
      <c r="BW695" s="1069">
        <v>71.543000000000006</v>
      </c>
      <c r="BX695" s="1069">
        <v>74.355899999999991</v>
      </c>
      <c r="BY695" s="1069">
        <v>75.345500000000001</v>
      </c>
      <c r="BZ695" s="1069">
        <v>74.453500000000005</v>
      </c>
      <c r="CA695" s="1069">
        <v>74.2851</v>
      </c>
      <c r="CB695" s="1069">
        <v>76.37360000000001</v>
      </c>
      <c r="CC695" s="1069">
        <v>79.7928</v>
      </c>
      <c r="CD695" s="1069">
        <v>87.770600000000002</v>
      </c>
      <c r="CE695" s="1069">
        <v>95.007300000000001</v>
      </c>
      <c r="CF695" s="1069">
        <v>101.398</v>
      </c>
      <c r="CG695" s="1069">
        <v>107.898</v>
      </c>
      <c r="CH695" s="1069">
        <v>112.773</v>
      </c>
      <c r="CI695" s="1069">
        <v>116.495</v>
      </c>
      <c r="CJ695" s="1069">
        <v>88.748000000000005</v>
      </c>
      <c r="CK695" s="1069">
        <v>119.015</v>
      </c>
      <c r="CL695" s="1069">
        <v>123.593</v>
      </c>
      <c r="CM695" s="380"/>
      <c r="CN695" s="913"/>
    </row>
    <row r="696" spans="1:92" s="80" customFormat="1" ht="15">
      <c r="F696" s="380"/>
      <c r="J696" s="80" t="s">
        <v>760</v>
      </c>
      <c r="V696" s="1068" t="s">
        <v>474</v>
      </c>
      <c r="W696" s="344" t="s">
        <v>512</v>
      </c>
      <c r="Z696" s="789">
        <v>1959</v>
      </c>
      <c r="AK696" s="1069">
        <v>3.6701999999999999</v>
      </c>
      <c r="AL696" s="1069">
        <v>4.0340999999999996</v>
      </c>
      <c r="AM696" s="1069">
        <v>4.8487999999999998</v>
      </c>
      <c r="AN696" s="1069">
        <v>5.6121999999999996</v>
      </c>
      <c r="AO696" s="1069">
        <v>6.6473000000000004</v>
      </c>
      <c r="AP696" s="1069">
        <v>7.5570000000000004</v>
      </c>
      <c r="AQ696" s="1069">
        <v>8.2829999999999995</v>
      </c>
      <c r="AR696" s="1069">
        <v>9.0467000000000013</v>
      </c>
      <c r="AS696" s="1069">
        <v>10.0793</v>
      </c>
      <c r="AT696" s="1069">
        <v>11.8543</v>
      </c>
      <c r="AU696" s="1069">
        <v>13.935699999999999</v>
      </c>
      <c r="AV696" s="1069">
        <v>15.710100000000001</v>
      </c>
      <c r="AW696" s="1069">
        <v>17.7852</v>
      </c>
      <c r="AX696" s="1069">
        <v>20.057600000000001</v>
      </c>
      <c r="AY696" s="1069">
        <v>23.159600000000001</v>
      </c>
      <c r="AZ696" s="1069">
        <v>27.776500000000002</v>
      </c>
      <c r="BA696" s="1069">
        <v>34.418300000000002</v>
      </c>
      <c r="BB696" s="1069">
        <v>41.189599999999999</v>
      </c>
      <c r="BC696" s="1069">
        <v>48.328699999999998</v>
      </c>
      <c r="BD696" s="1069">
        <v>55.074819999999995</v>
      </c>
      <c r="BE696" s="1069">
        <v>66.661529999999999</v>
      </c>
      <c r="BF696" s="1069">
        <v>77.325119999999998</v>
      </c>
      <c r="BG696" s="1069">
        <v>86.990920000000003</v>
      </c>
      <c r="BH696" s="1069">
        <v>103.32123</v>
      </c>
      <c r="BI696" s="1069">
        <v>118.91638999999999</v>
      </c>
      <c r="BJ696" s="1069">
        <v>131.69704000000002</v>
      </c>
      <c r="BK696" s="1069">
        <v>139.51640999999998</v>
      </c>
      <c r="BL696" s="1069">
        <v>145.76496999999998</v>
      </c>
      <c r="BM696" s="1069">
        <v>156.58293999999998</v>
      </c>
      <c r="BN696" s="1069">
        <v>167.15691000000001</v>
      </c>
      <c r="BO696" s="1069">
        <v>181.66570000000002</v>
      </c>
      <c r="BP696" s="1069">
        <v>194.0427</v>
      </c>
      <c r="BQ696" s="1069">
        <v>203.31824999999998</v>
      </c>
      <c r="BR696" s="1069">
        <v>213.41731999999996</v>
      </c>
      <c r="BS696" s="1069">
        <v>221.28789999999998</v>
      </c>
      <c r="BT696" s="1069">
        <v>232.90049999999999</v>
      </c>
      <c r="BU696" s="1069">
        <v>241.59140000000002</v>
      </c>
      <c r="BV696" s="1069">
        <v>253.23</v>
      </c>
      <c r="BW696" s="1069">
        <v>261.82350000000002</v>
      </c>
      <c r="BX696" s="1069">
        <v>273.62439999999998</v>
      </c>
      <c r="BY696" s="1069">
        <v>287.86239999999998</v>
      </c>
      <c r="BZ696" s="1069">
        <v>309.49299999999999</v>
      </c>
      <c r="CA696" s="1069">
        <v>325.709</v>
      </c>
      <c r="CB696" s="1069">
        <v>336.91800000000001</v>
      </c>
      <c r="CC696" s="1069">
        <v>349.31759999999997</v>
      </c>
      <c r="CD696" s="1069">
        <v>346.69290000000001</v>
      </c>
      <c r="CE696" s="1069">
        <v>367.50030000000004</v>
      </c>
      <c r="CF696" s="1069">
        <v>404.73099999999999</v>
      </c>
      <c r="CG696" s="1069">
        <v>423.541</v>
      </c>
      <c r="CH696" s="1069">
        <v>441.05500000000001</v>
      </c>
      <c r="CI696" s="1069">
        <v>441.98799999999994</v>
      </c>
      <c r="CJ696" s="1069">
        <v>449.71300000000002</v>
      </c>
      <c r="CK696" s="1069">
        <v>475.89200000000005</v>
      </c>
      <c r="CL696" s="1069">
        <v>492.88200000000006</v>
      </c>
      <c r="CM696" s="380"/>
      <c r="CN696" s="913"/>
    </row>
    <row r="697" spans="1:92" s="80" customFormat="1" ht="15">
      <c r="F697" s="380"/>
      <c r="J697" s="80" t="s">
        <v>760</v>
      </c>
      <c r="V697" s="1068" t="s">
        <v>720</v>
      </c>
      <c r="W697" s="344" t="s">
        <v>512</v>
      </c>
      <c r="Z697" s="789">
        <v>1959</v>
      </c>
      <c r="AK697" s="1069">
        <v>0</v>
      </c>
      <c r="AL697" s="1069">
        <v>0</v>
      </c>
      <c r="AM697" s="1069">
        <v>0</v>
      </c>
      <c r="AN697" s="1069">
        <v>0</v>
      </c>
      <c r="AO697" s="1069">
        <v>0</v>
      </c>
      <c r="AP697" s="1069">
        <v>0</v>
      </c>
      <c r="AQ697" s="1069">
        <v>0</v>
      </c>
      <c r="AR697" s="1069">
        <v>0</v>
      </c>
      <c r="AS697" s="1069">
        <v>0</v>
      </c>
      <c r="AT697" s="1069">
        <v>1.7600000000000001E-2</v>
      </c>
      <c r="AU697" s="1069">
        <v>3.61E-2</v>
      </c>
      <c r="AV697" s="1069">
        <v>5.5600000000000004E-2</v>
      </c>
      <c r="AW697" s="1069">
        <v>6.1399999999999996E-2</v>
      </c>
      <c r="AX697" s="1069">
        <v>7.0199999999999999E-2</v>
      </c>
      <c r="AY697" s="1069">
        <v>0.2175</v>
      </c>
      <c r="AZ697" s="1069">
        <v>0.27260000000000001</v>
      </c>
      <c r="BA697" s="1069">
        <v>0.30499999999999999</v>
      </c>
      <c r="BB697" s="1069">
        <v>0.3574</v>
      </c>
      <c r="BC697" s="1069">
        <v>0.44160000000000005</v>
      </c>
      <c r="BD697" s="1069">
        <v>1.5821599999999998</v>
      </c>
      <c r="BE697" s="1069">
        <v>1.51783</v>
      </c>
      <c r="BF697" s="1069">
        <v>1.58809</v>
      </c>
      <c r="BG697" s="1069">
        <v>2.0066999999999999</v>
      </c>
      <c r="BH697" s="1069">
        <v>2.5939200000000002</v>
      </c>
      <c r="BI697" s="1069">
        <v>4.6497300000000008</v>
      </c>
      <c r="BJ697" s="1069">
        <v>5.5497299999999994</v>
      </c>
      <c r="BK697" s="1069">
        <v>4.0272899999999998</v>
      </c>
      <c r="BL697" s="1069">
        <v>4.0133299999999998</v>
      </c>
      <c r="BM697" s="1069">
        <v>5.0681100000000008</v>
      </c>
      <c r="BN697" s="1069">
        <v>5.1627200000000002</v>
      </c>
      <c r="BO697" s="1069">
        <v>5.1702299999999992</v>
      </c>
      <c r="BP697" s="1069">
        <v>7.0520699999999996</v>
      </c>
      <c r="BQ697" s="1069">
        <v>9.6032299999999999</v>
      </c>
      <c r="BR697" s="1069">
        <v>10.383470000000001</v>
      </c>
      <c r="BS697" s="1069">
        <v>15.041499999999999</v>
      </c>
      <c r="BT697" s="1069">
        <v>21.957999999999998</v>
      </c>
      <c r="BU697" s="1069">
        <v>24.465199999999999</v>
      </c>
      <c r="BV697" s="1069">
        <v>29.5624</v>
      </c>
      <c r="BW697" s="1069">
        <v>38.834400000000002</v>
      </c>
      <c r="BX697" s="1069">
        <v>68.673199999999994</v>
      </c>
      <c r="BY697" s="1069">
        <v>72.537800000000004</v>
      </c>
      <c r="BZ697" s="1069">
        <v>85.23</v>
      </c>
      <c r="CA697" s="1069">
        <v>92.261200000000017</v>
      </c>
      <c r="CB697" s="1069">
        <v>94.199399999999997</v>
      </c>
      <c r="CC697" s="1069">
        <v>96.187600000000003</v>
      </c>
      <c r="CD697" s="1069">
        <v>85.618100000000013</v>
      </c>
      <c r="CE697" s="1069">
        <v>94.56110000000001</v>
      </c>
      <c r="CF697" s="1069">
        <v>120.27800000000001</v>
      </c>
      <c r="CG697" s="1069">
        <v>127.399</v>
      </c>
      <c r="CH697" s="1069">
        <v>137.38499999999999</v>
      </c>
      <c r="CI697" s="1069">
        <v>135.83199999999999</v>
      </c>
      <c r="CJ697" s="1069">
        <v>137.21100000000001</v>
      </c>
      <c r="CK697" s="1069">
        <v>150.56899999999999</v>
      </c>
      <c r="CL697" s="1069">
        <v>157.67400000000001</v>
      </c>
      <c r="CM697" s="380"/>
      <c r="CN697" s="913"/>
    </row>
    <row r="698" spans="1:92" s="80" customFormat="1" ht="15">
      <c r="F698" s="380"/>
      <c r="J698" s="80" t="s">
        <v>760</v>
      </c>
      <c r="V698" s="1068" t="s">
        <v>776</v>
      </c>
      <c r="W698" s="344" t="s">
        <v>512</v>
      </c>
      <c r="Z698" s="789">
        <v>1959</v>
      </c>
      <c r="AK698" s="1069">
        <v>3.6701999999999999</v>
      </c>
      <c r="AL698" s="1069">
        <v>4.0340999999999996</v>
      </c>
      <c r="AM698" s="1069">
        <v>4.8487999999999998</v>
      </c>
      <c r="AN698" s="1069">
        <v>5.6121999999999996</v>
      </c>
      <c r="AO698" s="1069">
        <v>6.6473000000000004</v>
      </c>
      <c r="AP698" s="1069">
        <v>7.5570000000000004</v>
      </c>
      <c r="AQ698" s="1069">
        <v>8.2829999999999995</v>
      </c>
      <c r="AR698" s="1069">
        <v>9.0467000000000013</v>
      </c>
      <c r="AS698" s="1069">
        <v>10.0793</v>
      </c>
      <c r="AT698" s="1069">
        <v>11.8367</v>
      </c>
      <c r="AU698" s="1069">
        <v>13.8996</v>
      </c>
      <c r="AV698" s="1069">
        <v>15.654500000000001</v>
      </c>
      <c r="AW698" s="1069">
        <v>17.723800000000001</v>
      </c>
      <c r="AX698" s="1069">
        <v>19.987400000000001</v>
      </c>
      <c r="AY698" s="1069">
        <v>22.9421</v>
      </c>
      <c r="AZ698" s="1069">
        <v>27.503900000000002</v>
      </c>
      <c r="BA698" s="1069">
        <v>34.113300000000002</v>
      </c>
      <c r="BB698" s="1069">
        <v>40.8322</v>
      </c>
      <c r="BC698" s="1069">
        <v>47.887099999999997</v>
      </c>
      <c r="BD698" s="1069">
        <v>53.492659999999994</v>
      </c>
      <c r="BE698" s="1069">
        <v>65.143699999999995</v>
      </c>
      <c r="BF698" s="1069">
        <v>75.737030000000004</v>
      </c>
      <c r="BG698" s="1069">
        <v>84.984220000000008</v>
      </c>
      <c r="BH698" s="1069">
        <v>100.72731</v>
      </c>
      <c r="BI698" s="1069">
        <v>114.26665999999999</v>
      </c>
      <c r="BJ698" s="1069">
        <v>126.14731</v>
      </c>
      <c r="BK698" s="1069">
        <v>135.48911999999999</v>
      </c>
      <c r="BL698" s="1069">
        <v>141.75163999999998</v>
      </c>
      <c r="BM698" s="1069">
        <v>151.51482999999999</v>
      </c>
      <c r="BN698" s="1069">
        <v>161.99419</v>
      </c>
      <c r="BO698" s="1069">
        <v>176.49547000000001</v>
      </c>
      <c r="BP698" s="1069">
        <v>186.99063000000001</v>
      </c>
      <c r="BQ698" s="1069">
        <v>193.71501999999998</v>
      </c>
      <c r="BR698" s="1069">
        <v>203.03384999999997</v>
      </c>
      <c r="BS698" s="1069">
        <v>206.24639999999999</v>
      </c>
      <c r="BT698" s="1069">
        <v>210.9425</v>
      </c>
      <c r="BU698" s="1069">
        <v>217.12620000000001</v>
      </c>
      <c r="BV698" s="1069">
        <v>223.66759999999999</v>
      </c>
      <c r="BW698" s="1069">
        <v>222.98910000000001</v>
      </c>
      <c r="BX698" s="1069">
        <v>204.9512</v>
      </c>
      <c r="BY698" s="1069">
        <v>215.3246</v>
      </c>
      <c r="BZ698" s="1069">
        <v>224.26300000000001</v>
      </c>
      <c r="CA698" s="1069">
        <v>233.4478</v>
      </c>
      <c r="CB698" s="1069">
        <v>242.71860000000001</v>
      </c>
      <c r="CC698" s="1069">
        <v>253.13</v>
      </c>
      <c r="CD698" s="1069">
        <v>261.07479999999998</v>
      </c>
      <c r="CE698" s="1069">
        <v>272.93920000000003</v>
      </c>
      <c r="CF698" s="1069">
        <v>284.45299999999997</v>
      </c>
      <c r="CG698" s="1069">
        <v>296.142</v>
      </c>
      <c r="CH698" s="1069">
        <v>303.67</v>
      </c>
      <c r="CI698" s="1069">
        <v>306.15599999999995</v>
      </c>
      <c r="CJ698" s="1069">
        <v>312.50200000000001</v>
      </c>
      <c r="CK698" s="1069">
        <v>325.32300000000004</v>
      </c>
      <c r="CL698" s="1069">
        <v>335.20800000000003</v>
      </c>
      <c r="CM698" s="380"/>
      <c r="CN698" s="913"/>
    </row>
    <row r="699" spans="1:92" s="80" customFormat="1" ht="15">
      <c r="F699" s="380"/>
      <c r="J699" s="80" t="s">
        <v>760</v>
      </c>
      <c r="V699" s="1068" t="s">
        <v>644</v>
      </c>
      <c r="W699" s="344" t="s">
        <v>512</v>
      </c>
      <c r="Z699" s="789">
        <v>1959</v>
      </c>
      <c r="AK699" s="1069">
        <v>0</v>
      </c>
      <c r="AL699" s="1069">
        <v>0</v>
      </c>
      <c r="AM699" s="1069">
        <v>0</v>
      </c>
      <c r="AN699" s="1069">
        <v>0</v>
      </c>
      <c r="AO699" s="1069">
        <v>0</v>
      </c>
      <c r="AP699" s="1069">
        <v>0</v>
      </c>
      <c r="AQ699" s="1069">
        <v>0</v>
      </c>
      <c r="AR699" s="1069">
        <v>0</v>
      </c>
      <c r="AS699" s="1069">
        <v>0</v>
      </c>
      <c r="AT699" s="1069">
        <v>0</v>
      </c>
      <c r="AU699" s="1069">
        <v>0</v>
      </c>
      <c r="AV699" s="1069">
        <v>0</v>
      </c>
      <c r="AW699" s="1069">
        <v>0.221</v>
      </c>
      <c r="AX699" s="1069">
        <v>0.30599999999999999</v>
      </c>
      <c r="AY699" s="1069">
        <v>0.39600000000000002</v>
      </c>
      <c r="AZ699" s="1069">
        <v>0.53</v>
      </c>
      <c r="BA699" s="1069">
        <v>1.22</v>
      </c>
      <c r="BB699" s="1069">
        <v>1.44</v>
      </c>
      <c r="BC699" s="1069">
        <v>1.6950000000000001</v>
      </c>
      <c r="BD699" s="1069">
        <v>2.4649999999999999</v>
      </c>
      <c r="BE699" s="1069">
        <v>2.84</v>
      </c>
      <c r="BF699" s="1069">
        <v>2.7650000000000001</v>
      </c>
      <c r="BG699" s="1069">
        <v>3.5169999999999999</v>
      </c>
      <c r="BH699" s="1069">
        <v>4.4180000000000001</v>
      </c>
      <c r="BI699" s="1069">
        <v>5.0549999999999997</v>
      </c>
      <c r="BJ699" s="1069">
        <v>5.3380000000000001</v>
      </c>
      <c r="BK699" s="1069">
        <v>5.7859999999999996</v>
      </c>
      <c r="BL699" s="1069">
        <v>7.5549999999999997</v>
      </c>
      <c r="BM699" s="1069">
        <v>8.3800000000000008</v>
      </c>
      <c r="BN699" s="1069">
        <v>9.6259999999999994</v>
      </c>
      <c r="BO699" s="1069">
        <v>9.4659999999999993</v>
      </c>
      <c r="BP699" s="1069">
        <v>9.1069999999999993</v>
      </c>
      <c r="BQ699" s="1069">
        <v>10.956</v>
      </c>
      <c r="BR699" s="1069">
        <v>9.9329999999999998</v>
      </c>
      <c r="BS699" s="1069">
        <v>9.0259999999999998</v>
      </c>
      <c r="BT699" s="1069">
        <v>9.4890000000000008</v>
      </c>
      <c r="BU699" s="1069">
        <v>9.8800000000000008</v>
      </c>
      <c r="BV699" s="1069">
        <v>8.484</v>
      </c>
      <c r="BW699" s="1069">
        <v>8.6859999999999999</v>
      </c>
      <c r="BX699" s="1069">
        <v>8.0739999999999998</v>
      </c>
      <c r="BY699" s="1069">
        <v>7.9610000000000003</v>
      </c>
      <c r="BZ699" s="1069">
        <v>8.7420000000000009</v>
      </c>
      <c r="CA699" s="1069">
        <v>8.9469999999999992</v>
      </c>
      <c r="CB699" s="1069">
        <v>7.1360000000000001</v>
      </c>
      <c r="CC699" s="1069">
        <v>5.1310000000000002</v>
      </c>
      <c r="CD699" s="1069">
        <v>3.8279999999999998</v>
      </c>
      <c r="CE699" s="1069">
        <v>4.5149999999999997</v>
      </c>
      <c r="CF699" s="1069">
        <v>4.6669999999999998</v>
      </c>
      <c r="CG699" s="1069">
        <v>4.9029999999999996</v>
      </c>
      <c r="CH699" s="1069">
        <v>5.085</v>
      </c>
      <c r="CI699" s="1069">
        <v>3.79</v>
      </c>
      <c r="CJ699" s="1069">
        <v>4.3529999999999998</v>
      </c>
      <c r="CK699" s="1069">
        <v>5.0019999999999998</v>
      </c>
      <c r="CL699" s="1069">
        <v>4.9829999999999997</v>
      </c>
      <c r="CM699" s="380"/>
      <c r="CN699" s="913"/>
    </row>
    <row r="700" spans="1:92" s="80" customFormat="1" ht="15">
      <c r="F700" s="380"/>
      <c r="J700" s="80" t="s">
        <v>760</v>
      </c>
      <c r="V700" s="1068" t="s">
        <v>671</v>
      </c>
      <c r="W700" s="344" t="s">
        <v>512</v>
      </c>
      <c r="Z700" s="789">
        <v>1959</v>
      </c>
      <c r="AK700" s="1069">
        <v>13.091799</v>
      </c>
      <c r="AL700" s="1069">
        <v>14.189992</v>
      </c>
      <c r="AM700" s="1069">
        <v>15.946482</v>
      </c>
      <c r="AN700" s="1069">
        <v>17.898370999999997</v>
      </c>
      <c r="AO700" s="1069">
        <v>20.564353999999998</v>
      </c>
      <c r="AP700" s="1069">
        <v>23.510830999999996</v>
      </c>
      <c r="AQ700" s="1069">
        <v>25.556117999999998</v>
      </c>
      <c r="AR700" s="1069">
        <v>27.643304999999998</v>
      </c>
      <c r="AS700" s="1069">
        <v>29.690294000000002</v>
      </c>
      <c r="AT700" s="1069">
        <v>33.106466999999995</v>
      </c>
      <c r="AU700" s="1069">
        <v>38.526111999999998</v>
      </c>
      <c r="AV700" s="1069">
        <v>42.236086999999998</v>
      </c>
      <c r="AW700" s="1069">
        <v>46.522765</v>
      </c>
      <c r="AX700" s="1069">
        <v>52.583922999999999</v>
      </c>
      <c r="AY700" s="1069">
        <v>60.262788999999998</v>
      </c>
      <c r="AZ700" s="1069">
        <v>70.757690999999994</v>
      </c>
      <c r="BA700" s="1069">
        <v>82.905869999999993</v>
      </c>
      <c r="BB700" s="1069">
        <v>101.31554599999998</v>
      </c>
      <c r="BC700" s="1069">
        <v>113.94978499999999</v>
      </c>
      <c r="BD700" s="1069">
        <v>129.42368999999999</v>
      </c>
      <c r="BE700" s="1069">
        <v>154.51033000000001</v>
      </c>
      <c r="BF700" s="1069">
        <v>178.57217999999997</v>
      </c>
      <c r="BG700" s="1069">
        <v>202.37052</v>
      </c>
      <c r="BH700" s="1069">
        <v>235.89910000000003</v>
      </c>
      <c r="BI700" s="1069">
        <v>266.64264000000003</v>
      </c>
      <c r="BJ700" s="1069">
        <v>294.90955000000002</v>
      </c>
      <c r="BK700" s="1069">
        <v>316.48710999999997</v>
      </c>
      <c r="BL700" s="1069">
        <v>335.82704999999999</v>
      </c>
      <c r="BM700" s="1069">
        <v>359.24517000000003</v>
      </c>
      <c r="BN700" s="1069">
        <v>380.49247000000003</v>
      </c>
      <c r="BO700" s="1069">
        <v>407.08200999999997</v>
      </c>
      <c r="BP700" s="1069">
        <v>429.59343000000001</v>
      </c>
      <c r="BQ700" s="1069">
        <v>448.62535000000003</v>
      </c>
      <c r="BR700" s="1069">
        <v>458.67948000000001</v>
      </c>
      <c r="BS700" s="1069">
        <v>470.37510000000003</v>
      </c>
      <c r="BT700" s="1069">
        <v>492.56609999999995</v>
      </c>
      <c r="BU700" s="1069">
        <v>510.58830000000006</v>
      </c>
      <c r="BV700" s="1069">
        <v>539.19960000000003</v>
      </c>
      <c r="BW700" s="1069">
        <v>559.55219999999997</v>
      </c>
      <c r="BX700" s="1069">
        <v>582.08489999999995</v>
      </c>
      <c r="BY700" s="1069">
        <v>614.12300000000005</v>
      </c>
      <c r="BZ700" s="1069">
        <v>635.93619999999999</v>
      </c>
      <c r="CA700" s="1069">
        <v>655.60820000000001</v>
      </c>
      <c r="CB700" s="1069">
        <v>667.63909999999998</v>
      </c>
      <c r="CC700" s="1069">
        <v>684.05009999999993</v>
      </c>
      <c r="CD700" s="1069">
        <v>716.72280000000001</v>
      </c>
      <c r="CE700" s="1069">
        <v>752.72860000000003</v>
      </c>
      <c r="CF700" s="1069">
        <v>792.98</v>
      </c>
      <c r="CG700" s="1069">
        <v>818.58924999999999</v>
      </c>
      <c r="CH700" s="1069">
        <v>835.56600000000003</v>
      </c>
      <c r="CI700" s="1069">
        <v>794.65299999999991</v>
      </c>
      <c r="CJ700" s="1069">
        <v>823.89699999999993</v>
      </c>
      <c r="CK700" s="1069">
        <v>875.43599999999992</v>
      </c>
      <c r="CL700" s="1069">
        <v>913.54100000000005</v>
      </c>
      <c r="CM700" s="380"/>
      <c r="CN700" s="913"/>
    </row>
    <row r="701" spans="1:92" s="80" customFormat="1" ht="15">
      <c r="A701" s="228"/>
      <c r="B701" s="60"/>
      <c r="C701" s="685"/>
      <c r="D701" s="17"/>
      <c r="E701" s="579"/>
      <c r="F701" s="542"/>
      <c r="G701" s="524"/>
      <c r="H701" s="228"/>
      <c r="R701" s="5"/>
      <c r="S701" s="322"/>
      <c r="T701" s="12"/>
      <c r="U701" s="8"/>
      <c r="V701" s="84"/>
      <c r="W701" s="361"/>
      <c r="X701" s="85"/>
      <c r="Y701" s="85"/>
      <c r="Z701" s="789"/>
      <c r="BD701" s="88"/>
      <c r="BE701" s="88"/>
      <c r="BF701" s="88"/>
      <c r="BG701" s="88"/>
      <c r="BH701" s="88"/>
      <c r="BI701" s="88"/>
      <c r="BJ701" s="88"/>
      <c r="BK701" s="88"/>
      <c r="BL701" s="88"/>
      <c r="BM701" s="88"/>
      <c r="BN701" s="88"/>
      <c r="BO701" s="88"/>
      <c r="BP701" s="88"/>
      <c r="BQ701" s="88"/>
      <c r="BR701" s="88"/>
      <c r="BS701" s="88"/>
      <c r="BT701" s="88"/>
      <c r="BU701" s="88"/>
      <c r="BV701" s="88"/>
      <c r="BW701" s="88"/>
      <c r="BX701" s="88"/>
      <c r="BY701" s="88"/>
      <c r="BZ701" s="88"/>
      <c r="CA701" s="88"/>
      <c r="CB701" s="88"/>
      <c r="CC701" s="88"/>
      <c r="CD701" s="88"/>
      <c r="CE701" s="88"/>
      <c r="CF701" s="88"/>
      <c r="CG701" s="88"/>
      <c r="CH701" s="88"/>
      <c r="CI701" s="88"/>
      <c r="CJ701" s="88"/>
      <c r="CK701" s="1069"/>
      <c r="CL701" s="1069"/>
      <c r="CM701" s="380"/>
      <c r="CN701" s="913"/>
    </row>
    <row r="702" spans="1:92" s="80" customFormat="1" ht="15">
      <c r="A702" s="228"/>
      <c r="B702" s="60"/>
      <c r="C702" s="685"/>
      <c r="D702" s="17"/>
      <c r="E702" s="579"/>
      <c r="F702" s="542"/>
      <c r="G702" s="524"/>
      <c r="H702" s="228"/>
      <c r="J702" s="80" t="s">
        <v>760</v>
      </c>
      <c r="R702" s="5"/>
      <c r="S702" s="322"/>
      <c r="T702" s="12"/>
      <c r="U702" s="8"/>
      <c r="V702" s="87" t="s">
        <v>686</v>
      </c>
      <c r="W702" s="361"/>
      <c r="X702" s="85"/>
      <c r="Y702" s="85"/>
      <c r="Z702" s="789"/>
      <c r="BD702" s="86"/>
      <c r="BE702" s="86"/>
      <c r="BF702" s="86"/>
      <c r="BG702" s="86"/>
      <c r="BH702" s="86"/>
      <c r="BI702" s="86"/>
      <c r="BJ702" s="86"/>
      <c r="BK702" s="86"/>
      <c r="BL702" s="86"/>
      <c r="BM702" s="86"/>
      <c r="BN702" s="86"/>
      <c r="BO702" s="86"/>
      <c r="BP702" s="86"/>
      <c r="BQ702" s="86"/>
      <c r="BR702" s="86"/>
      <c r="BS702" s="86"/>
      <c r="BT702" s="86"/>
      <c r="BU702" s="86"/>
      <c r="BV702" s="86"/>
      <c r="BW702" s="86"/>
      <c r="BX702" s="86"/>
      <c r="BY702" s="86"/>
      <c r="BZ702" s="86"/>
      <c r="CA702" s="86"/>
      <c r="CB702" s="86"/>
      <c r="CC702" s="86"/>
      <c r="CD702" s="86"/>
      <c r="CE702" s="86"/>
      <c r="CF702" s="86"/>
      <c r="CG702" s="86"/>
      <c r="CH702" s="86"/>
      <c r="CI702" s="86"/>
      <c r="CJ702" s="86"/>
      <c r="CK702" s="1069"/>
      <c r="CL702" s="1069"/>
      <c r="CM702" s="380"/>
      <c r="CN702" s="913"/>
    </row>
    <row r="703" spans="1:92" s="80" customFormat="1" ht="15">
      <c r="A703" s="228"/>
      <c r="B703" s="60"/>
      <c r="C703" s="685"/>
      <c r="D703" s="17"/>
      <c r="E703" s="579"/>
      <c r="F703" s="542"/>
      <c r="G703" s="524"/>
      <c r="H703" s="228"/>
      <c r="J703" s="80" t="s">
        <v>760</v>
      </c>
      <c r="R703" s="5"/>
      <c r="S703" s="322"/>
      <c r="T703" s="12"/>
      <c r="U703" s="8"/>
      <c r="V703" s="88" t="s">
        <v>972</v>
      </c>
      <c r="W703" s="361"/>
      <c r="X703" s="85"/>
      <c r="Y703" s="85"/>
      <c r="Z703" s="789"/>
      <c r="BD703" s="86"/>
      <c r="BE703" s="86"/>
      <c r="BF703" s="86"/>
      <c r="BG703" s="86"/>
      <c r="BH703" s="86"/>
      <c r="BI703" s="86"/>
      <c r="BJ703" s="86"/>
      <c r="BK703" s="86"/>
      <c r="BL703" s="86"/>
      <c r="BM703" s="86"/>
      <c r="BN703" s="86"/>
      <c r="BO703" s="86"/>
      <c r="BP703" s="86"/>
      <c r="BQ703" s="86"/>
      <c r="BR703" s="86"/>
      <c r="BS703" s="86"/>
      <c r="BT703" s="86"/>
      <c r="BU703" s="86"/>
      <c r="BV703" s="86"/>
      <c r="BW703" s="86"/>
      <c r="BX703" s="86"/>
      <c r="BY703" s="86"/>
      <c r="BZ703" s="86"/>
      <c r="CA703" s="86"/>
      <c r="CB703" s="86"/>
      <c r="CC703" s="86"/>
      <c r="CD703" s="86"/>
      <c r="CE703" s="86"/>
      <c r="CF703" s="86"/>
      <c r="CG703" s="86"/>
      <c r="CH703" s="86"/>
      <c r="CI703" s="86"/>
      <c r="CJ703" s="86"/>
      <c r="CK703" s="1069"/>
      <c r="CL703" s="1069"/>
      <c r="CM703" s="380"/>
      <c r="CN703" s="913"/>
    </row>
    <row r="704" spans="1:92" s="80" customFormat="1" ht="15">
      <c r="A704" s="228"/>
      <c r="B704" s="60"/>
      <c r="C704" s="685"/>
      <c r="D704" s="17"/>
      <c r="E704" s="579"/>
      <c r="F704" s="542"/>
      <c r="G704" s="524"/>
      <c r="H704" s="228"/>
      <c r="R704" s="5"/>
      <c r="S704" s="322"/>
      <c r="T704" s="12"/>
      <c r="U704" s="8"/>
      <c r="V704" s="88"/>
      <c r="W704" s="361"/>
      <c r="X704" s="85"/>
      <c r="Y704" s="85"/>
      <c r="Z704" s="789"/>
      <c r="BD704" s="88"/>
      <c r="BE704" s="88"/>
      <c r="BF704" s="88"/>
      <c r="BG704" s="88"/>
      <c r="BH704" s="88"/>
      <c r="BI704" s="88"/>
      <c r="BJ704" s="88"/>
      <c r="BK704" s="88"/>
      <c r="BL704" s="88"/>
      <c r="BM704" s="88"/>
      <c r="BN704" s="88"/>
      <c r="BO704" s="88"/>
      <c r="BP704" s="88"/>
      <c r="BQ704" s="88"/>
      <c r="BR704" s="88"/>
      <c r="BS704" s="88"/>
      <c r="BT704" s="88"/>
      <c r="BU704" s="88"/>
      <c r="BV704" s="88"/>
      <c r="BW704" s="88"/>
      <c r="BX704" s="88"/>
      <c r="BY704" s="88"/>
      <c r="BZ704" s="88"/>
      <c r="CA704" s="88"/>
      <c r="CB704" s="88"/>
      <c r="CC704" s="88"/>
      <c r="CD704" s="88"/>
      <c r="CE704" s="88"/>
      <c r="CF704" s="88"/>
      <c r="CG704" s="88"/>
      <c r="CH704" s="88"/>
      <c r="CI704" s="88"/>
      <c r="CJ704" s="88"/>
      <c r="CK704" s="1069"/>
      <c r="CL704" s="1069"/>
      <c r="CM704" s="380"/>
      <c r="CN704" s="913"/>
    </row>
    <row r="705" spans="1:92" s="80" customFormat="1" ht="15">
      <c r="A705" s="228"/>
      <c r="B705" s="60"/>
      <c r="C705" s="685"/>
      <c r="D705" s="17"/>
      <c r="E705" s="579"/>
      <c r="F705" s="542"/>
      <c r="G705" s="524"/>
      <c r="H705" s="228"/>
      <c r="J705" s="80" t="s">
        <v>760</v>
      </c>
      <c r="R705" s="5"/>
      <c r="S705" s="322"/>
      <c r="T705" s="12"/>
      <c r="U705" s="8"/>
      <c r="V705" s="87" t="s">
        <v>792</v>
      </c>
      <c r="W705" s="344" t="s">
        <v>881</v>
      </c>
      <c r="X705" s="85"/>
      <c r="Y705" s="85"/>
      <c r="Z705" s="789">
        <v>1959</v>
      </c>
      <c r="AK705" s="89">
        <v>19.7</v>
      </c>
      <c r="AL705" s="89">
        <v>19</v>
      </c>
      <c r="AM705" s="89">
        <v>19.100000000000001</v>
      </c>
      <c r="AN705" s="89">
        <v>18.7</v>
      </c>
      <c r="AO705" s="89">
        <v>18.899999999999999</v>
      </c>
      <c r="AP705" s="89">
        <v>19.7</v>
      </c>
      <c r="AQ705" s="89">
        <v>19.7</v>
      </c>
      <c r="AR705" s="89">
        <v>19.5</v>
      </c>
      <c r="AS705" s="89">
        <v>19.100000000000001</v>
      </c>
      <c r="AT705" s="89">
        <v>18.5</v>
      </c>
      <c r="AU705" s="89">
        <v>19.899999999999999</v>
      </c>
      <c r="AV705" s="89">
        <v>19.3</v>
      </c>
      <c r="AW705" s="89">
        <v>18.600000000000001</v>
      </c>
      <c r="AX705" s="89">
        <v>18.8</v>
      </c>
      <c r="AY705" s="89">
        <v>17.8</v>
      </c>
      <c r="AZ705" s="89">
        <v>19</v>
      </c>
      <c r="BA705" s="89">
        <v>17.600000000000001</v>
      </c>
      <c r="BB705" s="89">
        <v>18.8</v>
      </c>
      <c r="BC705" s="89">
        <v>18.2</v>
      </c>
      <c r="BD705" s="89">
        <v>17.725492304785707</v>
      </c>
      <c r="BE705" s="89">
        <v>18.426321857123636</v>
      </c>
      <c r="BF705" s="89">
        <v>18.797295562170159</v>
      </c>
      <c r="BG705" s="89">
        <v>18.864957552002263</v>
      </c>
      <c r="BH705" s="89">
        <v>18.722927303612163</v>
      </c>
      <c r="BI705" s="89">
        <v>18.601905247445245</v>
      </c>
      <c r="BJ705" s="89">
        <v>18.562740920553907</v>
      </c>
      <c r="BK705" s="89">
        <v>18.693671996039033</v>
      </c>
      <c r="BL705" s="89">
        <v>18.441700323777493</v>
      </c>
      <c r="BM705" s="89">
        <v>18.612563695816199</v>
      </c>
      <c r="BN705" s="89">
        <v>17.917887446995941</v>
      </c>
      <c r="BO705" s="89">
        <v>17.553267685402478</v>
      </c>
      <c r="BP705" s="89">
        <v>17.170408865550794</v>
      </c>
      <c r="BQ705" s="89">
        <v>16.994314924450585</v>
      </c>
      <c r="BR705" s="89">
        <v>16.291530586255444</v>
      </c>
      <c r="BS705" s="89">
        <v>16.237550484103565</v>
      </c>
      <c r="BT705" s="89">
        <v>16.276210696208672</v>
      </c>
      <c r="BU705" s="89">
        <v>16.257571495271826</v>
      </c>
      <c r="BV705" s="89">
        <v>17.037556929390274</v>
      </c>
      <c r="BW705" s="89">
        <v>17.19578363547355</v>
      </c>
      <c r="BX705" s="89">
        <v>17.10922724828146</v>
      </c>
      <c r="BY705" s="89">
        <v>17.772733334420867</v>
      </c>
      <c r="BZ705" s="89">
        <v>16.896855064387875</v>
      </c>
      <c r="CA705" s="89">
        <v>16.49336406264543</v>
      </c>
      <c r="CB705" s="89">
        <v>16.022228641473486</v>
      </c>
      <c r="CC705" s="89">
        <v>15.731991370251549</v>
      </c>
      <c r="CD705" s="89">
        <v>16.81783500031047</v>
      </c>
      <c r="CE705" s="89">
        <v>16.629694457754127</v>
      </c>
      <c r="CF705" s="89">
        <v>15.693314558126398</v>
      </c>
      <c r="CG705" s="89">
        <v>14.959107840185878</v>
      </c>
      <c r="CH705" s="89">
        <v>14.310661883565807</v>
      </c>
      <c r="CI705" s="851">
        <v>12.32287001222848</v>
      </c>
      <c r="CJ705" s="851">
        <v>14.509299469715229</v>
      </c>
      <c r="CK705" s="1069">
        <v>13.766727057786607</v>
      </c>
      <c r="CL705" s="1069">
        <v>14.372069816601519</v>
      </c>
      <c r="CM705" s="380"/>
      <c r="CN705" s="913"/>
    </row>
    <row r="706" spans="1:92" s="80" customFormat="1" ht="15">
      <c r="A706" s="228"/>
      <c r="B706" s="60"/>
      <c r="C706" s="685"/>
      <c r="D706" s="17"/>
      <c r="E706" s="579"/>
      <c r="F706" s="542"/>
      <c r="G706" s="524"/>
      <c r="H706" s="228"/>
      <c r="J706" s="80" t="s">
        <v>760</v>
      </c>
      <c r="R706" s="5"/>
      <c r="S706" s="322"/>
      <c r="T706" s="12"/>
      <c r="U706" s="8"/>
      <c r="V706" s="87" t="s">
        <v>852</v>
      </c>
      <c r="W706" s="344" t="s">
        <v>881</v>
      </c>
      <c r="X706" s="85"/>
      <c r="Y706" s="85"/>
      <c r="Z706" s="789">
        <v>1978</v>
      </c>
      <c r="AK706" s="89" t="s">
        <v>669</v>
      </c>
      <c r="AL706" s="89" t="s">
        <v>669</v>
      </c>
      <c r="AM706" s="89" t="s">
        <v>669</v>
      </c>
      <c r="AN706" s="89" t="s">
        <v>669</v>
      </c>
      <c r="AO706" s="89" t="s">
        <v>669</v>
      </c>
      <c r="AP706" s="89" t="s">
        <v>669</v>
      </c>
      <c r="AQ706" s="89" t="s">
        <v>669</v>
      </c>
      <c r="AR706" s="89" t="s">
        <v>669</v>
      </c>
      <c r="AS706" s="89" t="s">
        <v>669</v>
      </c>
      <c r="AT706" s="89" t="s">
        <v>669</v>
      </c>
      <c r="AU706" s="89" t="s">
        <v>669</v>
      </c>
      <c r="AV706" s="89" t="s">
        <v>669</v>
      </c>
      <c r="AW706" s="89" t="s">
        <v>669</v>
      </c>
      <c r="AX706" s="89" t="s">
        <v>669</v>
      </c>
      <c r="AY706" s="89" t="s">
        <v>669</v>
      </c>
      <c r="AZ706" s="89" t="s">
        <v>669</v>
      </c>
      <c r="BA706" s="89" t="s">
        <v>669</v>
      </c>
      <c r="BB706" s="89" t="s">
        <v>669</v>
      </c>
      <c r="BC706" s="89" t="s">
        <v>669</v>
      </c>
      <c r="BD706" s="89">
        <v>17.566007353689194</v>
      </c>
      <c r="BE706" s="89">
        <v>18.277730152776023</v>
      </c>
      <c r="BF706" s="89">
        <v>18.642384262325159</v>
      </c>
      <c r="BG706" s="89">
        <v>18.713549156773702</v>
      </c>
      <c r="BH706" s="89">
        <v>18.566974259062366</v>
      </c>
      <c r="BI706" s="89">
        <v>18.429505609947388</v>
      </c>
      <c r="BJ706" s="89">
        <v>18.30859815170988</v>
      </c>
      <c r="BK706" s="89">
        <v>18.447669965588727</v>
      </c>
      <c r="BL706" s="89">
        <v>18.145840710262842</v>
      </c>
      <c r="BM706" s="89">
        <v>18.291888002370321</v>
      </c>
      <c r="BN706" s="89">
        <v>17.657051003896928</v>
      </c>
      <c r="BO706" s="89">
        <v>17.289049143035673</v>
      </c>
      <c r="BP706" s="89">
        <v>16.877364734934737</v>
      </c>
      <c r="BQ706" s="89">
        <v>16.677932819634844</v>
      </c>
      <c r="BR706" s="89">
        <v>15.928538176433142</v>
      </c>
      <c r="BS706" s="89">
        <v>15.883899443193613</v>
      </c>
      <c r="BT706" s="89">
        <v>15.917780173149007</v>
      </c>
      <c r="BU706" s="89">
        <v>15.899740883587388</v>
      </c>
      <c r="BV706" s="89">
        <v>16.682447322989791</v>
      </c>
      <c r="BW706" s="89">
        <v>16.857567799708299</v>
      </c>
      <c r="BX706" s="89">
        <v>16.759708834319191</v>
      </c>
      <c r="BY706" s="89">
        <v>17.439647427693554</v>
      </c>
      <c r="BZ706" s="89">
        <v>16.567625500189848</v>
      </c>
      <c r="CA706" s="89">
        <v>16.180744040200228</v>
      </c>
      <c r="CB706" s="89">
        <v>15.548460677012663</v>
      </c>
      <c r="CC706" s="89">
        <v>15.249606619448826</v>
      </c>
      <c r="CD706" s="89">
        <v>16.322404902331016</v>
      </c>
      <c r="CE706" s="89">
        <v>16.160382555263904</v>
      </c>
      <c r="CF706" s="89">
        <v>15.197295391398558</v>
      </c>
      <c r="CG706" s="89">
        <v>14.393438704425288</v>
      </c>
      <c r="CH706" s="89">
        <v>13.78588295541836</v>
      </c>
      <c r="CI706" s="851">
        <v>11.63996304941981</v>
      </c>
      <c r="CJ706" s="851">
        <v>13.734700693401663</v>
      </c>
      <c r="CK706" s="1069">
        <v>12.958891734677458</v>
      </c>
      <c r="CL706" s="1069">
        <v>13.536167959785386</v>
      </c>
      <c r="CM706" s="380"/>
      <c r="CN706" s="913"/>
    </row>
    <row r="707" spans="1:92" s="80" customFormat="1" ht="15">
      <c r="A707" s="228"/>
      <c r="B707" s="60"/>
      <c r="C707" s="685"/>
      <c r="D707" s="17"/>
      <c r="E707" s="579"/>
      <c r="F707" s="542"/>
      <c r="G707" s="524"/>
      <c r="H707" s="228"/>
      <c r="J707" s="80" t="s">
        <v>760</v>
      </c>
      <c r="R707" s="5"/>
      <c r="S707" s="322"/>
      <c r="T707" s="12"/>
      <c r="U707" s="8"/>
      <c r="V707" s="87" t="s">
        <v>670</v>
      </c>
      <c r="W707" s="344" t="s">
        <v>881</v>
      </c>
      <c r="X707" s="85"/>
      <c r="Y707" s="85"/>
      <c r="Z707" s="789">
        <v>1978</v>
      </c>
      <c r="AK707" s="89" t="s">
        <v>669</v>
      </c>
      <c r="AL707" s="89" t="s">
        <v>669</v>
      </c>
      <c r="AM707" s="89" t="s">
        <v>669</v>
      </c>
      <c r="AN707" s="89" t="s">
        <v>669</v>
      </c>
      <c r="AO707" s="89" t="s">
        <v>669</v>
      </c>
      <c r="AP707" s="89" t="s">
        <v>669</v>
      </c>
      <c r="AQ707" s="89" t="s">
        <v>669</v>
      </c>
      <c r="AR707" s="89" t="s">
        <v>669</v>
      </c>
      <c r="AS707" s="89" t="s">
        <v>669</v>
      </c>
      <c r="AT707" s="89" t="s">
        <v>669</v>
      </c>
      <c r="AU707" s="89" t="s">
        <v>669</v>
      </c>
      <c r="AV707" s="89" t="s">
        <v>669</v>
      </c>
      <c r="AW707" s="89" t="s">
        <v>669</v>
      </c>
      <c r="AX707" s="89" t="s">
        <v>669</v>
      </c>
      <c r="AY707" s="89" t="s">
        <v>669</v>
      </c>
      <c r="AZ707" s="89" t="s">
        <v>669</v>
      </c>
      <c r="BA707" s="89" t="s">
        <v>669</v>
      </c>
      <c r="BB707" s="89" t="s">
        <v>669</v>
      </c>
      <c r="BC707" s="89" t="s">
        <v>669</v>
      </c>
      <c r="BD707" s="89">
        <v>17.363882631632489</v>
      </c>
      <c r="BE707" s="89">
        <v>18.074553740708879</v>
      </c>
      <c r="BF707" s="89">
        <v>18.439013991487858</v>
      </c>
      <c r="BG707" s="89">
        <v>18.493536325350952</v>
      </c>
      <c r="BH707" s="89">
        <v>18.346628483821309</v>
      </c>
      <c r="BI707" s="89">
        <v>18.200369226727265</v>
      </c>
      <c r="BJ707" s="89">
        <v>18.034571703826987</v>
      </c>
      <c r="BK707" s="89">
        <v>18.178711864916757</v>
      </c>
      <c r="BL707" s="89">
        <v>17.867136359618257</v>
      </c>
      <c r="BM707" s="89">
        <v>17.991864627322553</v>
      </c>
      <c r="BN707" s="89">
        <v>17.377064849764963</v>
      </c>
      <c r="BO707" s="89">
        <v>16.976454858581612</v>
      </c>
      <c r="BP707" s="89">
        <v>16.557819306268254</v>
      </c>
      <c r="BQ707" s="89">
        <v>16.398034080579503</v>
      </c>
      <c r="BR707" s="89">
        <v>15.648534284682297</v>
      </c>
      <c r="BS707" s="89">
        <v>15.5847029650054</v>
      </c>
      <c r="BT707" s="89">
        <v>15.607860667583108</v>
      </c>
      <c r="BU707" s="89">
        <v>15.585833408921147</v>
      </c>
      <c r="BV707" s="89">
        <v>16.375111771722846</v>
      </c>
      <c r="BW707" s="89">
        <v>16.449833465523632</v>
      </c>
      <c r="BX707" s="89">
        <v>16.355614832600171</v>
      </c>
      <c r="BY707" s="89">
        <v>17.043716089637439</v>
      </c>
      <c r="BZ707" s="89">
        <v>16.193057060020838</v>
      </c>
      <c r="CA707" s="89">
        <v>15.807858708641401</v>
      </c>
      <c r="CB707" s="89">
        <v>15.183343257104037</v>
      </c>
      <c r="CC707" s="89">
        <v>14.892607392921958</v>
      </c>
      <c r="CD707" s="89">
        <v>15.975672692138474</v>
      </c>
      <c r="CE707" s="89">
        <v>15.823261433096834</v>
      </c>
      <c r="CF707" s="89">
        <v>14.711119861010079</v>
      </c>
      <c r="CG707" s="89">
        <v>13.957913749899298</v>
      </c>
      <c r="CH707" s="89">
        <v>13.37490527339456</v>
      </c>
      <c r="CI707" s="851">
        <v>11.227450759958044</v>
      </c>
      <c r="CJ707" s="851">
        <v>13.339658414637984</v>
      </c>
      <c r="CK707" s="1069">
        <v>12.578457658096992</v>
      </c>
      <c r="CL707" s="1069">
        <v>13.159451182308091</v>
      </c>
      <c r="CM707" s="380"/>
      <c r="CN707" s="913"/>
    </row>
    <row r="708" spans="1:92" s="80" customFormat="1" ht="15">
      <c r="A708" s="228"/>
      <c r="B708" s="60"/>
      <c r="C708" s="685"/>
      <c r="D708" s="17"/>
      <c r="E708" s="579"/>
      <c r="F708" s="542"/>
      <c r="G708" s="524"/>
      <c r="H708" s="228"/>
      <c r="J708" s="80" t="s">
        <v>760</v>
      </c>
      <c r="R708" s="5"/>
      <c r="S708" s="322"/>
      <c r="T708" s="12"/>
      <c r="U708" s="8"/>
      <c r="V708" s="87" t="s">
        <v>619</v>
      </c>
      <c r="W708" s="344" t="s">
        <v>659</v>
      </c>
      <c r="X708" s="85"/>
      <c r="Y708" s="85"/>
      <c r="Z708" s="789">
        <v>1978</v>
      </c>
      <c r="AK708" s="89" t="s">
        <v>669</v>
      </c>
      <c r="AL708" s="89" t="s">
        <v>669</v>
      </c>
      <c r="AM708" s="89" t="s">
        <v>669</v>
      </c>
      <c r="AN708" s="89" t="s">
        <v>669</v>
      </c>
      <c r="AO708" s="89" t="s">
        <v>669</v>
      </c>
      <c r="AP708" s="89" t="s">
        <v>669</v>
      </c>
      <c r="AQ708" s="89" t="s">
        <v>669</v>
      </c>
      <c r="AR708" s="89" t="s">
        <v>669</v>
      </c>
      <c r="AS708" s="89" t="s">
        <v>669</v>
      </c>
      <c r="AT708" s="89" t="s">
        <v>669</v>
      </c>
      <c r="AU708" s="89" t="s">
        <v>669</v>
      </c>
      <c r="AV708" s="89" t="s">
        <v>669</v>
      </c>
      <c r="AW708" s="89" t="s">
        <v>669</v>
      </c>
      <c r="AX708" s="89" t="s">
        <v>669</v>
      </c>
      <c r="AY708" s="89" t="s">
        <v>669</v>
      </c>
      <c r="AZ708" s="89" t="s">
        <v>669</v>
      </c>
      <c r="BA708" s="89" t="s">
        <v>669</v>
      </c>
      <c r="BB708" s="89" t="s">
        <v>669</v>
      </c>
      <c r="BC708" s="89" t="s">
        <v>669</v>
      </c>
      <c r="BD708" s="89">
        <v>0.20212472205670776</v>
      </c>
      <c r="BE708" s="89">
        <v>0.20317641206714479</v>
      </c>
      <c r="BF708" s="89">
        <v>0.20337027083730147</v>
      </c>
      <c r="BG708" s="89">
        <v>0.22001283142274655</v>
      </c>
      <c r="BH708" s="89">
        <v>0.22034577524105578</v>
      </c>
      <c r="BI708" s="89">
        <v>0.22913638322012325</v>
      </c>
      <c r="BJ708" s="89">
        <v>0.27402644788289182</v>
      </c>
      <c r="BK708" s="89">
        <v>0.26895810067197234</v>
      </c>
      <c r="BL708" s="89">
        <v>0.27870435064458327</v>
      </c>
      <c r="BM708" s="89">
        <v>0.30002337504776649</v>
      </c>
      <c r="BN708" s="89">
        <v>0.27998615413196543</v>
      </c>
      <c r="BO708" s="89">
        <v>0.31259428445406051</v>
      </c>
      <c r="BP708" s="89">
        <v>0.31954542866648417</v>
      </c>
      <c r="BQ708" s="89">
        <v>0.27989873905534024</v>
      </c>
      <c r="BR708" s="89">
        <v>0.28000389175084223</v>
      </c>
      <c r="BS708" s="89">
        <v>0.2991964781882151</v>
      </c>
      <c r="BT708" s="89">
        <v>0.30991950556589892</v>
      </c>
      <c r="BU708" s="89">
        <v>0.31390747466623997</v>
      </c>
      <c r="BV708" s="89">
        <v>0.30733555126694218</v>
      </c>
      <c r="BW708" s="89">
        <v>0.40773433418466409</v>
      </c>
      <c r="BX708" s="89">
        <v>0.40409400171901744</v>
      </c>
      <c r="BY708" s="89">
        <v>0.39593133805611658</v>
      </c>
      <c r="BZ708" s="89">
        <v>0.37456844016900787</v>
      </c>
      <c r="CA708" s="89">
        <v>0.37288533155882869</v>
      </c>
      <c r="CB708" s="89">
        <v>0.36511741990862451</v>
      </c>
      <c r="CC708" s="89">
        <v>0.35699922652686611</v>
      </c>
      <c r="CD708" s="89">
        <v>0.3467322101925398</v>
      </c>
      <c r="CE708" s="89">
        <v>0.33712112216707402</v>
      </c>
      <c r="CF708" s="89">
        <v>0.48617553038847333</v>
      </c>
      <c r="CG708" s="89">
        <v>0.43552495452598916</v>
      </c>
      <c r="CH708" s="89">
        <v>0.41097768202379997</v>
      </c>
      <c r="CI708" s="851">
        <v>0.41251228946176666</v>
      </c>
      <c r="CJ708" s="851">
        <v>0.39504227876367715</v>
      </c>
      <c r="CK708" s="1069">
        <v>0.38043407658047024</v>
      </c>
      <c r="CL708" s="1069">
        <v>0.37671677747729665</v>
      </c>
      <c r="CM708" s="380"/>
      <c r="CN708" s="913"/>
    </row>
    <row r="709" spans="1:92" s="80" customFormat="1" ht="15">
      <c r="A709" s="228"/>
      <c r="B709" s="60"/>
      <c r="C709" s="685"/>
      <c r="D709" s="17"/>
      <c r="E709" s="579"/>
      <c r="F709" s="542"/>
      <c r="G709" s="524"/>
      <c r="H709" s="228"/>
      <c r="J709" s="80" t="s">
        <v>760</v>
      </c>
      <c r="R709" s="5"/>
      <c r="S709" s="322"/>
      <c r="T709" s="12"/>
      <c r="U709" s="8"/>
      <c r="V709" s="87" t="s">
        <v>530</v>
      </c>
      <c r="W709" s="344" t="s">
        <v>659</v>
      </c>
      <c r="X709" s="85"/>
      <c r="Y709" s="85"/>
      <c r="Z709" s="789">
        <v>1978</v>
      </c>
      <c r="AK709" s="89" t="s">
        <v>669</v>
      </c>
      <c r="AL709" s="89" t="s">
        <v>669</v>
      </c>
      <c r="AM709" s="89" t="s">
        <v>669</v>
      </c>
      <c r="AN709" s="89" t="s">
        <v>669</v>
      </c>
      <c r="AO709" s="89" t="s">
        <v>669</v>
      </c>
      <c r="AP709" s="89" t="s">
        <v>669</v>
      </c>
      <c r="AQ709" s="89" t="s">
        <v>669</v>
      </c>
      <c r="AR709" s="89" t="s">
        <v>669</v>
      </c>
      <c r="AS709" s="89" t="s">
        <v>669</v>
      </c>
      <c r="AT709" s="89" t="s">
        <v>669</v>
      </c>
      <c r="AU709" s="89" t="s">
        <v>669</v>
      </c>
      <c r="AV709" s="89" t="s">
        <v>669</v>
      </c>
      <c r="AW709" s="89" t="s">
        <v>669</v>
      </c>
      <c r="AX709" s="89" t="s">
        <v>669</v>
      </c>
      <c r="AY709" s="89" t="s">
        <v>669</v>
      </c>
      <c r="AZ709" s="89" t="s">
        <v>669</v>
      </c>
      <c r="BA709" s="89" t="s">
        <v>669</v>
      </c>
      <c r="BB709" s="89" t="s">
        <v>669</v>
      </c>
      <c r="BC709" s="89" t="s">
        <v>669</v>
      </c>
      <c r="BD709" s="89">
        <v>0.15948495109651353</v>
      </c>
      <c r="BE709" s="89">
        <v>0.1485917043476134</v>
      </c>
      <c r="BF709" s="89">
        <v>0.1549112998449988</v>
      </c>
      <c r="BG709" s="89">
        <v>0.1514083952285615</v>
      </c>
      <c r="BH709" s="89">
        <v>0.15595304454979891</v>
      </c>
      <c r="BI709" s="89">
        <v>0.17239963749785944</v>
      </c>
      <c r="BJ709" s="89">
        <v>0.2541427688440302</v>
      </c>
      <c r="BK709" s="89">
        <v>0.24600203045030697</v>
      </c>
      <c r="BL709" s="89">
        <v>0.2958596135146514</v>
      </c>
      <c r="BM709" s="89">
        <v>0.32067569344587915</v>
      </c>
      <c r="BN709" s="89">
        <v>0.26083644309901499</v>
      </c>
      <c r="BO709" s="89">
        <v>0.2642185423668072</v>
      </c>
      <c r="BP709" s="89">
        <v>0.29304413061605789</v>
      </c>
      <c r="BQ709" s="89">
        <v>0.31638210481573892</v>
      </c>
      <c r="BR709" s="89">
        <v>0.36299240982230252</v>
      </c>
      <c r="BS709" s="89">
        <v>0.3536510409099502</v>
      </c>
      <c r="BT709" s="89">
        <v>0.35843052305966078</v>
      </c>
      <c r="BU709" s="89">
        <v>0.35783061168444064</v>
      </c>
      <c r="BV709" s="89">
        <v>0.35510960640048422</v>
      </c>
      <c r="BW709" s="89">
        <v>0.33821583576525538</v>
      </c>
      <c r="BX709" s="89">
        <v>0.34951841396226718</v>
      </c>
      <c r="BY709" s="89">
        <v>0.33308590672731414</v>
      </c>
      <c r="BZ709" s="89">
        <v>0.32922956419802846</v>
      </c>
      <c r="CA709" s="89">
        <v>0.31262002244520021</v>
      </c>
      <c r="CB709" s="89">
        <v>0.47376796446082425</v>
      </c>
      <c r="CC709" s="89">
        <v>0.48238475080272547</v>
      </c>
      <c r="CD709" s="89">
        <v>0.49543009797945309</v>
      </c>
      <c r="CE709" s="89">
        <v>0.46931190249022259</v>
      </c>
      <c r="CF709" s="89">
        <v>0.49601916672784185</v>
      </c>
      <c r="CG709" s="89">
        <v>0.56566913576059263</v>
      </c>
      <c r="CH709" s="89">
        <v>0.52477892814744498</v>
      </c>
      <c r="CI709" s="851">
        <v>0.68290696280866836</v>
      </c>
      <c r="CJ709" s="851">
        <v>0.77459877631356855</v>
      </c>
      <c r="CK709" s="1069">
        <v>0.80783532310914652</v>
      </c>
      <c r="CL709" s="1069">
        <v>0.83590185681613294</v>
      </c>
      <c r="CM709" s="380"/>
      <c r="CN709" s="913"/>
    </row>
    <row r="710" spans="1:92" s="80" customFormat="1" ht="15">
      <c r="A710" s="228"/>
      <c r="B710" s="60"/>
      <c r="C710" s="685"/>
      <c r="D710" s="17"/>
      <c r="E710" s="579"/>
      <c r="F710" s="542"/>
      <c r="G710" s="524"/>
      <c r="H710" s="228"/>
      <c r="J710" s="80" t="s">
        <v>760</v>
      </c>
      <c r="R710" s="5"/>
      <c r="S710" s="322"/>
      <c r="T710" s="12"/>
      <c r="U710" s="8"/>
      <c r="V710" s="87" t="s">
        <v>531</v>
      </c>
      <c r="W710" s="344" t="s">
        <v>659</v>
      </c>
      <c r="X710" s="85"/>
      <c r="Y710" s="85"/>
      <c r="Z710" s="789">
        <v>1959</v>
      </c>
      <c r="AK710" s="89">
        <v>2.9</v>
      </c>
      <c r="AL710" s="89">
        <v>2.9</v>
      </c>
      <c r="AM710" s="89">
        <v>3</v>
      </c>
      <c r="AN710" s="89">
        <v>3.1</v>
      </c>
      <c r="AO710" s="89">
        <v>3.2</v>
      </c>
      <c r="AP710" s="89">
        <v>3.2</v>
      </c>
      <c r="AQ710" s="89">
        <v>3.2</v>
      </c>
      <c r="AR710" s="89">
        <v>3.3</v>
      </c>
      <c r="AS710" s="89">
        <v>3.1</v>
      </c>
      <c r="AT710" s="89">
        <v>3.5</v>
      </c>
      <c r="AU710" s="89">
        <v>2.2999999999999998</v>
      </c>
      <c r="AV710" s="89">
        <v>2.1</v>
      </c>
      <c r="AW710" s="89">
        <v>2.1</v>
      </c>
      <c r="AX710" s="89">
        <v>2.1</v>
      </c>
      <c r="AY710" s="89">
        <v>2.9</v>
      </c>
      <c r="AZ710" s="89">
        <v>1.6</v>
      </c>
      <c r="BA710" s="89">
        <v>2.8</v>
      </c>
      <c r="BB710" s="89">
        <v>3</v>
      </c>
      <c r="BC710" s="89">
        <v>2.9</v>
      </c>
      <c r="BD710" s="89">
        <v>3.1682483396067371</v>
      </c>
      <c r="BE710" s="89">
        <v>3.2365189532783445</v>
      </c>
      <c r="BF710" s="89">
        <v>3.3481303719467759</v>
      </c>
      <c r="BG710" s="89">
        <v>3.443968623043153</v>
      </c>
      <c r="BH710" s="89">
        <v>3.5391822036349323</v>
      </c>
      <c r="BI710" s="89">
        <v>3.7098434656956156</v>
      </c>
      <c r="BJ710" s="89">
        <v>4.1516301739289574</v>
      </c>
      <c r="BK710" s="89">
        <v>4.3006404327185654</v>
      </c>
      <c r="BL710" s="89">
        <v>4.3454680390211058</v>
      </c>
      <c r="BM710" s="89">
        <v>4.4869093787682743</v>
      </c>
      <c r="BN710" s="89">
        <v>4.4886559685667562</v>
      </c>
      <c r="BO710" s="89">
        <v>4.4956063125340453</v>
      </c>
      <c r="BP710" s="89">
        <v>4.7552498132224921</v>
      </c>
      <c r="BQ710" s="89">
        <v>4.8836709958455824</v>
      </c>
      <c r="BR710" s="89">
        <v>4.9478584810655306</v>
      </c>
      <c r="BS710" s="89">
        <v>5.1996874175937178</v>
      </c>
      <c r="BT710" s="89">
        <v>5.3302009454682437</v>
      </c>
      <c r="BU710" s="89">
        <v>5.404451920090656</v>
      </c>
      <c r="BV710" s="89">
        <v>5.5846484514357986</v>
      </c>
      <c r="BW710" s="89">
        <v>5.6562742322526631</v>
      </c>
      <c r="BX710" s="89">
        <v>5.6283175390875879</v>
      </c>
      <c r="BY710" s="89">
        <v>5.5117220884463674</v>
      </c>
      <c r="BZ710" s="89">
        <v>5.1718063461089354</v>
      </c>
      <c r="CA710" s="89">
        <v>4.9670637013611545</v>
      </c>
      <c r="CB710" s="89">
        <v>4.9499124489452946</v>
      </c>
      <c r="CC710" s="89">
        <v>5.0250437274931086</v>
      </c>
      <c r="CD710" s="89">
        <v>5.3015284872004322</v>
      </c>
      <c r="CE710" s="89">
        <v>5.5299586646979195</v>
      </c>
      <c r="CF710" s="89">
        <v>5.6391245058717008</v>
      </c>
      <c r="CG710" s="89">
        <v>5.7185953724628886</v>
      </c>
      <c r="CH710" s="89">
        <v>5.833503604137193</v>
      </c>
      <c r="CI710" s="851">
        <v>6.1776088392914907</v>
      </c>
      <c r="CJ710" s="851">
        <v>4.5811070372035569</v>
      </c>
      <c r="CK710" s="1069">
        <v>5.9465933312614485</v>
      </c>
      <c r="CL710" s="1069">
        <v>6.0814467971201047</v>
      </c>
      <c r="CM710" s="380"/>
      <c r="CN710" s="913"/>
    </row>
    <row r="711" spans="1:92" s="80" customFormat="1" ht="15">
      <c r="A711" s="228"/>
      <c r="B711" s="60"/>
      <c r="C711" s="685"/>
      <c r="D711" s="17"/>
      <c r="E711" s="579"/>
      <c r="F711" s="542"/>
      <c r="G711" s="524"/>
      <c r="H711" s="228"/>
      <c r="J711" s="80" t="s">
        <v>760</v>
      </c>
      <c r="R711" s="5"/>
      <c r="S711" s="322"/>
      <c r="T711" s="12"/>
      <c r="U711" s="8"/>
      <c r="V711" s="87" t="s">
        <v>474</v>
      </c>
      <c r="W711" s="344" t="s">
        <v>659</v>
      </c>
      <c r="X711" s="85"/>
      <c r="Y711" s="85"/>
      <c r="Z711" s="789">
        <v>1959</v>
      </c>
      <c r="AK711" s="89">
        <v>8.8000000000000007</v>
      </c>
      <c r="AL711" s="89">
        <v>8.6999999999999993</v>
      </c>
      <c r="AM711" s="89">
        <v>9.6999999999999993</v>
      </c>
      <c r="AN711" s="89">
        <v>10</v>
      </c>
      <c r="AO711" s="89">
        <v>10.6</v>
      </c>
      <c r="AP711" s="89">
        <v>10.8</v>
      </c>
      <c r="AQ711" s="89">
        <v>11</v>
      </c>
      <c r="AR711" s="89">
        <v>11.1</v>
      </c>
      <c r="AS711" s="89">
        <v>11.4</v>
      </c>
      <c r="AT711" s="89">
        <v>12.3</v>
      </c>
      <c r="AU711" s="89">
        <v>12.6</v>
      </c>
      <c r="AV711" s="89">
        <v>12.7</v>
      </c>
      <c r="AW711" s="89">
        <v>12.9</v>
      </c>
      <c r="AX711" s="89">
        <v>13</v>
      </c>
      <c r="AY711" s="89">
        <v>13</v>
      </c>
      <c r="AZ711" s="89">
        <v>13.4</v>
      </c>
      <c r="BA711" s="89">
        <v>14.8</v>
      </c>
      <c r="BB711" s="89">
        <v>15.3</v>
      </c>
      <c r="BC711" s="89">
        <v>15.9</v>
      </c>
      <c r="BD711" s="89">
        <v>16.008028019590459</v>
      </c>
      <c r="BE711" s="89">
        <v>16.987395570433129</v>
      </c>
      <c r="BF711" s="89">
        <v>17.387915299565265</v>
      </c>
      <c r="BG711" s="89">
        <v>17.348729711085582</v>
      </c>
      <c r="BH711" s="89">
        <v>17.947494302884852</v>
      </c>
      <c r="BI711" s="89">
        <v>18.59682740253454</v>
      </c>
      <c r="BJ711" s="89">
        <v>18.948058420608586</v>
      </c>
      <c r="BK711" s="89">
        <v>18.740482767902979</v>
      </c>
      <c r="BL711" s="89">
        <v>18.199682515266183</v>
      </c>
      <c r="BM711" s="89">
        <v>18.617160233693404</v>
      </c>
      <c r="BN711" s="89">
        <v>18.386022536823045</v>
      </c>
      <c r="BO711" s="89">
        <v>18.548360171591966</v>
      </c>
      <c r="BP711" s="89">
        <v>18.788393961305974</v>
      </c>
      <c r="BQ711" s="89">
        <v>18.98089580479569</v>
      </c>
      <c r="BR711" s="89">
        <v>19.261758692313951</v>
      </c>
      <c r="BS711" s="89">
        <v>19.76079998378329</v>
      </c>
      <c r="BT711" s="89">
        <v>20.114367509001138</v>
      </c>
      <c r="BU711" s="89">
        <v>20.196901721771926</v>
      </c>
      <c r="BV711" s="89">
        <v>20.644750821615919</v>
      </c>
      <c r="BW711" s="89">
        <v>20.700075708989068</v>
      </c>
      <c r="BX711" s="89">
        <v>20.711806455739463</v>
      </c>
      <c r="BY711" s="89">
        <v>21.057893948718682</v>
      </c>
      <c r="BZ711" s="89">
        <v>21.49849048703275</v>
      </c>
      <c r="CA711" s="89">
        <v>21.778490587030781</v>
      </c>
      <c r="CB711" s="89">
        <v>21.836270680886468</v>
      </c>
      <c r="CC711" s="89">
        <v>21.998679264080803</v>
      </c>
      <c r="CD711" s="89">
        <v>20.940978934405493</v>
      </c>
      <c r="CE711" s="89">
        <v>21.390582284351677</v>
      </c>
      <c r="CF711" s="89">
        <v>22.508614572141063</v>
      </c>
      <c r="CG711" s="89">
        <v>22.447678387442814</v>
      </c>
      <c r="CH711" s="89">
        <v>22.814822095029214</v>
      </c>
      <c r="CI711" s="851">
        <v>23.438164519170499</v>
      </c>
      <c r="CJ711" s="851">
        <v>23.213857089984263</v>
      </c>
      <c r="CK711" s="1069">
        <v>23.777979192544414</v>
      </c>
      <c r="CL711" s="1069">
        <v>24.252471096730009</v>
      </c>
      <c r="CM711" s="380"/>
      <c r="CN711" s="913"/>
    </row>
    <row r="712" spans="1:92" s="80" customFormat="1" ht="15">
      <c r="A712" s="228"/>
      <c r="B712" s="60"/>
      <c r="C712" s="685"/>
      <c r="D712" s="17"/>
      <c r="E712" s="579"/>
      <c r="F712" s="542"/>
      <c r="G712" s="524"/>
      <c r="H712" s="228"/>
      <c r="J712" s="80" t="s">
        <v>760</v>
      </c>
      <c r="R712" s="5"/>
      <c r="S712" s="322"/>
      <c r="T712" s="12"/>
      <c r="U712" s="8"/>
      <c r="V712" s="87" t="s">
        <v>720</v>
      </c>
      <c r="W712" s="344" t="s">
        <v>660</v>
      </c>
      <c r="X712" s="85"/>
      <c r="Y712" s="85"/>
      <c r="Z712" s="789">
        <v>1959</v>
      </c>
      <c r="AK712" s="89">
        <v>0</v>
      </c>
      <c r="AL712" s="89">
        <v>0</v>
      </c>
      <c r="AM712" s="89">
        <v>0</v>
      </c>
      <c r="AN712" s="89">
        <v>0</v>
      </c>
      <c r="AO712" s="89">
        <v>0</v>
      </c>
      <c r="AP712" s="89">
        <v>0</v>
      </c>
      <c r="AQ712" s="89">
        <v>0</v>
      </c>
      <c r="AR712" s="89">
        <v>0</v>
      </c>
      <c r="AS712" s="89">
        <v>0</v>
      </c>
      <c r="AT712" s="89">
        <v>0</v>
      </c>
      <c r="AU712" s="89">
        <v>0</v>
      </c>
      <c r="AV712" s="89">
        <v>0</v>
      </c>
      <c r="AW712" s="89">
        <v>0</v>
      </c>
      <c r="AX712" s="89">
        <v>0</v>
      </c>
      <c r="AY712" s="89">
        <v>0.1</v>
      </c>
      <c r="AZ712" s="89">
        <v>0.1</v>
      </c>
      <c r="BA712" s="89">
        <v>0.1</v>
      </c>
      <c r="BB712" s="89">
        <v>0.1</v>
      </c>
      <c r="BC712" s="89">
        <v>0.1</v>
      </c>
      <c r="BD712" s="89">
        <v>0.45987007513552003</v>
      </c>
      <c r="BE712" s="89">
        <v>0.38678948140960046</v>
      </c>
      <c r="BF712" s="89">
        <v>0.35711001040912188</v>
      </c>
      <c r="BG712" s="89">
        <v>0.40019919218276384</v>
      </c>
      <c r="BH712" s="89">
        <v>0.45057888317956613</v>
      </c>
      <c r="BI712" s="89">
        <v>0.72715145724140262</v>
      </c>
      <c r="BJ712" s="89">
        <v>0.79847358952489789</v>
      </c>
      <c r="BK712" s="89">
        <v>0.54096402599771587</v>
      </c>
      <c r="BL712" s="89">
        <v>0.5010897462469428</v>
      </c>
      <c r="BM712" s="89">
        <v>0.60258043406250972</v>
      </c>
      <c r="BN712" s="89">
        <v>0.56786097727761953</v>
      </c>
      <c r="BO712" s="89">
        <v>0.52788879909619646</v>
      </c>
      <c r="BP712" s="89">
        <v>0.6828242928113607</v>
      </c>
      <c r="BQ712" s="89">
        <v>0.8965152317585271</v>
      </c>
      <c r="BR712" s="89">
        <v>0.93714930694885101</v>
      </c>
      <c r="BS712" s="89">
        <v>1.3431917106903559</v>
      </c>
      <c r="BT712" s="89">
        <v>1.8963947340716183</v>
      </c>
      <c r="BU712" s="89">
        <v>2.0452766116819325</v>
      </c>
      <c r="BV712" s="89">
        <v>2.4100950980884512</v>
      </c>
      <c r="BW712" s="89">
        <v>3.0702936142598549</v>
      </c>
      <c r="BX712" s="89">
        <v>5.1981695605226994</v>
      </c>
      <c r="BY712" s="89">
        <v>5.3063314266585921</v>
      </c>
      <c r="BZ712" s="89">
        <v>5.9203805714823963</v>
      </c>
      <c r="CA712" s="89">
        <v>6.1690333265220323</v>
      </c>
      <c r="CB712" s="89">
        <v>6.1052350909630722</v>
      </c>
      <c r="CC712" s="89">
        <v>6.0575251907768148</v>
      </c>
      <c r="CD712" s="89">
        <v>5.1715129686931096</v>
      </c>
      <c r="CE712" s="89">
        <v>5.5039873176941834</v>
      </c>
      <c r="CF712" s="89">
        <v>6.6891123820710119</v>
      </c>
      <c r="CG712" s="89">
        <v>6.7521486205156691</v>
      </c>
      <c r="CH712" s="89">
        <v>7.1066291812258982</v>
      </c>
      <c r="CI712" s="851">
        <v>7.2030298627292293</v>
      </c>
      <c r="CJ712" s="851">
        <v>7.0827317537492371</v>
      </c>
      <c r="CK712" s="1069">
        <v>7.5231912892887873</v>
      </c>
      <c r="CL712" s="1069">
        <v>7.7584170809763942</v>
      </c>
      <c r="CM712" s="380"/>
      <c r="CN712" s="913"/>
    </row>
    <row r="713" spans="1:92" s="80" customFormat="1" ht="15">
      <c r="A713" s="228"/>
      <c r="B713" s="60"/>
      <c r="C713" s="685"/>
      <c r="D713" s="17"/>
      <c r="E713" s="579"/>
      <c r="F713" s="542"/>
      <c r="G713" s="524"/>
      <c r="H713" s="228"/>
      <c r="J713" s="80" t="s">
        <v>760</v>
      </c>
      <c r="R713" s="5"/>
      <c r="S713" s="322"/>
      <c r="T713" s="12"/>
      <c r="U713" s="8"/>
      <c r="V713" s="87" t="s">
        <v>776</v>
      </c>
      <c r="W713" s="344" t="s">
        <v>660</v>
      </c>
      <c r="X713" s="85"/>
      <c r="Y713" s="85"/>
      <c r="Z713" s="789">
        <v>1959</v>
      </c>
      <c r="AK713" s="89">
        <v>8.8000000000000007</v>
      </c>
      <c r="AL713" s="89">
        <v>8.6999999999999993</v>
      </c>
      <c r="AM713" s="89">
        <v>9.6999999999999993</v>
      </c>
      <c r="AN713" s="89">
        <v>10</v>
      </c>
      <c r="AO713" s="89">
        <v>10.6</v>
      </c>
      <c r="AP713" s="89">
        <v>10.8</v>
      </c>
      <c r="AQ713" s="89">
        <v>11</v>
      </c>
      <c r="AR713" s="89">
        <v>11.1</v>
      </c>
      <c r="AS713" s="89">
        <v>11.4</v>
      </c>
      <c r="AT713" s="89">
        <v>12.3</v>
      </c>
      <c r="AU713" s="89">
        <v>12.5</v>
      </c>
      <c r="AV713" s="89">
        <v>12.6</v>
      </c>
      <c r="AW713" s="89">
        <v>12.8</v>
      </c>
      <c r="AX713" s="89">
        <v>12.9</v>
      </c>
      <c r="AY713" s="89">
        <v>12.9</v>
      </c>
      <c r="AZ713" s="89">
        <v>13.3</v>
      </c>
      <c r="BA713" s="89">
        <v>14.7</v>
      </c>
      <c r="BB713" s="89">
        <v>15.2</v>
      </c>
      <c r="BC713" s="89">
        <v>15.8</v>
      </c>
      <c r="BD713" s="89">
        <v>15.548157944454937</v>
      </c>
      <c r="BE713" s="89">
        <v>16.600606089023533</v>
      </c>
      <c r="BF713" s="89">
        <v>17.030805289156145</v>
      </c>
      <c r="BG713" s="89">
        <v>16.948530518902814</v>
      </c>
      <c r="BH713" s="89">
        <v>17.496915419705289</v>
      </c>
      <c r="BI713" s="89">
        <v>17.869675945293139</v>
      </c>
      <c r="BJ713" s="89">
        <v>18.149584831083683</v>
      </c>
      <c r="BK713" s="89">
        <v>18.199518741905262</v>
      </c>
      <c r="BL713" s="89">
        <v>17.698592769019243</v>
      </c>
      <c r="BM713" s="89">
        <v>18.014579799630894</v>
      </c>
      <c r="BN713" s="89">
        <v>17.818161559545427</v>
      </c>
      <c r="BO713" s="89">
        <v>18.02047137249577</v>
      </c>
      <c r="BP713" s="89">
        <v>18.105569668494613</v>
      </c>
      <c r="BQ713" s="89">
        <v>18.084380573037166</v>
      </c>
      <c r="BR713" s="89">
        <v>18.3246093853651</v>
      </c>
      <c r="BS713" s="89">
        <v>18.417608273092938</v>
      </c>
      <c r="BT713" s="89">
        <v>18.217972774929521</v>
      </c>
      <c r="BU713" s="89">
        <v>18.151625110089991</v>
      </c>
      <c r="BV713" s="89">
        <v>18.234655723527464</v>
      </c>
      <c r="BW713" s="89">
        <v>17.629782094729215</v>
      </c>
      <c r="BX713" s="89">
        <v>15.513636895216765</v>
      </c>
      <c r="BY713" s="89">
        <v>15.751562522060091</v>
      </c>
      <c r="BZ713" s="89">
        <v>15.578109915550353</v>
      </c>
      <c r="CA713" s="89">
        <v>15.60945726050875</v>
      </c>
      <c r="CB713" s="89">
        <v>15.731035589923392</v>
      </c>
      <c r="CC713" s="89">
        <v>15.941154073303993</v>
      </c>
      <c r="CD713" s="89">
        <v>15.769465965712385</v>
      </c>
      <c r="CE713" s="89">
        <v>15.886594966657498</v>
      </c>
      <c r="CF713" s="89">
        <v>15.819502190070049</v>
      </c>
      <c r="CG713" s="89">
        <v>15.695529766927145</v>
      </c>
      <c r="CH713" s="89">
        <v>15.708192913803318</v>
      </c>
      <c r="CI713" s="851">
        <v>16.235134656441268</v>
      </c>
      <c r="CJ713" s="851">
        <v>16.131125336235026</v>
      </c>
      <c r="CK713" s="1069">
        <v>16.254787903255625</v>
      </c>
      <c r="CL713" s="1069">
        <v>16.494054015753612</v>
      </c>
      <c r="CM713" s="380"/>
      <c r="CN713" s="913"/>
    </row>
    <row r="714" spans="1:92" s="80" customFormat="1" ht="15">
      <c r="A714" s="228"/>
      <c r="B714" s="60"/>
      <c r="C714" s="685"/>
      <c r="D714" s="17"/>
      <c r="E714" s="579"/>
      <c r="F714" s="542"/>
      <c r="G714" s="524"/>
      <c r="H714" s="228"/>
      <c r="J714" s="80" t="s">
        <v>760</v>
      </c>
      <c r="R714" s="5"/>
      <c r="S714" s="322"/>
      <c r="T714" s="12"/>
      <c r="U714" s="8"/>
      <c r="V714" s="87" t="s">
        <v>644</v>
      </c>
      <c r="W714" s="344" t="s">
        <v>660</v>
      </c>
      <c r="X714" s="85"/>
      <c r="Y714" s="85"/>
      <c r="Z714" s="789">
        <v>1959</v>
      </c>
      <c r="AK714" s="89">
        <v>0</v>
      </c>
      <c r="AL714" s="89">
        <v>0</v>
      </c>
      <c r="AM714" s="89">
        <v>0</v>
      </c>
      <c r="AN714" s="89">
        <v>0</v>
      </c>
      <c r="AO714" s="89">
        <v>0</v>
      </c>
      <c r="AP714" s="89">
        <v>0</v>
      </c>
      <c r="AQ714" s="89">
        <v>0</v>
      </c>
      <c r="AR714" s="89">
        <v>0</v>
      </c>
      <c r="AS714" s="89">
        <v>0</v>
      </c>
      <c r="AT714" s="89">
        <v>0</v>
      </c>
      <c r="AU714" s="89">
        <v>0</v>
      </c>
      <c r="AV714" s="89">
        <v>0</v>
      </c>
      <c r="AW714" s="89">
        <v>0.2</v>
      </c>
      <c r="AX714" s="89">
        <v>0.2</v>
      </c>
      <c r="AY714" s="89">
        <v>0.2</v>
      </c>
      <c r="AZ714" s="89">
        <v>0.3</v>
      </c>
      <c r="BA714" s="89">
        <v>0.5</v>
      </c>
      <c r="BB714" s="89">
        <v>0.5</v>
      </c>
      <c r="BC714" s="89">
        <v>0.6</v>
      </c>
      <c r="BD714" s="89">
        <v>0.71647604237817719</v>
      </c>
      <c r="BE714" s="89">
        <v>0.72371881383505732</v>
      </c>
      <c r="BF714" s="89">
        <v>0.62175895495924172</v>
      </c>
      <c r="BG714" s="89">
        <v>0.70140058748531431</v>
      </c>
      <c r="BH714" s="89">
        <v>0.76743211274338563</v>
      </c>
      <c r="BI714" s="89">
        <v>0.79052990525370048</v>
      </c>
      <c r="BJ714" s="89">
        <v>0.76801069977889125</v>
      </c>
      <c r="BK714" s="89">
        <v>0.77720200294063346</v>
      </c>
      <c r="BL714" s="89">
        <v>0.94328974514820674</v>
      </c>
      <c r="BM714" s="89">
        <v>0.99635249381797764</v>
      </c>
      <c r="BN714" s="89">
        <v>1.0587887329303864</v>
      </c>
      <c r="BO714" s="89">
        <v>0.96649382566048259</v>
      </c>
      <c r="BP714" s="89">
        <v>0.88179510904359459</v>
      </c>
      <c r="BQ714" s="89">
        <v>1.0228038773565167</v>
      </c>
      <c r="BR714" s="89">
        <v>0.89649260468060654</v>
      </c>
      <c r="BS714" s="89">
        <v>0.8060132553728786</v>
      </c>
      <c r="BT714" s="89">
        <v>0.81951405554265377</v>
      </c>
      <c r="BU714" s="89">
        <v>0.82596230251203739</v>
      </c>
      <c r="BV714" s="89">
        <v>0.69166396544875985</v>
      </c>
      <c r="BW714" s="89">
        <v>0.68672543758783711</v>
      </c>
      <c r="BX714" s="89">
        <v>0.61115574971983644</v>
      </c>
      <c r="BY714" s="89">
        <v>0.58236815133115494</v>
      </c>
      <c r="BZ714" s="89">
        <v>0.60725058026398115</v>
      </c>
      <c r="CA714" s="89">
        <v>0.59824000958574797</v>
      </c>
      <c r="CB714" s="89">
        <v>0.4624971879769138</v>
      </c>
      <c r="CC714" s="89">
        <v>0.32313065045677236</v>
      </c>
      <c r="CD714" s="89">
        <v>0.23121923570082981</v>
      </c>
      <c r="CE714" s="89">
        <v>0.26279836782132643</v>
      </c>
      <c r="CF714" s="89">
        <v>0.25954943952448006</v>
      </c>
      <c r="CG714" s="89">
        <v>0.25985906236617495</v>
      </c>
      <c r="CH714" s="89">
        <v>0.2630360620630614</v>
      </c>
      <c r="CI714" s="851">
        <v>0.20097976308781276</v>
      </c>
      <c r="CJ714" s="851">
        <v>0.22469868541203278</v>
      </c>
      <c r="CK714" s="1069">
        <v>0.24992530221375261</v>
      </c>
      <c r="CL714" s="1069">
        <v>0.24519066120289565</v>
      </c>
      <c r="CM714" s="380"/>
      <c r="CN714" s="913"/>
    </row>
    <row r="715" spans="1:92" s="80" customFormat="1" ht="15">
      <c r="A715" s="228"/>
      <c r="B715" s="60"/>
      <c r="C715" s="685"/>
      <c r="D715" s="17"/>
      <c r="E715" s="579"/>
      <c r="F715" s="542"/>
      <c r="G715" s="524"/>
      <c r="H715" s="228"/>
      <c r="J715" s="80" t="s">
        <v>760</v>
      </c>
      <c r="R715" s="5"/>
      <c r="S715" s="322"/>
      <c r="T715" s="12"/>
      <c r="U715" s="8"/>
      <c r="V715" s="87" t="s">
        <v>671</v>
      </c>
      <c r="W715" s="344" t="s">
        <v>691</v>
      </c>
      <c r="X715" s="85"/>
      <c r="Y715" s="85"/>
      <c r="Z715" s="789">
        <v>1959</v>
      </c>
      <c r="AK715" s="89">
        <v>31.4</v>
      </c>
      <c r="AL715" s="89">
        <v>30.6</v>
      </c>
      <c r="AM715" s="89">
        <v>31.8</v>
      </c>
      <c r="AN715" s="89">
        <v>31.9</v>
      </c>
      <c r="AO715" s="89">
        <v>32.700000000000003</v>
      </c>
      <c r="AP715" s="89">
        <v>33.700000000000003</v>
      </c>
      <c r="AQ715" s="89">
        <v>33.9</v>
      </c>
      <c r="AR715" s="89">
        <v>33.799999999999997</v>
      </c>
      <c r="AS715" s="89">
        <v>33.6</v>
      </c>
      <c r="AT715" s="89">
        <v>34.4</v>
      </c>
      <c r="AU715" s="89">
        <v>34.799999999999997</v>
      </c>
      <c r="AV715" s="89">
        <v>34.1</v>
      </c>
      <c r="AW715" s="89">
        <v>33.6</v>
      </c>
      <c r="AX715" s="89">
        <v>34</v>
      </c>
      <c r="AY715" s="89">
        <v>34</v>
      </c>
      <c r="AZ715" s="89">
        <v>34.200000000000003</v>
      </c>
      <c r="BA715" s="89">
        <v>35.700000000000003</v>
      </c>
      <c r="BB715" s="89">
        <v>37.700000000000003</v>
      </c>
      <c r="BC715" s="89">
        <v>37.6</v>
      </c>
      <c r="BD715" s="89">
        <v>37.618244706361082</v>
      </c>
      <c r="BE715" s="89">
        <v>39.373955194670174</v>
      </c>
      <c r="BF715" s="89">
        <v>40.155100188641441</v>
      </c>
      <c r="BG715" s="89">
        <v>40.359056473616313</v>
      </c>
      <c r="BH715" s="89">
        <v>40.977035922875345</v>
      </c>
      <c r="BI715" s="89">
        <v>41.699106020929108</v>
      </c>
      <c r="BJ715" s="89">
        <v>42.430440214870345</v>
      </c>
      <c r="BK715" s="89">
        <v>42.511997199601211</v>
      </c>
      <c r="BL715" s="89">
        <v>41.930140623212992</v>
      </c>
      <c r="BM715" s="89">
        <v>42.712985802095858</v>
      </c>
      <c r="BN715" s="89">
        <v>41.851354685316132</v>
      </c>
      <c r="BO715" s="89">
        <v>41.56372799518897</v>
      </c>
      <c r="BP715" s="89">
        <v>41.595847749122854</v>
      </c>
      <c r="BQ715" s="89">
        <v>41.881685602448385</v>
      </c>
      <c r="BR715" s="89">
        <v>41.397640364315528</v>
      </c>
      <c r="BS715" s="89">
        <v>42.004051140853456</v>
      </c>
      <c r="BT715" s="89">
        <v>42.540293206220703</v>
      </c>
      <c r="BU715" s="89">
        <v>42.684887439646445</v>
      </c>
      <c r="BV715" s="89">
        <v>43.95862016789075</v>
      </c>
      <c r="BW715" s="89">
        <v>44.238859014303117</v>
      </c>
      <c r="BX715" s="89">
        <v>44.060506992828337</v>
      </c>
      <c r="BY715" s="89">
        <v>44.924717522917078</v>
      </c>
      <c r="BZ715" s="89">
        <v>44.174402477793542</v>
      </c>
      <c r="CA715" s="89">
        <v>43.837158360623121</v>
      </c>
      <c r="CB715" s="89">
        <v>43.27090895928216</v>
      </c>
      <c r="CC715" s="89">
        <v>43.07884501228223</v>
      </c>
      <c r="CD715" s="89">
        <v>43.291561657617223</v>
      </c>
      <c r="CE715" s="89">
        <v>43.813033774625055</v>
      </c>
      <c r="CF715" s="89">
        <v>44.100603075663599</v>
      </c>
      <c r="CG715" s="89">
        <v>43.385240662457761</v>
      </c>
      <c r="CH715" s="89">
        <v>43.222023644795279</v>
      </c>
      <c r="CI715" s="851">
        <v>42.139623133778272</v>
      </c>
      <c r="CJ715" s="851">
        <v>42.528962282315078</v>
      </c>
      <c r="CK715" s="1069">
        <v>43.741224883806218</v>
      </c>
      <c r="CL715" s="1069">
        <v>44.951178371654528</v>
      </c>
      <c r="CM715" s="380"/>
      <c r="CN715" s="913"/>
    </row>
    <row r="716" spans="1:92" s="80" customFormat="1" ht="15">
      <c r="A716" s="228"/>
      <c r="B716" s="60"/>
      <c r="C716" s="685"/>
      <c r="D716" s="17"/>
      <c r="E716" s="579"/>
      <c r="F716" s="542"/>
      <c r="G716" s="524"/>
      <c r="H716" s="228"/>
      <c r="R716" s="5"/>
      <c r="S716" s="322"/>
      <c r="T716" s="12"/>
      <c r="U716" s="8"/>
      <c r="V716" s="88"/>
      <c r="W716" s="344"/>
      <c r="X716" s="85"/>
      <c r="Y716" s="85"/>
      <c r="Z716" s="789"/>
      <c r="AK716" s="851"/>
      <c r="AL716" s="851"/>
      <c r="AM716" s="851"/>
      <c r="AN716" s="851"/>
      <c r="AO716" s="851"/>
      <c r="AP716" s="851"/>
      <c r="AQ716" s="851"/>
      <c r="AR716" s="851"/>
      <c r="AS716" s="851"/>
      <c r="AT716" s="851"/>
      <c r="AU716" s="851"/>
      <c r="AV716" s="851"/>
      <c r="AW716" s="851"/>
      <c r="AX716" s="851"/>
      <c r="AY716" s="851"/>
      <c r="AZ716" s="851"/>
      <c r="BA716" s="851"/>
      <c r="BB716" s="851"/>
      <c r="BC716" s="851"/>
      <c r="BD716" s="851"/>
      <c r="BE716" s="851"/>
      <c r="BF716" s="851"/>
      <c r="BG716" s="851"/>
      <c r="BH716" s="851"/>
      <c r="BI716" s="851"/>
      <c r="BJ716" s="851"/>
      <c r="BK716" s="851"/>
      <c r="BL716" s="851"/>
      <c r="BM716" s="851"/>
      <c r="BN716" s="851"/>
      <c r="BO716" s="851"/>
      <c r="BP716" s="851"/>
      <c r="BQ716" s="851"/>
      <c r="BR716" s="851"/>
      <c r="BS716" s="851"/>
      <c r="BT716" s="851"/>
      <c r="BU716" s="851"/>
      <c r="BV716" s="851"/>
      <c r="BW716" s="851"/>
      <c r="BX716" s="851"/>
      <c r="BY716" s="851"/>
      <c r="BZ716" s="851"/>
      <c r="CA716" s="851"/>
      <c r="CB716" s="851"/>
      <c r="CC716" s="851"/>
      <c r="CD716" s="851"/>
      <c r="CE716" s="851"/>
      <c r="CF716" s="851"/>
      <c r="CG716" s="851"/>
      <c r="CH716" s="851"/>
      <c r="CI716" s="851"/>
      <c r="CJ716" s="851"/>
      <c r="CK716" s="851"/>
      <c r="CL716" s="380"/>
      <c r="CM716" s="380"/>
      <c r="CN716" s="913"/>
    </row>
    <row r="717" spans="1:92" s="80" customFormat="1" ht="15">
      <c r="F717" s="380"/>
      <c r="J717" s="80" t="s">
        <v>760</v>
      </c>
      <c r="V717" s="1071" t="s">
        <v>353</v>
      </c>
      <c r="W717" s="361"/>
      <c r="X717" s="85"/>
      <c r="Y717" s="85"/>
      <c r="Z717" s="1072"/>
      <c r="AK717" s="851"/>
      <c r="AL717" s="851"/>
      <c r="AM717" s="851"/>
      <c r="AN717" s="851"/>
      <c r="AO717" s="851"/>
      <c r="AP717" s="851"/>
      <c r="AQ717" s="851"/>
      <c r="AR717" s="851"/>
      <c r="AS717" s="851"/>
      <c r="AT717" s="851"/>
      <c r="AU717" s="851"/>
      <c r="AV717" s="851"/>
      <c r="AW717" s="851"/>
      <c r="AX717" s="851"/>
      <c r="AY717" s="851"/>
      <c r="AZ717" s="851"/>
      <c r="BA717" s="851"/>
      <c r="BB717" s="851"/>
      <c r="BC717" s="851"/>
      <c r="BD717" s="851"/>
      <c r="BE717" s="851"/>
      <c r="BF717" s="851"/>
      <c r="BG717" s="851"/>
      <c r="BH717" s="851"/>
      <c r="BI717" s="851"/>
      <c r="BJ717" s="851"/>
      <c r="BK717" s="851"/>
      <c r="BL717" s="851"/>
      <c r="BM717" s="851"/>
      <c r="BN717" s="851"/>
      <c r="BO717" s="851"/>
      <c r="BP717" s="851"/>
      <c r="BQ717" s="851"/>
      <c r="BR717" s="851"/>
      <c r="BS717" s="851"/>
      <c r="BT717" s="851"/>
      <c r="BU717" s="851"/>
      <c r="BV717" s="851"/>
      <c r="BW717" s="851"/>
      <c r="BX717" s="851"/>
      <c r="BY717" s="851"/>
      <c r="BZ717" s="851"/>
      <c r="CA717" s="851"/>
      <c r="CB717" s="851"/>
      <c r="CC717" s="851"/>
      <c r="CD717" s="851"/>
      <c r="CE717" s="851"/>
      <c r="CF717" s="851"/>
      <c r="CG717" s="851"/>
      <c r="CH717" s="851"/>
      <c r="CI717" s="851"/>
      <c r="CJ717" s="851"/>
      <c r="CK717" s="851"/>
      <c r="CL717" s="380"/>
      <c r="CM717" s="380"/>
      <c r="CN717" s="913"/>
    </row>
    <row r="718" spans="1:92" s="80" customFormat="1" ht="15">
      <c r="F718" s="380"/>
      <c r="J718" s="80" t="s">
        <v>760</v>
      </c>
      <c r="V718" s="1071" t="s">
        <v>354</v>
      </c>
      <c r="W718" s="361"/>
      <c r="X718" s="85"/>
      <c r="Y718" s="85"/>
      <c r="Z718" s="1072"/>
      <c r="AK718" s="851"/>
      <c r="AL718" s="851"/>
      <c r="AM718" s="851"/>
      <c r="AN718" s="851"/>
      <c r="AO718" s="851"/>
      <c r="AP718" s="851"/>
      <c r="AQ718" s="851"/>
      <c r="AR718" s="851"/>
      <c r="AS718" s="851"/>
      <c r="AT718" s="851"/>
      <c r="AU718" s="851"/>
      <c r="AV718" s="851"/>
      <c r="AW718" s="851"/>
      <c r="AX718" s="851"/>
      <c r="AY718" s="851"/>
      <c r="AZ718" s="851"/>
      <c r="BA718" s="851"/>
      <c r="BB718" s="851"/>
      <c r="BC718" s="851"/>
      <c r="BD718" s="851"/>
      <c r="BE718" s="851"/>
      <c r="BF718" s="851"/>
      <c r="BG718" s="851"/>
      <c r="BH718" s="851"/>
      <c r="BI718" s="851"/>
      <c r="BJ718" s="851"/>
      <c r="BK718" s="851"/>
      <c r="BL718" s="851"/>
      <c r="BM718" s="851"/>
      <c r="BN718" s="851"/>
      <c r="BO718" s="851"/>
      <c r="BP718" s="851"/>
      <c r="BQ718" s="851"/>
      <c r="BR718" s="851"/>
      <c r="BS718" s="851"/>
      <c r="BT718" s="851"/>
      <c r="BU718" s="851"/>
      <c r="BV718" s="851"/>
      <c r="BW718" s="851"/>
      <c r="BX718" s="851"/>
      <c r="BY718" s="851"/>
      <c r="BZ718" s="851"/>
      <c r="CA718" s="851"/>
      <c r="CB718" s="851"/>
      <c r="CC718" s="851"/>
      <c r="CD718" s="851"/>
      <c r="CE718" s="851"/>
      <c r="CF718" s="851"/>
      <c r="CG718" s="851"/>
      <c r="CH718" s="851"/>
      <c r="CI718" s="851"/>
      <c r="CJ718" s="851"/>
      <c r="CK718" s="851"/>
      <c r="CL718" s="380"/>
      <c r="CM718" s="380"/>
      <c r="CN718" s="913"/>
    </row>
    <row r="719" spans="1:92" ht="17" thickBot="1">
      <c r="J719" s="279"/>
      <c r="K719" s="280"/>
      <c r="L719" s="281"/>
      <c r="M719" s="282"/>
      <c r="N719" s="283"/>
      <c r="O719" s="284"/>
      <c r="P719" s="285"/>
      <c r="Q719" s="286"/>
      <c r="R719" s="289"/>
      <c r="S719" s="323"/>
      <c r="T719" s="287"/>
      <c r="U719" s="288"/>
      <c r="V719" s="253"/>
      <c r="W719" s="352"/>
      <c r="X719" s="254"/>
      <c r="Y719" s="254"/>
      <c r="Z719" s="790"/>
      <c r="AA719" s="257"/>
      <c r="AB719" s="257"/>
      <c r="AC719" s="257"/>
      <c r="AD719" s="257"/>
      <c r="AE719" s="257"/>
      <c r="AF719" s="257"/>
      <c r="AG719" s="257"/>
      <c r="AH719" s="257"/>
      <c r="AI719" s="257"/>
      <c r="AJ719" s="257"/>
      <c r="AK719" s="257"/>
      <c r="AL719" s="257"/>
      <c r="AM719" s="257"/>
      <c r="AN719" s="257"/>
      <c r="AO719" s="257"/>
      <c r="AP719" s="257"/>
      <c r="AQ719" s="257"/>
      <c r="AR719" s="257"/>
      <c r="AS719" s="257"/>
      <c r="AT719" s="257"/>
      <c r="AU719" s="257"/>
      <c r="AV719" s="257"/>
      <c r="AW719" s="257"/>
      <c r="AX719" s="257"/>
      <c r="AY719" s="257"/>
      <c r="AZ719" s="257"/>
      <c r="BA719" s="257"/>
      <c r="BB719" s="257"/>
      <c r="BC719" s="257"/>
      <c r="BD719" s="257"/>
      <c r="BE719" s="257"/>
      <c r="BF719" s="257"/>
      <c r="BG719" s="257"/>
      <c r="BH719" s="257"/>
      <c r="BI719" s="257"/>
      <c r="BJ719" s="257"/>
      <c r="BK719" s="257"/>
      <c r="BL719" s="257"/>
      <c r="BM719" s="257"/>
      <c r="BN719" s="257"/>
      <c r="BO719" s="257"/>
      <c r="BP719" s="257"/>
      <c r="BQ719" s="257"/>
      <c r="BR719" s="257"/>
      <c r="BS719" s="257"/>
      <c r="BT719" s="257"/>
      <c r="BU719" s="257"/>
      <c r="BV719" s="257"/>
      <c r="BW719" s="257"/>
      <c r="BX719" s="257"/>
      <c r="BY719" s="257"/>
      <c r="BZ719" s="257"/>
      <c r="CA719" s="257"/>
      <c r="CB719" s="257"/>
      <c r="CC719" s="257"/>
      <c r="CD719" s="257"/>
      <c r="CE719" s="257"/>
      <c r="CF719" s="257"/>
      <c r="CG719" s="257"/>
      <c r="CH719" s="257"/>
      <c r="CI719" s="257"/>
      <c r="CJ719" s="257"/>
      <c r="CK719" s="838"/>
      <c r="CL719" s="838"/>
      <c r="CM719" s="838"/>
      <c r="CN719" s="914"/>
    </row>
    <row r="720" spans="1:92">
      <c r="J720" s="290"/>
      <c r="K720" s="291"/>
      <c r="L720" s="292"/>
      <c r="M720" s="293"/>
      <c r="N720" s="294"/>
      <c r="O720" s="295"/>
      <c r="P720" s="296"/>
      <c r="Q720" s="297"/>
      <c r="R720" s="300"/>
      <c r="S720" s="324"/>
      <c r="T720" s="298"/>
      <c r="U720" s="299"/>
      <c r="V720" s="270"/>
      <c r="W720" s="353"/>
      <c r="X720" s="271"/>
      <c r="Y720" s="271"/>
      <c r="Z720" s="791"/>
      <c r="AA720" s="274"/>
      <c r="AB720" s="274"/>
      <c r="AC720" s="274"/>
      <c r="AD720" s="274"/>
      <c r="AE720" s="274"/>
      <c r="AF720" s="274"/>
      <c r="AG720" s="274"/>
      <c r="AH720" s="274"/>
      <c r="AI720" s="274"/>
      <c r="AJ720" s="274"/>
      <c r="AK720" s="274"/>
      <c r="AL720" s="274"/>
      <c r="AM720" s="274"/>
      <c r="AN720" s="274"/>
      <c r="AO720" s="274"/>
      <c r="AP720" s="274"/>
      <c r="AQ720" s="274"/>
      <c r="AR720" s="274"/>
      <c r="AS720" s="274"/>
      <c r="AT720" s="274"/>
      <c r="AU720" s="274"/>
      <c r="AV720" s="274"/>
      <c r="AW720" s="274"/>
      <c r="AX720" s="274"/>
      <c r="AY720" s="274"/>
      <c r="AZ720" s="274"/>
      <c r="BA720" s="274"/>
      <c r="BB720" s="274"/>
      <c r="BC720" s="274"/>
      <c r="BD720" s="301"/>
      <c r="BE720" s="301"/>
      <c r="BF720" s="301"/>
      <c r="BG720" s="301"/>
      <c r="BH720" s="301"/>
      <c r="BI720" s="301"/>
      <c r="BJ720" s="301"/>
      <c r="BK720" s="301"/>
      <c r="BL720" s="301"/>
      <c r="BM720" s="301"/>
      <c r="BN720" s="301"/>
      <c r="BO720" s="301"/>
      <c r="BP720" s="301"/>
      <c r="BQ720" s="301"/>
      <c r="BR720" s="301"/>
      <c r="BS720" s="301"/>
      <c r="BT720" s="301"/>
      <c r="BU720" s="301"/>
      <c r="BV720" s="301"/>
      <c r="BW720" s="301"/>
      <c r="BX720" s="301"/>
      <c r="BY720" s="301"/>
      <c r="BZ720" s="301"/>
      <c r="CA720" s="301"/>
      <c r="CB720" s="301"/>
      <c r="CC720" s="301"/>
      <c r="CD720" s="301"/>
      <c r="CE720" s="301"/>
      <c r="CF720" s="301"/>
      <c r="CG720" s="301"/>
      <c r="CH720" s="301"/>
      <c r="CI720" s="301"/>
      <c r="CJ720" s="301"/>
      <c r="CK720" s="839"/>
      <c r="CL720" s="839"/>
      <c r="CM720" s="839"/>
      <c r="CN720" s="914"/>
    </row>
    <row r="721" spans="1:92" ht="17">
      <c r="V721" s="178" t="str">
        <f>V258</f>
        <v>3.201 Dépenses et recettes des administrations publiques (S13) (*)</v>
      </c>
      <c r="CK721" s="829"/>
      <c r="CL721" s="395"/>
      <c r="CM721" s="395"/>
      <c r="CN721" s="914"/>
    </row>
    <row r="722" spans="1:92" s="15" customFormat="1">
      <c r="A722" s="231"/>
      <c r="B722" s="61"/>
      <c r="C722" s="690"/>
      <c r="D722" s="16"/>
      <c r="E722" s="583"/>
      <c r="F722" s="549"/>
      <c r="G722" s="528"/>
      <c r="H722" s="231"/>
      <c r="I722" s="83"/>
      <c r="J722" s="81"/>
      <c r="K722" s="67"/>
      <c r="L722" s="63"/>
      <c r="M722" s="61"/>
      <c r="N722" s="47"/>
      <c r="O722" s="65"/>
      <c r="P722" s="37"/>
      <c r="Q722" s="16"/>
      <c r="R722" s="6"/>
      <c r="S722" s="328"/>
      <c r="T722" s="11"/>
      <c r="U722" s="7"/>
      <c r="V722" s="18"/>
      <c r="W722" s="344"/>
      <c r="X722" s="21"/>
      <c r="Y722" s="21"/>
      <c r="Z722" s="789"/>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829"/>
      <c r="CL722" s="395"/>
      <c r="CM722" s="395"/>
      <c r="CN722" s="914"/>
    </row>
    <row r="723" spans="1:92">
      <c r="V723" s="18" t="s">
        <v>797</v>
      </c>
      <c r="W723" s="344" t="s">
        <v>512</v>
      </c>
      <c r="X723" s="18" t="s">
        <v>823</v>
      </c>
      <c r="Z723" s="789">
        <v>1978</v>
      </c>
      <c r="BD723" s="134">
        <f>BC723+BD$264</f>
        <v>3.5298700000000007</v>
      </c>
      <c r="BE723" s="135">
        <f t="shared" ref="BE723:CL723" si="436">BD723+BE$264</f>
        <v>7.9575700000000005</v>
      </c>
      <c r="BF723" s="135">
        <f t="shared" si="436"/>
        <v>13.332350000000002</v>
      </c>
      <c r="BG723" s="135">
        <f t="shared" si="436"/>
        <v>21.798740000000002</v>
      </c>
      <c r="BH723" s="135">
        <f t="shared" si="436"/>
        <v>31.807610000000004</v>
      </c>
      <c r="BI723" s="135">
        <f t="shared" si="436"/>
        <v>45.865670000000009</v>
      </c>
      <c r="BJ723" s="135">
        <f t="shared" si="436"/>
        <v>61.986700000000013</v>
      </c>
      <c r="BK723" s="135">
        <f t="shared" si="436"/>
        <v>80.709000000000003</v>
      </c>
      <c r="BL723" s="135">
        <f t="shared" si="436"/>
        <v>101.10657</v>
      </c>
      <c r="BM723" s="135">
        <f t="shared" si="436"/>
        <v>121.81910000000001</v>
      </c>
      <c r="BN723" s="135">
        <f t="shared" si="436"/>
        <v>143.33082999999999</v>
      </c>
      <c r="BO723" s="135">
        <f t="shared" si="436"/>
        <v>167.28963999999999</v>
      </c>
      <c r="BP723" s="135">
        <f t="shared" si="436"/>
        <v>194.68720999999999</v>
      </c>
      <c r="BQ723" s="135">
        <f t="shared" si="436"/>
        <v>224.49257999999998</v>
      </c>
      <c r="BR723" s="135">
        <f t="shared" si="436"/>
        <v>257.36933999999997</v>
      </c>
      <c r="BS723" s="135">
        <f t="shared" si="436"/>
        <v>293.61038999999994</v>
      </c>
      <c r="BT723" s="135">
        <f t="shared" si="436"/>
        <v>331.99536999999992</v>
      </c>
      <c r="BU723" s="135">
        <f t="shared" si="436"/>
        <v>373.1000699999999</v>
      </c>
      <c r="BV723" s="135">
        <f t="shared" si="436"/>
        <v>416.92986999999988</v>
      </c>
      <c r="BW723" s="135">
        <f t="shared" si="436"/>
        <v>460.56376999999986</v>
      </c>
      <c r="BX723" s="135">
        <f t="shared" si="436"/>
        <v>504.29656999999986</v>
      </c>
      <c r="BY723" s="135">
        <f t="shared" si="436"/>
        <v>545.18856999999991</v>
      </c>
      <c r="BZ723" s="135">
        <f t="shared" si="436"/>
        <v>586.64226999999994</v>
      </c>
      <c r="CA723" s="135">
        <f t="shared" si="436"/>
        <v>631.78426999999999</v>
      </c>
      <c r="CB723" s="135">
        <f t="shared" si="436"/>
        <v>677.34516999999994</v>
      </c>
      <c r="CC723" s="135">
        <f t="shared" si="436"/>
        <v>722.13356999999996</v>
      </c>
      <c r="CD723" s="135">
        <f t="shared" si="436"/>
        <v>767.96397000000002</v>
      </c>
      <c r="CE723" s="135">
        <f t="shared" si="436"/>
        <v>814.37816999999995</v>
      </c>
      <c r="CF723" s="135">
        <f t="shared" si="436"/>
        <v>861.05016999999998</v>
      </c>
      <c r="CG723" s="135">
        <f t="shared" si="436"/>
        <v>912.07907999999998</v>
      </c>
      <c r="CH723" s="135">
        <f t="shared" si="436"/>
        <v>968.68808000000001</v>
      </c>
      <c r="CI723" s="135">
        <f t="shared" si="436"/>
        <v>1014.44508</v>
      </c>
      <c r="CJ723" s="135">
        <f t="shared" si="436"/>
        <v>1061.4000799999999</v>
      </c>
      <c r="CK723" s="135">
        <f t="shared" si="436"/>
        <v>1114.0070799999999</v>
      </c>
      <c r="CL723" s="1136">
        <f t="shared" si="436"/>
        <v>1166.0760799999998</v>
      </c>
      <c r="CM723" s="395"/>
      <c r="CN723" s="914"/>
    </row>
    <row r="724" spans="1:92">
      <c r="V724" s="18" t="s">
        <v>1015</v>
      </c>
      <c r="W724" s="344" t="str">
        <f>W$73</f>
        <v>Md euros 2012</v>
      </c>
      <c r="X724" s="18" t="s">
        <v>823</v>
      </c>
      <c r="Z724" s="789">
        <v>1978</v>
      </c>
      <c r="BD724" s="135">
        <f>BC724+BD$278</f>
        <v>11.31657551245012</v>
      </c>
      <c r="BE724" s="135">
        <f t="shared" ref="BE724:CL724" si="437">BD724+BE$278</f>
        <v>24.191032239241039</v>
      </c>
      <c r="BF724" s="135">
        <f t="shared" si="437"/>
        <v>38.207471232067938</v>
      </c>
      <c r="BG724" s="135">
        <f t="shared" si="437"/>
        <v>57.980513489749733</v>
      </c>
      <c r="BH724" s="135">
        <f t="shared" si="437"/>
        <v>78.832849235618454</v>
      </c>
      <c r="BI724" s="135">
        <f t="shared" si="437"/>
        <v>105.52572379073547</v>
      </c>
      <c r="BJ724" s="135">
        <f t="shared" si="437"/>
        <v>134.10803486396861</v>
      </c>
      <c r="BK724" s="135">
        <f t="shared" si="437"/>
        <v>165.59770052820548</v>
      </c>
      <c r="BL724" s="135">
        <f t="shared" si="437"/>
        <v>198.20622631985123</v>
      </c>
      <c r="BM724" s="135">
        <f t="shared" si="437"/>
        <v>230.49080750629804</v>
      </c>
      <c r="BN724" s="135">
        <f t="shared" si="437"/>
        <v>262.95796944699782</v>
      </c>
      <c r="BO724" s="135">
        <f t="shared" si="437"/>
        <v>297.92994418228017</v>
      </c>
      <c r="BP724" s="135">
        <f t="shared" si="437"/>
        <v>336.84875734281093</v>
      </c>
      <c r="BQ724" s="135">
        <f t="shared" si="437"/>
        <v>378.09464763698821</v>
      </c>
      <c r="BR724" s="135">
        <f t="shared" si="437"/>
        <v>422.72936099100491</v>
      </c>
      <c r="BS724" s="135">
        <f t="shared" si="437"/>
        <v>471.08612206584166</v>
      </c>
      <c r="BT724" s="135">
        <f t="shared" si="437"/>
        <v>521.73374649365269</v>
      </c>
      <c r="BU724" s="135">
        <f t="shared" si="437"/>
        <v>575.30824113420704</v>
      </c>
      <c r="BV724" s="135">
        <f t="shared" si="437"/>
        <v>631.61224953570115</v>
      </c>
      <c r="BW724" s="135">
        <f t="shared" si="437"/>
        <v>687.15723819580251</v>
      </c>
      <c r="BX724" s="135">
        <f t="shared" si="437"/>
        <v>742.25794913594882</v>
      </c>
      <c r="BY724" s="135">
        <f t="shared" si="437"/>
        <v>793.68856067088268</v>
      </c>
      <c r="BZ724" s="135">
        <f t="shared" si="437"/>
        <v>845.01832104339144</v>
      </c>
      <c r="CA724" s="135">
        <f t="shared" si="437"/>
        <v>899.81162887277708</v>
      </c>
      <c r="CB724" s="135">
        <f t="shared" si="437"/>
        <v>953.91328896351308</v>
      </c>
      <c r="CC724" s="135">
        <f t="shared" si="437"/>
        <v>1006.0561354858258</v>
      </c>
      <c r="CD724" s="135">
        <f t="shared" si="437"/>
        <v>1058.5334768382656</v>
      </c>
      <c r="CE724" s="135">
        <f t="shared" si="437"/>
        <v>1110.6820894048767</v>
      </c>
      <c r="CF724" s="135">
        <f t="shared" si="437"/>
        <v>1162.021304311764</v>
      </c>
      <c r="CG724" s="135">
        <f t="shared" si="437"/>
        <v>1216.7374508867463</v>
      </c>
      <c r="CH724" s="135">
        <f t="shared" si="437"/>
        <v>1275.9321201552398</v>
      </c>
      <c r="CI724" s="135">
        <f t="shared" si="437"/>
        <v>1323.4389419151867</v>
      </c>
      <c r="CJ724" s="135">
        <f t="shared" si="437"/>
        <v>1371.7256159832364</v>
      </c>
      <c r="CK724" s="135">
        <f t="shared" si="437"/>
        <v>1425.1373827289378</v>
      </c>
      <c r="CL724" s="1136">
        <f t="shared" si="437"/>
        <v>1477.2063827289378</v>
      </c>
      <c r="CM724" s="395"/>
      <c r="CN724" s="914"/>
    </row>
    <row r="725" spans="1:92" s="15" customFormat="1">
      <c r="A725" s="231"/>
      <c r="B725" s="61"/>
      <c r="C725" s="690"/>
      <c r="D725" s="16"/>
      <c r="E725" s="583"/>
      <c r="F725" s="549"/>
      <c r="G725" s="528"/>
      <c r="H725" s="231"/>
      <c r="I725" s="83"/>
      <c r="J725" s="81"/>
      <c r="K725" s="67"/>
      <c r="L725" s="63"/>
      <c r="M725" s="61"/>
      <c r="N725" s="47"/>
      <c r="O725" s="65"/>
      <c r="P725" s="37"/>
      <c r="Q725" s="16"/>
      <c r="R725" s="6"/>
      <c r="S725" s="328"/>
      <c r="T725" s="11"/>
      <c r="U725" s="7"/>
      <c r="V725" s="18" t="s">
        <v>835</v>
      </c>
      <c r="W725" s="344" t="s">
        <v>757</v>
      </c>
      <c r="X725" s="18" t="s">
        <v>823</v>
      </c>
      <c r="Y725" s="21"/>
      <c r="Z725" s="789">
        <v>1978</v>
      </c>
      <c r="BD725" s="135">
        <f>100*BD724/BD$73</f>
        <v>1.0259907860890292</v>
      </c>
      <c r="BE725" s="135">
        <f t="shared" ref="BE725:CJ725" si="438">100*BE724/BE$73</f>
        <v>2.120094398233789</v>
      </c>
      <c r="BF725" s="135">
        <f t="shared" si="438"/>
        <v>3.2945659795001587</v>
      </c>
      <c r="BG725" s="135">
        <f t="shared" si="438"/>
        <v>4.9510873661258943</v>
      </c>
      <c r="BH725" s="135">
        <f t="shared" si="438"/>
        <v>6.5728212168158624</v>
      </c>
      <c r="BI725" s="135">
        <f t="shared" si="438"/>
        <v>8.6913158019953674</v>
      </c>
      <c r="BJ725" s="135">
        <f t="shared" si="438"/>
        <v>10.882757312983275</v>
      </c>
      <c r="BK725" s="135">
        <f t="shared" si="438"/>
        <v>13.225159975815387</v>
      </c>
      <c r="BL725" s="135">
        <f t="shared" si="438"/>
        <v>15.480151422753865</v>
      </c>
      <c r="BM725" s="135">
        <f t="shared" si="438"/>
        <v>17.581689118615799</v>
      </c>
      <c r="BN725" s="135">
        <f t="shared" si="438"/>
        <v>19.163763489240761</v>
      </c>
      <c r="BO725" s="135">
        <f t="shared" si="438"/>
        <v>20.83971745676455</v>
      </c>
      <c r="BP725" s="135">
        <f t="shared" si="438"/>
        <v>22.960416187936165</v>
      </c>
      <c r="BQ725" s="135">
        <f t="shared" si="438"/>
        <v>25.506725406842101</v>
      </c>
      <c r="BR725" s="135">
        <f t="shared" si="438"/>
        <v>28.102499597188462</v>
      </c>
      <c r="BS725" s="135">
        <f t="shared" si="438"/>
        <v>31.527587008485732</v>
      </c>
      <c r="BT725" s="135">
        <f t="shared" si="438"/>
        <v>34.149718412104335</v>
      </c>
      <c r="BU725" s="135">
        <f t="shared" si="438"/>
        <v>36.90092702870276</v>
      </c>
      <c r="BV725" s="135">
        <f t="shared" si="438"/>
        <v>40.084383562346034</v>
      </c>
      <c r="BW725" s="135">
        <f t="shared" si="438"/>
        <v>42.67746204683489</v>
      </c>
      <c r="BX725" s="135">
        <f t="shared" si="438"/>
        <v>44.593144290202659</v>
      </c>
      <c r="BY725" s="135">
        <f t="shared" si="438"/>
        <v>46.16329256104018</v>
      </c>
      <c r="BZ725" s="135">
        <f t="shared" si="438"/>
        <v>47.404254896921664</v>
      </c>
      <c r="CA725" s="135">
        <f t="shared" si="438"/>
        <v>49.5681712106378</v>
      </c>
      <c r="CB725" s="135">
        <f t="shared" si="438"/>
        <v>52.064878244298342</v>
      </c>
      <c r="CC725" s="135">
        <f t="shared" si="438"/>
        <v>54.42133189031324</v>
      </c>
      <c r="CD725" s="135">
        <f t="shared" si="438"/>
        <v>55.839105545502335</v>
      </c>
      <c r="CE725" s="135">
        <f t="shared" si="438"/>
        <v>57.53906342342281</v>
      </c>
      <c r="CF725" s="135">
        <f t="shared" si="438"/>
        <v>58.749434035962054</v>
      </c>
      <c r="CG725" s="135">
        <f t="shared" si="438"/>
        <v>60.141411769655022</v>
      </c>
      <c r="CH725" s="135">
        <f t="shared" si="438"/>
        <v>63.118227139442794</v>
      </c>
      <c r="CI725" s="135">
        <f t="shared" si="438"/>
        <v>67.595590323885304</v>
      </c>
      <c r="CJ725" s="135">
        <f t="shared" si="438"/>
        <v>68.873945655971383</v>
      </c>
      <c r="CK725" s="135">
        <f>100*CK724/CK$73</f>
        <v>70.1342025310867</v>
      </c>
      <c r="CL725" s="1136">
        <f>100*CL724/CL$73</f>
        <v>72.686546259105413</v>
      </c>
      <c r="CM725" s="395"/>
      <c r="CN725" s="914"/>
    </row>
    <row r="726" spans="1:92" s="15" customFormat="1">
      <c r="A726" s="231"/>
      <c r="B726" s="61"/>
      <c r="C726" s="690"/>
      <c r="D726" s="16"/>
      <c r="E726" s="583"/>
      <c r="F726" s="549"/>
      <c r="G726" s="528"/>
      <c r="H726" s="231"/>
      <c r="I726" s="83"/>
      <c r="J726" s="81"/>
      <c r="K726" s="67"/>
      <c r="L726" s="63"/>
      <c r="M726" s="61"/>
      <c r="N726" s="47"/>
      <c r="O726" s="65"/>
      <c r="P726" s="37"/>
      <c r="Q726" s="16"/>
      <c r="R726" s="6"/>
      <c r="S726" s="328"/>
      <c r="T726" s="11"/>
      <c r="U726" s="7"/>
      <c r="V726" s="18" t="s">
        <v>891</v>
      </c>
      <c r="W726" s="344" t="s">
        <v>512</v>
      </c>
      <c r="X726" s="18" t="s">
        <v>823</v>
      </c>
      <c r="Y726" s="21"/>
      <c r="Z726" s="789">
        <v>1959</v>
      </c>
      <c r="AK726" s="135">
        <f t="shared" ref="AK726:BC726" si="439">AJ726+AK$264</f>
        <v>0.51819999999999999</v>
      </c>
      <c r="AL726" s="135">
        <f t="shared" si="439"/>
        <v>1.041287894736842</v>
      </c>
      <c r="AM726" s="135">
        <f t="shared" si="439"/>
        <v>1.5760636842105264</v>
      </c>
      <c r="AN726" s="135">
        <f t="shared" si="439"/>
        <v>2.1842273684210527</v>
      </c>
      <c r="AO726" s="135">
        <f t="shared" si="439"/>
        <v>2.7579789473684211</v>
      </c>
      <c r="AP726" s="135">
        <f t="shared" si="439"/>
        <v>3.2893184210526316</v>
      </c>
      <c r="AQ726" s="135">
        <f t="shared" si="439"/>
        <v>3.8830457894736847</v>
      </c>
      <c r="AR726" s="135">
        <f t="shared" si="439"/>
        <v>4.4595610526315799</v>
      </c>
      <c r="AS726" s="135">
        <f t="shared" si="439"/>
        <v>5.2663642105263166</v>
      </c>
      <c r="AT726" s="135">
        <f t="shared" si="439"/>
        <v>6.2259552631578963</v>
      </c>
      <c r="AU726" s="135">
        <f t="shared" si="439"/>
        <v>7.305134210526318</v>
      </c>
      <c r="AV726" s="135">
        <f t="shared" si="439"/>
        <v>8.3168010526315825</v>
      </c>
      <c r="AW726" s="135">
        <f t="shared" si="439"/>
        <v>9.2560557894736881</v>
      </c>
      <c r="AX726" s="135">
        <f t="shared" si="439"/>
        <v>10.063998421052636</v>
      </c>
      <c r="AY726" s="135">
        <f t="shared" si="439"/>
        <v>10.917428947368427</v>
      </c>
      <c r="AZ726" s="135">
        <f t="shared" si="439"/>
        <v>12.063347368421059</v>
      </c>
      <c r="BA726" s="135">
        <f t="shared" si="439"/>
        <v>14.074853684210533</v>
      </c>
      <c r="BB726" s="135">
        <f t="shared" si="439"/>
        <v>16.187647894736848</v>
      </c>
      <c r="BC726" s="135">
        <f t="shared" si="439"/>
        <v>18.943130000000007</v>
      </c>
      <c r="BD726" s="135">
        <f>BC726+BD$264</f>
        <v>22.473000000000006</v>
      </c>
      <c r="BE726" s="135">
        <f t="shared" ref="BE726:CL726" si="440">BD726+BE$264</f>
        <v>26.900700000000008</v>
      </c>
      <c r="BF726" s="135">
        <f t="shared" si="440"/>
        <v>32.275480000000009</v>
      </c>
      <c r="BG726" s="135">
        <f t="shared" si="440"/>
        <v>40.741870000000006</v>
      </c>
      <c r="BH726" s="135">
        <f t="shared" si="440"/>
        <v>50.750740000000008</v>
      </c>
      <c r="BI726" s="135">
        <f t="shared" si="440"/>
        <v>64.808800000000005</v>
      </c>
      <c r="BJ726" s="135">
        <f t="shared" si="440"/>
        <v>80.92983000000001</v>
      </c>
      <c r="BK726" s="135">
        <f t="shared" si="440"/>
        <v>99.65213</v>
      </c>
      <c r="BL726" s="135">
        <f t="shared" si="440"/>
        <v>120.0497</v>
      </c>
      <c r="BM726" s="135">
        <f t="shared" si="440"/>
        <v>140.76223000000002</v>
      </c>
      <c r="BN726" s="135">
        <f t="shared" si="440"/>
        <v>162.27396000000002</v>
      </c>
      <c r="BO726" s="135">
        <f t="shared" si="440"/>
        <v>186.23277000000002</v>
      </c>
      <c r="BP726" s="135">
        <f t="shared" si="440"/>
        <v>213.63034000000002</v>
      </c>
      <c r="BQ726" s="135">
        <f t="shared" si="440"/>
        <v>243.43571000000003</v>
      </c>
      <c r="BR726" s="135">
        <f t="shared" si="440"/>
        <v>276.31247000000002</v>
      </c>
      <c r="BS726" s="135">
        <f t="shared" si="440"/>
        <v>312.55351999999999</v>
      </c>
      <c r="BT726" s="135">
        <f t="shared" si="440"/>
        <v>350.93849999999998</v>
      </c>
      <c r="BU726" s="135">
        <f t="shared" si="440"/>
        <v>392.04319999999996</v>
      </c>
      <c r="BV726" s="135">
        <f t="shared" si="440"/>
        <v>435.87299999999993</v>
      </c>
      <c r="BW726" s="135">
        <f t="shared" si="440"/>
        <v>479.50689999999992</v>
      </c>
      <c r="BX726" s="135">
        <f t="shared" si="440"/>
        <v>523.23969999999997</v>
      </c>
      <c r="BY726" s="135">
        <f t="shared" si="440"/>
        <v>564.13170000000002</v>
      </c>
      <c r="BZ726" s="135">
        <f t="shared" si="440"/>
        <v>605.58540000000005</v>
      </c>
      <c r="CA726" s="135">
        <f t="shared" si="440"/>
        <v>650.7274000000001</v>
      </c>
      <c r="CB726" s="135">
        <f t="shared" si="440"/>
        <v>696.28830000000005</v>
      </c>
      <c r="CC726" s="135">
        <f t="shared" si="440"/>
        <v>741.07670000000007</v>
      </c>
      <c r="CD726" s="135">
        <f t="shared" si="440"/>
        <v>786.90710000000013</v>
      </c>
      <c r="CE726" s="135">
        <f t="shared" si="440"/>
        <v>833.32130000000006</v>
      </c>
      <c r="CF726" s="135">
        <f t="shared" si="440"/>
        <v>879.99330000000009</v>
      </c>
      <c r="CG726" s="135">
        <f t="shared" si="440"/>
        <v>931.02221000000009</v>
      </c>
      <c r="CH726" s="135">
        <f t="shared" si="440"/>
        <v>987.63121000000012</v>
      </c>
      <c r="CI726" s="135">
        <f t="shared" si="440"/>
        <v>1033.3882100000001</v>
      </c>
      <c r="CJ726" s="135">
        <f t="shared" si="440"/>
        <v>1080.34321</v>
      </c>
      <c r="CK726" s="135">
        <f t="shared" si="440"/>
        <v>1132.95021</v>
      </c>
      <c r="CL726" s="1136">
        <f t="shared" si="440"/>
        <v>1185.0192099999999</v>
      </c>
      <c r="CM726" s="395"/>
      <c r="CN726" s="914"/>
    </row>
    <row r="727" spans="1:92" s="15" customFormat="1">
      <c r="A727" s="231"/>
      <c r="B727" s="61"/>
      <c r="C727" s="690"/>
      <c r="D727" s="16"/>
      <c r="E727" s="583"/>
      <c r="F727" s="549"/>
      <c r="G727" s="528"/>
      <c r="H727" s="231"/>
      <c r="I727" s="83"/>
      <c r="J727" s="81"/>
      <c r="K727" s="67"/>
      <c r="L727" s="63"/>
      <c r="M727" s="61"/>
      <c r="N727" s="47"/>
      <c r="O727" s="65"/>
      <c r="P727" s="37"/>
      <c r="Q727" s="16"/>
      <c r="R727" s="6"/>
      <c r="S727" s="328"/>
      <c r="T727" s="11"/>
      <c r="U727" s="7"/>
      <c r="V727" s="18" t="s">
        <v>1014</v>
      </c>
      <c r="W727" s="344" t="str">
        <f>W$73</f>
        <v>Md euros 2012</v>
      </c>
      <c r="X727" s="18" t="s">
        <v>823</v>
      </c>
      <c r="Y727" s="21"/>
      <c r="Z727" s="789">
        <v>1959</v>
      </c>
      <c r="AK727" s="135">
        <f t="shared" ref="AK727:BC727" si="441">AJ727+AK$278</f>
        <v>5.3337429502279425</v>
      </c>
      <c r="AL727" s="135">
        <f t="shared" si="441"/>
        <v>10.577788969634469</v>
      </c>
      <c r="AM727" s="135">
        <f t="shared" si="441"/>
        <v>15.771847133906416</v>
      </c>
      <c r="AN727" s="135">
        <f t="shared" si="441"/>
        <v>21.403431854560061</v>
      </c>
      <c r="AO727" s="135">
        <f t="shared" si="441"/>
        <v>26.436277717588922</v>
      </c>
      <c r="AP727" s="135">
        <f t="shared" si="441"/>
        <v>30.910490881074878</v>
      </c>
      <c r="AQ727" s="135">
        <f t="shared" si="441"/>
        <v>35.762446161087638</v>
      </c>
      <c r="AR727" s="135">
        <f t="shared" si="441"/>
        <v>40.336746892547239</v>
      </c>
      <c r="AS727" s="135">
        <f t="shared" si="441"/>
        <v>46.548544022990775</v>
      </c>
      <c r="AT727" s="135">
        <f t="shared" si="441"/>
        <v>53.623988029569006</v>
      </c>
      <c r="AU727" s="135">
        <f t="shared" si="441"/>
        <v>61.036503792090159</v>
      </c>
      <c r="AV727" s="135">
        <f t="shared" si="441"/>
        <v>67.629700625266949</v>
      </c>
      <c r="AW727" s="135">
        <f t="shared" si="441"/>
        <v>73.411351062335569</v>
      </c>
      <c r="AX727" s="135">
        <f t="shared" si="441"/>
        <v>78.063341727401763</v>
      </c>
      <c r="AY727" s="135">
        <f t="shared" si="441"/>
        <v>82.624531963218374</v>
      </c>
      <c r="AZ727" s="135">
        <f t="shared" si="441"/>
        <v>88.125288961763843</v>
      </c>
      <c r="BA727" s="135">
        <f t="shared" si="441"/>
        <v>96.622321929034172</v>
      </c>
      <c r="BB727" s="135">
        <f t="shared" si="441"/>
        <v>104.67559748489394</v>
      </c>
      <c r="BC727" s="135">
        <f t="shared" si="441"/>
        <v>114.32529629654046</v>
      </c>
      <c r="BD727" s="135">
        <f>BC727+BD$278</f>
        <v>125.64187180899057</v>
      </c>
      <c r="BE727" s="135">
        <f t="shared" ref="BE727:CL727" si="442">BD727+BE$278</f>
        <v>138.5163285357815</v>
      </c>
      <c r="BF727" s="135">
        <f t="shared" si="442"/>
        <v>152.53276752860839</v>
      </c>
      <c r="BG727" s="135">
        <f t="shared" si="442"/>
        <v>172.30580978629018</v>
      </c>
      <c r="BH727" s="135">
        <f t="shared" si="442"/>
        <v>193.1581455321589</v>
      </c>
      <c r="BI727" s="135">
        <f t="shared" si="442"/>
        <v>219.85102008727591</v>
      </c>
      <c r="BJ727" s="135">
        <f t="shared" si="442"/>
        <v>248.43333116050906</v>
      </c>
      <c r="BK727" s="135">
        <f t="shared" si="442"/>
        <v>279.92299682474595</v>
      </c>
      <c r="BL727" s="135">
        <f t="shared" si="442"/>
        <v>312.53152261639173</v>
      </c>
      <c r="BM727" s="135">
        <f t="shared" si="442"/>
        <v>344.81610380283854</v>
      </c>
      <c r="BN727" s="135">
        <f t="shared" si="442"/>
        <v>377.28326574353832</v>
      </c>
      <c r="BO727" s="135">
        <f t="shared" si="442"/>
        <v>412.25524047882067</v>
      </c>
      <c r="BP727" s="135">
        <f t="shared" si="442"/>
        <v>451.17405363935143</v>
      </c>
      <c r="BQ727" s="135">
        <f t="shared" si="442"/>
        <v>492.41994393352871</v>
      </c>
      <c r="BR727" s="135">
        <f t="shared" si="442"/>
        <v>537.05465728754541</v>
      </c>
      <c r="BS727" s="135">
        <f t="shared" si="442"/>
        <v>585.41141836238216</v>
      </c>
      <c r="BT727" s="135">
        <f t="shared" si="442"/>
        <v>636.05904279019319</v>
      </c>
      <c r="BU727" s="135">
        <f t="shared" si="442"/>
        <v>689.63353743074754</v>
      </c>
      <c r="BV727" s="135">
        <f t="shared" si="442"/>
        <v>745.93754583224165</v>
      </c>
      <c r="BW727" s="135">
        <f t="shared" si="442"/>
        <v>801.48253449234301</v>
      </c>
      <c r="BX727" s="135">
        <f t="shared" si="442"/>
        <v>856.58324543248932</v>
      </c>
      <c r="BY727" s="135">
        <f t="shared" si="442"/>
        <v>908.01385696742318</v>
      </c>
      <c r="BZ727" s="135">
        <f t="shared" si="442"/>
        <v>959.34361733993194</v>
      </c>
      <c r="CA727" s="135">
        <f t="shared" si="442"/>
        <v>1014.1369251693176</v>
      </c>
      <c r="CB727" s="135">
        <f t="shared" si="442"/>
        <v>1068.2385852600537</v>
      </c>
      <c r="CC727" s="135">
        <f t="shared" si="442"/>
        <v>1120.3814317823665</v>
      </c>
      <c r="CD727" s="135">
        <f t="shared" si="442"/>
        <v>1172.8587731348061</v>
      </c>
      <c r="CE727" s="135">
        <f t="shared" si="442"/>
        <v>1225.0073857014172</v>
      </c>
      <c r="CF727" s="135">
        <f t="shared" si="442"/>
        <v>1276.3466006083045</v>
      </c>
      <c r="CG727" s="135">
        <f t="shared" si="442"/>
        <v>1331.0627471832868</v>
      </c>
      <c r="CH727" s="135">
        <f t="shared" si="442"/>
        <v>1390.2574164517803</v>
      </c>
      <c r="CI727" s="135">
        <f t="shared" si="442"/>
        <v>1437.7642382117272</v>
      </c>
      <c r="CJ727" s="135">
        <f t="shared" si="442"/>
        <v>1486.0509122797769</v>
      </c>
      <c r="CK727" s="135">
        <f t="shared" si="442"/>
        <v>1539.4626790254783</v>
      </c>
      <c r="CL727" s="1136">
        <f t="shared" si="442"/>
        <v>1591.5316790254783</v>
      </c>
      <c r="CM727" s="395"/>
      <c r="CN727" s="914"/>
    </row>
    <row r="728" spans="1:92" s="15" customFormat="1">
      <c r="A728" s="231"/>
      <c r="B728" s="61"/>
      <c r="C728" s="690"/>
      <c r="D728" s="16"/>
      <c r="E728" s="583"/>
      <c r="F728" s="549"/>
      <c r="G728" s="528"/>
      <c r="H728" s="231"/>
      <c r="I728" s="83"/>
      <c r="J728" s="81"/>
      <c r="K728" s="67"/>
      <c r="L728" s="63"/>
      <c r="M728" s="61"/>
      <c r="N728" s="47"/>
      <c r="O728" s="65"/>
      <c r="P728" s="37"/>
      <c r="Q728" s="16"/>
      <c r="R728" s="6"/>
      <c r="S728" s="328"/>
      <c r="T728" s="11"/>
      <c r="U728" s="7"/>
      <c r="V728" s="18" t="s">
        <v>840</v>
      </c>
      <c r="W728" s="344" t="s">
        <v>757</v>
      </c>
      <c r="X728" s="18" t="s">
        <v>823</v>
      </c>
      <c r="Y728" s="21"/>
      <c r="Z728" s="789">
        <v>1959</v>
      </c>
      <c r="AK728" s="135">
        <f t="shared" ref="AK728:CJ728" si="443">100*AK727/AK$73</f>
        <v>1.2433060135511236</v>
      </c>
      <c r="AL728" s="135">
        <f t="shared" si="443"/>
        <v>2.2775354561250567</v>
      </c>
      <c r="AM728" s="135">
        <f t="shared" si="443"/>
        <v>3.2401945515271784</v>
      </c>
      <c r="AN728" s="135">
        <f t="shared" si="443"/>
        <v>4.1144119701802122</v>
      </c>
      <c r="AO728" s="135">
        <f t="shared" si="443"/>
        <v>4.7851949786845571</v>
      </c>
      <c r="AP728" s="135">
        <f t="shared" si="443"/>
        <v>5.2572026911135321</v>
      </c>
      <c r="AQ728" s="135">
        <f t="shared" si="443"/>
        <v>5.8033675074374749</v>
      </c>
      <c r="AR728" s="135">
        <f t="shared" si="443"/>
        <v>6.2214568092793243</v>
      </c>
      <c r="AS728" s="135">
        <f t="shared" si="443"/>
        <v>6.8444237284240765</v>
      </c>
      <c r="AT728" s="135">
        <f t="shared" si="443"/>
        <v>7.5488440076438827</v>
      </c>
      <c r="AU728" s="135">
        <f t="shared" si="443"/>
        <v>8.0216691852964637</v>
      </c>
      <c r="AV728" s="135">
        <f t="shared" si="443"/>
        <v>8.3692458402915353</v>
      </c>
      <c r="AW728" s="135">
        <f t="shared" si="443"/>
        <v>8.6249224019604593</v>
      </c>
      <c r="AX728" s="135">
        <f t="shared" si="443"/>
        <v>8.7733364075450986</v>
      </c>
      <c r="AY728" s="135">
        <f t="shared" si="443"/>
        <v>8.7101640258506983</v>
      </c>
      <c r="AZ728" s="135">
        <f t="shared" si="443"/>
        <v>8.8737416353693668</v>
      </c>
      <c r="BA728" s="135">
        <f t="shared" si="443"/>
        <v>9.8399112263646451</v>
      </c>
      <c r="BB728" s="135">
        <f t="shared" si="443"/>
        <v>10.212122799424508</v>
      </c>
      <c r="BC728" s="135">
        <f t="shared" si="443"/>
        <v>10.768803531187048</v>
      </c>
      <c r="BD728" s="135">
        <f t="shared" si="443"/>
        <v>11.391025728691833</v>
      </c>
      <c r="BE728" s="135">
        <f t="shared" si="443"/>
        <v>12.139527130894971</v>
      </c>
      <c r="BF728" s="135">
        <f t="shared" si="443"/>
        <v>13.152643984378154</v>
      </c>
      <c r="BG728" s="135">
        <f t="shared" si="443"/>
        <v>14.713583350616773</v>
      </c>
      <c r="BH728" s="135">
        <f t="shared" si="443"/>
        <v>16.104884822315277</v>
      </c>
      <c r="BI728" s="135">
        <f t="shared" si="443"/>
        <v>18.107382506644303</v>
      </c>
      <c r="BJ728" s="135">
        <f t="shared" si="443"/>
        <v>20.160161575838764</v>
      </c>
      <c r="BK728" s="135">
        <f t="shared" si="443"/>
        <v>22.355542390435421</v>
      </c>
      <c r="BL728" s="135">
        <f t="shared" si="443"/>
        <v>24.409098464335262</v>
      </c>
      <c r="BM728" s="135">
        <f t="shared" si="443"/>
        <v>26.30234847864034</v>
      </c>
      <c r="BN728" s="135">
        <f t="shared" si="443"/>
        <v>27.495524430625263</v>
      </c>
      <c r="BO728" s="135">
        <f t="shared" si="443"/>
        <v>28.836586920557433</v>
      </c>
      <c r="BP728" s="135">
        <f t="shared" si="443"/>
        <v>30.753101559508629</v>
      </c>
      <c r="BQ728" s="135">
        <f t="shared" si="443"/>
        <v>33.219249130508921</v>
      </c>
      <c r="BR728" s="135">
        <f t="shared" si="443"/>
        <v>35.702697003846346</v>
      </c>
      <c r="BS728" s="135">
        <f t="shared" si="443"/>
        <v>39.178843450628008</v>
      </c>
      <c r="BT728" s="135">
        <f t="shared" si="443"/>
        <v>41.632800927171715</v>
      </c>
      <c r="BU728" s="135">
        <f t="shared" si="443"/>
        <v>44.23388198143622</v>
      </c>
      <c r="BV728" s="135">
        <f t="shared" si="443"/>
        <v>47.339877785262239</v>
      </c>
      <c r="BW728" s="135">
        <f t="shared" si="443"/>
        <v>49.77789441148456</v>
      </c>
      <c r="BX728" s="135">
        <f t="shared" si="443"/>
        <v>51.461544203880173</v>
      </c>
      <c r="BY728" s="135">
        <f t="shared" si="443"/>
        <v>52.812792581052776</v>
      </c>
      <c r="BZ728" s="135">
        <f t="shared" si="443"/>
        <v>53.817731802505833</v>
      </c>
      <c r="CA728" s="135">
        <f t="shared" si="443"/>
        <v>55.866040318678685</v>
      </c>
      <c r="CB728" s="135">
        <f t="shared" si="443"/>
        <v>58.304787784074541</v>
      </c>
      <c r="CC728" s="135">
        <f t="shared" si="443"/>
        <v>60.605613933589041</v>
      </c>
      <c r="CD728" s="135">
        <f t="shared" si="443"/>
        <v>61.869923111604443</v>
      </c>
      <c r="CE728" s="135">
        <f t="shared" si="443"/>
        <v>63.461703697592483</v>
      </c>
      <c r="CF728" s="135">
        <f t="shared" si="443"/>
        <v>64.529488522478943</v>
      </c>
      <c r="CG728" s="135">
        <f t="shared" si="443"/>
        <v>65.792330721189828</v>
      </c>
      <c r="CH728" s="135">
        <f t="shared" si="443"/>
        <v>68.773708262177735</v>
      </c>
      <c r="CI728" s="135">
        <f t="shared" si="443"/>
        <v>73.434836584037285</v>
      </c>
      <c r="CJ728" s="135">
        <f t="shared" si="443"/>
        <v>74.614185651844565</v>
      </c>
      <c r="CK728" s="135">
        <f>100*CK727/CK$73</f>
        <v>75.760406419959864</v>
      </c>
      <c r="CL728" s="1136">
        <f>100*CL727/CL$73</f>
        <v>78.311969378719212</v>
      </c>
      <c r="CM728" s="395"/>
      <c r="CN728" s="914"/>
    </row>
    <row r="729" spans="1:92">
      <c r="CK729" s="4"/>
      <c r="CM729" s="395"/>
      <c r="CN729" s="914"/>
    </row>
    <row r="730" spans="1:92">
      <c r="V730" s="18" t="str">
        <f>V723</f>
        <v>cumul des intérêts depuis 1978</v>
      </c>
      <c r="W730" s="344" t="s">
        <v>515</v>
      </c>
      <c r="Z730" s="789">
        <v>1978</v>
      </c>
      <c r="BD730" s="151">
        <f t="shared" ref="BD730:CJ730" si="444">100*BD723/BD$160</f>
        <v>4.8487225274725292</v>
      </c>
      <c r="BE730" s="197">
        <f t="shared" si="444"/>
        <v>9.6105917874396152</v>
      </c>
      <c r="BF730" s="197">
        <f t="shared" si="444"/>
        <v>14.460249457700652</v>
      </c>
      <c r="BG730" s="197">
        <f t="shared" si="444"/>
        <v>19.799037238873755</v>
      </c>
      <c r="BH730" s="197">
        <f t="shared" si="444"/>
        <v>21.860900343642616</v>
      </c>
      <c r="BI730" s="197">
        <f t="shared" si="444"/>
        <v>26.979805882352945</v>
      </c>
      <c r="BJ730" s="197">
        <f t="shared" si="444"/>
        <v>30.777904667328702</v>
      </c>
      <c r="BK730" s="197">
        <f t="shared" si="444"/>
        <v>35.445322793148883</v>
      </c>
      <c r="BL730" s="197">
        <f t="shared" si="444"/>
        <v>40.556185318892901</v>
      </c>
      <c r="BM730" s="197">
        <f t="shared" si="444"/>
        <v>43.321159317211951</v>
      </c>
      <c r="BN730" s="197">
        <f t="shared" si="444"/>
        <v>47.335148612945829</v>
      </c>
      <c r="BO730" s="197">
        <f t="shared" si="444"/>
        <v>50.191911191119111</v>
      </c>
      <c r="BP730" s="197">
        <f t="shared" si="444"/>
        <v>53.544337183718362</v>
      </c>
      <c r="BQ730" s="197">
        <f t="shared" si="444"/>
        <v>58.294619579330039</v>
      </c>
      <c r="BR730" s="197">
        <f t="shared" si="444"/>
        <v>58.479740967961817</v>
      </c>
      <c r="BS730" s="197">
        <f t="shared" si="444"/>
        <v>56.967479627473793</v>
      </c>
      <c r="BT730" s="197">
        <f t="shared" si="444"/>
        <v>58.244801754385946</v>
      </c>
      <c r="BU730" s="197">
        <f t="shared" si="444"/>
        <v>56.232113036925384</v>
      </c>
      <c r="BV730" s="197">
        <f t="shared" si="444"/>
        <v>58.500051915251838</v>
      </c>
      <c r="BW730" s="197">
        <f t="shared" si="444"/>
        <v>61.204487707641178</v>
      </c>
      <c r="BX730" s="197">
        <f t="shared" si="444"/>
        <v>64.04579248158494</v>
      </c>
      <c r="BY730" s="197">
        <f t="shared" si="444"/>
        <v>67.649655044050121</v>
      </c>
      <c r="BZ730" s="197">
        <f t="shared" si="444"/>
        <v>70.910464160522181</v>
      </c>
      <c r="CA730" s="197">
        <f t="shared" si="444"/>
        <v>74.040111332473927</v>
      </c>
      <c r="CB730" s="197">
        <f t="shared" si="444"/>
        <v>74.270303728070161</v>
      </c>
      <c r="CC730" s="197">
        <f t="shared" si="444"/>
        <v>71.8612369389989</v>
      </c>
      <c r="CD730" s="197">
        <f t="shared" si="444"/>
        <v>71.140710514126908</v>
      </c>
      <c r="CE730" s="197">
        <f t="shared" si="444"/>
        <v>70.963590972464274</v>
      </c>
      <c r="CF730" s="197">
        <f t="shared" si="444"/>
        <v>74.730964242319033</v>
      </c>
      <c r="CG730" s="197">
        <f t="shared" si="444"/>
        <v>75.278894024430514</v>
      </c>
      <c r="CH730" s="197">
        <f t="shared" si="444"/>
        <v>73.463376308205682</v>
      </c>
      <c r="CI730" s="197">
        <f t="shared" si="444"/>
        <v>67.928557653676165</v>
      </c>
      <c r="CJ730" s="197">
        <f t="shared" si="444"/>
        <v>66.545459561128524</v>
      </c>
      <c r="CK730" s="485">
        <f>100*CK723/CK$160</f>
        <v>64.884797017881056</v>
      </c>
      <c r="CL730" s="984">
        <f>100*CL723/CL$160</f>
        <v>63.587963791035001</v>
      </c>
      <c r="CM730" s="395"/>
      <c r="CN730" s="914"/>
    </row>
    <row r="731" spans="1:92">
      <c r="V731" s="18" t="str">
        <f>V724</f>
        <v>cumul des intérêts en volume depuis 1978</v>
      </c>
      <c r="W731" s="344" t="s">
        <v>1290</v>
      </c>
      <c r="X731" s="1140" t="str">
        <f>$X$74</f>
        <v>€ 2012</v>
      </c>
      <c r="Z731" s="789">
        <v>1978</v>
      </c>
      <c r="BD731" s="151">
        <f>100*BD724/BD$177</f>
        <v>4.8487225274725283</v>
      </c>
      <c r="BE731" s="197">
        <f t="shared" ref="BE731:CJ731" si="445">100*BE724/BE$177</f>
        <v>10.047854535366518</v>
      </c>
      <c r="BF731" s="197">
        <f t="shared" si="445"/>
        <v>15.890602906032489</v>
      </c>
      <c r="BG731" s="197">
        <f t="shared" si="445"/>
        <v>22.548596438563916</v>
      </c>
      <c r="BH731" s="197">
        <f t="shared" si="445"/>
        <v>26.00606056567683</v>
      </c>
      <c r="BI731" s="197">
        <f t="shared" si="445"/>
        <v>32.691847572641322</v>
      </c>
      <c r="BJ731" s="197">
        <f t="shared" si="445"/>
        <v>37.556989878021078</v>
      </c>
      <c r="BK731" s="197">
        <f t="shared" si="445"/>
        <v>43.239675061306073</v>
      </c>
      <c r="BL731" s="197">
        <f t="shared" si="445"/>
        <v>49.732727916456454</v>
      </c>
      <c r="BM731" s="197">
        <f t="shared" si="445"/>
        <v>52.586744620476985</v>
      </c>
      <c r="BN731" s="197">
        <f t="shared" si="445"/>
        <v>57.538889762703334</v>
      </c>
      <c r="BO731" s="197">
        <f t="shared" si="445"/>
        <v>61.238413238803602</v>
      </c>
      <c r="BP731" s="197">
        <f t="shared" si="445"/>
        <v>65.217407718399997</v>
      </c>
      <c r="BQ731" s="197">
        <f t="shared" si="445"/>
        <v>70.948112502975363</v>
      </c>
      <c r="BR731" s="197">
        <f t="shared" si="445"/>
        <v>70.750140366259984</v>
      </c>
      <c r="BS731" s="197">
        <f t="shared" si="445"/>
        <v>68.501402569261757</v>
      </c>
      <c r="BT731" s="197">
        <f t="shared" si="445"/>
        <v>69.370737455511048</v>
      </c>
      <c r="BU731" s="197">
        <f t="shared" si="445"/>
        <v>66.526253720658886</v>
      </c>
      <c r="BV731" s="197">
        <f t="shared" si="445"/>
        <v>68.988064382117699</v>
      </c>
      <c r="BW731" s="197">
        <f t="shared" si="445"/>
        <v>71.734614834813542</v>
      </c>
      <c r="BX731" s="197">
        <f t="shared" si="445"/>
        <v>74.81859156437865</v>
      </c>
      <c r="BY731" s="197">
        <f t="shared" si="445"/>
        <v>78.304303137382988</v>
      </c>
      <c r="BZ731" s="197">
        <f t="shared" si="445"/>
        <v>82.489213736341242</v>
      </c>
      <c r="CA731" s="197">
        <f t="shared" si="445"/>
        <v>86.876663423749847</v>
      </c>
      <c r="CB731" s="197">
        <f t="shared" si="445"/>
        <v>88.083743507875269</v>
      </c>
      <c r="CC731" s="197">
        <f t="shared" si="445"/>
        <v>85.99440183509931</v>
      </c>
      <c r="CD731" s="197">
        <f t="shared" si="445"/>
        <v>85.637459296467043</v>
      </c>
      <c r="CE731" s="197">
        <f t="shared" si="445"/>
        <v>86.140490419339471</v>
      </c>
      <c r="CF731" s="197">
        <f t="shared" si="445"/>
        <v>91.683969552832778</v>
      </c>
      <c r="CG731" s="197">
        <f t="shared" si="445"/>
        <v>93.656602349788614</v>
      </c>
      <c r="CH731" s="197">
        <f t="shared" si="445"/>
        <v>92.537419319608006</v>
      </c>
      <c r="CI731" s="197">
        <f t="shared" si="445"/>
        <v>85.355071110178713</v>
      </c>
      <c r="CJ731" s="197">
        <f t="shared" si="445"/>
        <v>83.629810677638176</v>
      </c>
      <c r="CK731" s="485">
        <f>100*CK724/CK$177</f>
        <v>81.755753204794615</v>
      </c>
      <c r="CL731" s="984">
        <f>100*CL724/CL$177</f>
        <v>80.554388849871188</v>
      </c>
      <c r="CM731" s="395"/>
      <c r="CN731" s="914"/>
    </row>
    <row r="732" spans="1:92">
      <c r="V732" s="4" t="s">
        <v>678</v>
      </c>
      <c r="W732" s="344" t="s">
        <v>677</v>
      </c>
      <c r="Z732" s="789">
        <v>1978</v>
      </c>
      <c r="BD732" s="154">
        <f>(BD730+BD731)/2</f>
        <v>4.8487225274725283</v>
      </c>
      <c r="BE732" s="154">
        <f t="shared" ref="BE732:CI732" si="446">(BE730+BE731)/2</f>
        <v>9.8292231614030676</v>
      </c>
      <c r="BF732" s="154">
        <f t="shared" si="446"/>
        <v>15.17542618186657</v>
      </c>
      <c r="BG732" s="154">
        <f t="shared" si="446"/>
        <v>21.173816838718835</v>
      </c>
      <c r="BH732" s="154">
        <f t="shared" si="446"/>
        <v>23.933480454659723</v>
      </c>
      <c r="BI732" s="154">
        <f t="shared" si="446"/>
        <v>29.835826727497135</v>
      </c>
      <c r="BJ732" s="154">
        <f t="shared" si="446"/>
        <v>34.167447272674892</v>
      </c>
      <c r="BK732" s="154">
        <f t="shared" si="446"/>
        <v>39.342498927227481</v>
      </c>
      <c r="BL732" s="154">
        <f t="shared" si="446"/>
        <v>45.144456617674678</v>
      </c>
      <c r="BM732" s="154">
        <f t="shared" si="446"/>
        <v>47.953951968844464</v>
      </c>
      <c r="BN732" s="154">
        <f t="shared" si="446"/>
        <v>52.437019187824582</v>
      </c>
      <c r="BO732" s="154">
        <f t="shared" si="446"/>
        <v>55.715162214961353</v>
      </c>
      <c r="BP732" s="154">
        <f t="shared" si="446"/>
        <v>59.380872451059176</v>
      </c>
      <c r="BQ732" s="154">
        <f t="shared" si="446"/>
        <v>64.621366041152697</v>
      </c>
      <c r="BR732" s="154">
        <f t="shared" si="446"/>
        <v>64.614940667110901</v>
      </c>
      <c r="BS732" s="154">
        <f t="shared" si="446"/>
        <v>62.734441098367775</v>
      </c>
      <c r="BT732" s="154">
        <f t="shared" si="446"/>
        <v>63.807769604948497</v>
      </c>
      <c r="BU732" s="154">
        <f t="shared" si="446"/>
        <v>61.379183378792135</v>
      </c>
      <c r="BV732" s="154">
        <f t="shared" si="446"/>
        <v>63.744058148684772</v>
      </c>
      <c r="BW732" s="154">
        <f t="shared" si="446"/>
        <v>66.46955127122736</v>
      </c>
      <c r="BX732" s="154">
        <f t="shared" si="446"/>
        <v>69.432192022981795</v>
      </c>
      <c r="BY732" s="154">
        <f t="shared" si="446"/>
        <v>72.976979090716554</v>
      </c>
      <c r="BZ732" s="154">
        <f t="shared" si="446"/>
        <v>76.699838948431704</v>
      </c>
      <c r="CA732" s="154">
        <f t="shared" si="446"/>
        <v>80.458387378111894</v>
      </c>
      <c r="CB732" s="154">
        <f t="shared" si="446"/>
        <v>81.177023617972708</v>
      </c>
      <c r="CC732" s="154">
        <f t="shared" si="446"/>
        <v>78.927819387049112</v>
      </c>
      <c r="CD732" s="154">
        <f t="shared" si="446"/>
        <v>78.389084905296983</v>
      </c>
      <c r="CE732" s="154">
        <f t="shared" si="446"/>
        <v>78.552040695901866</v>
      </c>
      <c r="CF732" s="154">
        <f t="shared" si="446"/>
        <v>83.207466897575898</v>
      </c>
      <c r="CG732" s="154">
        <f t="shared" si="446"/>
        <v>84.467748187109564</v>
      </c>
      <c r="CH732" s="154">
        <f>(CH730+CH731)/2</f>
        <v>83.000397813906844</v>
      </c>
      <c r="CI732" s="154">
        <f t="shared" si="446"/>
        <v>76.641814381927446</v>
      </c>
      <c r="CJ732" s="154">
        <f>(CJ730+CJ731)/2</f>
        <v>75.08763511938335</v>
      </c>
      <c r="CK732" s="485">
        <f>(CK730+CK731)/2</f>
        <v>73.320275111337835</v>
      </c>
      <c r="CL732" s="984">
        <f>(CL730+CL731)/2</f>
        <v>72.071176320453091</v>
      </c>
      <c r="CM732" s="395"/>
      <c r="CN732" s="914"/>
    </row>
    <row r="733" spans="1:92" s="15" customFormat="1">
      <c r="A733" s="231"/>
      <c r="B733" s="61"/>
      <c r="C733" s="690"/>
      <c r="D733" s="16"/>
      <c r="E733" s="583"/>
      <c r="F733" s="549"/>
      <c r="G733" s="528"/>
      <c r="H733" s="231"/>
      <c r="I733" s="83"/>
      <c r="J733" s="81"/>
      <c r="K733" s="67"/>
      <c r="L733" s="63"/>
      <c r="M733" s="61"/>
      <c r="N733" s="47"/>
      <c r="O733" s="65"/>
      <c r="P733" s="37"/>
      <c r="Q733" s="16"/>
      <c r="R733" s="6"/>
      <c r="S733" s="328"/>
      <c r="T733" s="11"/>
      <c r="U733" s="7"/>
      <c r="V733" s="18" t="str">
        <f>V726</f>
        <v>cumul des intérêts depuis 1959</v>
      </c>
      <c r="W733" s="344" t="s">
        <v>673</v>
      </c>
      <c r="X733" s="21"/>
      <c r="Y733" s="21"/>
      <c r="Z733" s="789">
        <v>1978</v>
      </c>
      <c r="AK733" s="197" t="s">
        <v>674</v>
      </c>
      <c r="AL733" s="197" t="s">
        <v>674</v>
      </c>
      <c r="AM733" s="197" t="s">
        <v>674</v>
      </c>
      <c r="AN733" s="197" t="s">
        <v>674</v>
      </c>
      <c r="AO733" s="197" t="s">
        <v>674</v>
      </c>
      <c r="AP733" s="197" t="s">
        <v>674</v>
      </c>
      <c r="AQ733" s="197" t="s">
        <v>674</v>
      </c>
      <c r="AR733" s="197" t="s">
        <v>674</v>
      </c>
      <c r="AS733" s="197" t="s">
        <v>674</v>
      </c>
      <c r="AT733" s="197" t="s">
        <v>674</v>
      </c>
      <c r="AU733" s="197" t="s">
        <v>674</v>
      </c>
      <c r="AV733" s="197" t="s">
        <v>674</v>
      </c>
      <c r="AW733" s="197" t="s">
        <v>674</v>
      </c>
      <c r="AX733" s="197" t="s">
        <v>674</v>
      </c>
      <c r="AY733" s="197" t="s">
        <v>674</v>
      </c>
      <c r="AZ733" s="197" t="s">
        <v>674</v>
      </c>
      <c r="BA733" s="197" t="s">
        <v>674</v>
      </c>
      <c r="BB733" s="197" t="s">
        <v>674</v>
      </c>
      <c r="BC733" s="197" t="s">
        <v>674</v>
      </c>
      <c r="BD733" s="197">
        <f t="shared" ref="BD733:CI733" si="447">100*BD726/BD$160</f>
        <v>30.869505494505503</v>
      </c>
      <c r="BE733" s="197">
        <f t="shared" si="447"/>
        <v>32.488768115942037</v>
      </c>
      <c r="BF733" s="197">
        <f t="shared" si="447"/>
        <v>35.005943600867688</v>
      </c>
      <c r="BG733" s="197">
        <f t="shared" si="447"/>
        <v>37.004423251589472</v>
      </c>
      <c r="BH733" s="197">
        <f t="shared" si="447"/>
        <v>34.880233676975948</v>
      </c>
      <c r="BI733" s="197">
        <f t="shared" si="447"/>
        <v>38.122823529411768</v>
      </c>
      <c r="BJ733" s="197">
        <f t="shared" si="447"/>
        <v>40.183629592850053</v>
      </c>
      <c r="BK733" s="197">
        <f t="shared" si="447"/>
        <v>43.764659639877031</v>
      </c>
      <c r="BL733" s="197">
        <f t="shared" si="447"/>
        <v>48.154713196951462</v>
      </c>
      <c r="BM733" s="197">
        <f t="shared" si="447"/>
        <v>50.057692034139414</v>
      </c>
      <c r="BN733" s="197">
        <f t="shared" si="447"/>
        <v>53.591136063408193</v>
      </c>
      <c r="BO733" s="197">
        <f t="shared" si="447"/>
        <v>55.875418541854188</v>
      </c>
      <c r="BP733" s="197">
        <f t="shared" si="447"/>
        <v>58.754218921892196</v>
      </c>
      <c r="BQ733" s="197">
        <f t="shared" si="447"/>
        <v>63.213635419371599</v>
      </c>
      <c r="BR733" s="197">
        <f t="shared" si="447"/>
        <v>62.784019541013407</v>
      </c>
      <c r="BS733" s="197">
        <f t="shared" si="447"/>
        <v>60.642902599922394</v>
      </c>
      <c r="BT733" s="197">
        <f t="shared" si="447"/>
        <v>61.568157894736842</v>
      </c>
      <c r="BU733" s="197">
        <f t="shared" si="447"/>
        <v>59.087143933684992</v>
      </c>
      <c r="BV733" s="197">
        <f t="shared" si="447"/>
        <v>61.157990739441551</v>
      </c>
      <c r="BW733" s="197">
        <f t="shared" si="447"/>
        <v>63.721847176079727</v>
      </c>
      <c r="BX733" s="197">
        <f t="shared" si="447"/>
        <v>66.451574803149597</v>
      </c>
      <c r="BY733" s="197">
        <f t="shared" si="447"/>
        <v>70.000210944285897</v>
      </c>
      <c r="BZ733" s="197">
        <f t="shared" si="447"/>
        <v>73.200217575244793</v>
      </c>
      <c r="CA733" s="197">
        <f t="shared" si="447"/>
        <v>76.260096097503833</v>
      </c>
      <c r="CB733" s="197">
        <f t="shared" si="447"/>
        <v>76.347401315789469</v>
      </c>
      <c r="CC733" s="197">
        <f t="shared" si="447"/>
        <v>73.746313065976722</v>
      </c>
      <c r="CD733" s="197">
        <f t="shared" si="447"/>
        <v>72.8955164427976</v>
      </c>
      <c r="CE733" s="197">
        <f t="shared" si="447"/>
        <v>72.614264552108764</v>
      </c>
      <c r="CF733" s="197">
        <f t="shared" si="447"/>
        <v>76.375047734768287</v>
      </c>
      <c r="CG733" s="197">
        <f t="shared" si="447"/>
        <v>76.842374546054813</v>
      </c>
      <c r="CH733" s="197">
        <f t="shared" si="447"/>
        <v>74.899985590778115</v>
      </c>
      <c r="CI733" s="197">
        <f t="shared" si="447"/>
        <v>69.197014195794836</v>
      </c>
      <c r="CJ733" s="197">
        <f>100*CJ726/CJ$160</f>
        <v>67.733116614420055</v>
      </c>
      <c r="CK733" s="485">
        <f>100*CK726/CK$160</f>
        <v>65.988130351214394</v>
      </c>
      <c r="CL733" s="984">
        <f>100*CL726/CL$160</f>
        <v>64.620962482277235</v>
      </c>
      <c r="CM733" s="395"/>
      <c r="CN733" s="914"/>
    </row>
    <row r="734" spans="1:92" s="15" customFormat="1">
      <c r="A734" s="231"/>
      <c r="B734" s="61"/>
      <c r="C734" s="690"/>
      <c r="D734" s="16"/>
      <c r="E734" s="583"/>
      <c r="F734" s="549"/>
      <c r="G734" s="528"/>
      <c r="H734" s="231"/>
      <c r="I734" s="83"/>
      <c r="J734" s="81"/>
      <c r="K734" s="67"/>
      <c r="L734" s="63"/>
      <c r="M734" s="61"/>
      <c r="N734" s="47"/>
      <c r="O734" s="65"/>
      <c r="P734" s="37"/>
      <c r="Q734" s="16"/>
      <c r="R734" s="6"/>
      <c r="S734" s="328"/>
      <c r="T734" s="11"/>
      <c r="U734" s="7"/>
      <c r="V734" s="18" t="str">
        <f>V727</f>
        <v>cumul des intérêts en volume depuis 1959</v>
      </c>
      <c r="W734" s="344" t="str">
        <f>W731</f>
        <v>% dette, en € 2012</v>
      </c>
      <c r="X734" s="1140" t="str">
        <f>$X$74</f>
        <v>€ 2012</v>
      </c>
      <c r="Y734" s="21"/>
      <c r="Z734" s="789">
        <v>1978</v>
      </c>
      <c r="AK734" s="197" t="s">
        <v>675</v>
      </c>
      <c r="AL734" s="197" t="s">
        <v>675</v>
      </c>
      <c r="AM734" s="197" t="s">
        <v>675</v>
      </c>
      <c r="AN734" s="197" t="s">
        <v>675</v>
      </c>
      <c r="AO734" s="197" t="s">
        <v>675</v>
      </c>
      <c r="AP734" s="197" t="s">
        <v>675</v>
      </c>
      <c r="AQ734" s="197" t="s">
        <v>675</v>
      </c>
      <c r="AR734" s="197" t="s">
        <v>675</v>
      </c>
      <c r="AS734" s="197" t="s">
        <v>675</v>
      </c>
      <c r="AT734" s="197" t="s">
        <v>675</v>
      </c>
      <c r="AU734" s="197" t="s">
        <v>675</v>
      </c>
      <c r="AV734" s="197" t="s">
        <v>675</v>
      </c>
      <c r="AW734" s="197" t="s">
        <v>675</v>
      </c>
      <c r="AX734" s="197" t="s">
        <v>675</v>
      </c>
      <c r="AY734" s="197" t="s">
        <v>675</v>
      </c>
      <c r="AZ734" s="197" t="s">
        <v>675</v>
      </c>
      <c r="BA734" s="197" t="s">
        <v>675</v>
      </c>
      <c r="BB734" s="197" t="s">
        <v>675</v>
      </c>
      <c r="BC734" s="197" t="s">
        <v>675</v>
      </c>
      <c r="BD734" s="197">
        <f t="shared" ref="BD734:CI734" si="448">100*BD727/BD$177</f>
        <v>53.832767126755243</v>
      </c>
      <c r="BE734" s="197">
        <f t="shared" si="448"/>
        <v>57.533382872472103</v>
      </c>
      <c r="BF734" s="197">
        <f t="shared" si="448"/>
        <v>63.438839598495328</v>
      </c>
      <c r="BG734" s="197">
        <f t="shared" si="448"/>
        <v>67.00965436564961</v>
      </c>
      <c r="BH734" s="197">
        <f t="shared" si="448"/>
        <v>63.720675837167526</v>
      </c>
      <c r="BI734" s="197">
        <f t="shared" si="448"/>
        <v>68.109800901587704</v>
      </c>
      <c r="BJ734" s="197">
        <f t="shared" si="448"/>
        <v>69.573818699397989</v>
      </c>
      <c r="BK734" s="197">
        <f t="shared" si="448"/>
        <v>73.091470390480723</v>
      </c>
      <c r="BL734" s="197">
        <f t="shared" si="448"/>
        <v>78.418551567167199</v>
      </c>
      <c r="BM734" s="197">
        <f t="shared" si="448"/>
        <v>78.670193349087413</v>
      </c>
      <c r="BN734" s="197">
        <f t="shared" si="448"/>
        <v>82.554867162167326</v>
      </c>
      <c r="BO734" s="197">
        <f t="shared" si="448"/>
        <v>84.737560857120144</v>
      </c>
      <c r="BP734" s="197">
        <f t="shared" si="448"/>
        <v>87.351968997218648</v>
      </c>
      <c r="BQ734" s="197">
        <f t="shared" si="448"/>
        <v>92.400846717215131</v>
      </c>
      <c r="BR734" s="197">
        <f t="shared" si="448"/>
        <v>89.884204632419653</v>
      </c>
      <c r="BS734" s="197">
        <f t="shared" si="448"/>
        <v>85.125630663938864</v>
      </c>
      <c r="BT734" s="197">
        <f t="shared" si="448"/>
        <v>84.571652035429452</v>
      </c>
      <c r="BU734" s="197">
        <f t="shared" si="448"/>
        <v>79.746355788237182</v>
      </c>
      <c r="BV734" s="197">
        <f t="shared" si="448"/>
        <v>81.475284044510587</v>
      </c>
      <c r="BW734" s="197">
        <f t="shared" si="448"/>
        <v>83.669410307886054</v>
      </c>
      <c r="BX734" s="197">
        <f t="shared" si="448"/>
        <v>86.342425912053358</v>
      </c>
      <c r="BY734" s="197">
        <f t="shared" si="448"/>
        <v>89.583491349329023</v>
      </c>
      <c r="BZ734" s="197">
        <f t="shared" si="448"/>
        <v>93.64944963516929</v>
      </c>
      <c r="CA734" s="197">
        <f t="shared" si="448"/>
        <v>97.914751806334323</v>
      </c>
      <c r="CB734" s="197">
        <f t="shared" si="448"/>
        <v>98.640468308709345</v>
      </c>
      <c r="CC734" s="197">
        <f t="shared" si="448"/>
        <v>95.766555816242672</v>
      </c>
      <c r="CD734" s="197">
        <f t="shared" si="448"/>
        <v>94.886602684350109</v>
      </c>
      <c r="CE734" s="197">
        <f t="shared" si="448"/>
        <v>95.007147390099703</v>
      </c>
      <c r="CF734" s="197">
        <f t="shared" si="448"/>
        <v>100.70428350566405</v>
      </c>
      <c r="CG734" s="197">
        <f t="shared" si="448"/>
        <v>102.45662638616842</v>
      </c>
      <c r="CH734" s="197">
        <f t="shared" si="448"/>
        <v>100.82890106469036</v>
      </c>
      <c r="CI734" s="197">
        <f t="shared" si="448"/>
        <v>92.728470430711042</v>
      </c>
      <c r="CJ734" s="197">
        <f>100*CJ727/CJ$177</f>
        <v>90.599865602282392</v>
      </c>
      <c r="CK734" s="485">
        <f>100*CK727/CK$177</f>
        <v>88.314244212298235</v>
      </c>
      <c r="CL734" s="984">
        <f>100*CL727/CL$177</f>
        <v>86.788727179925743</v>
      </c>
      <c r="CM734" s="395"/>
      <c r="CN734" s="914"/>
    </row>
    <row r="735" spans="1:92" s="15" customFormat="1">
      <c r="A735" s="231"/>
      <c r="B735" s="61"/>
      <c r="C735" s="690"/>
      <c r="D735" s="16"/>
      <c r="E735" s="583"/>
      <c r="F735" s="549"/>
      <c r="G735" s="528"/>
      <c r="H735" s="231"/>
      <c r="I735" s="83"/>
      <c r="J735" s="81"/>
      <c r="K735" s="67"/>
      <c r="L735" s="63"/>
      <c r="M735" s="61"/>
      <c r="N735" s="47"/>
      <c r="O735" s="65"/>
      <c r="P735" s="37"/>
      <c r="Q735" s="16"/>
      <c r="R735" s="6"/>
      <c r="S735" s="328"/>
      <c r="T735" s="11"/>
      <c r="U735" s="7"/>
      <c r="V735" s="4" t="s">
        <v>678</v>
      </c>
      <c r="W735" s="344" t="s">
        <v>677</v>
      </c>
      <c r="X735" s="21"/>
      <c r="Y735" s="21"/>
      <c r="Z735" s="789">
        <v>1978</v>
      </c>
      <c r="AK735" s="197" t="s">
        <v>675</v>
      </c>
      <c r="AL735" s="197" t="s">
        <v>675</v>
      </c>
      <c r="AM735" s="197" t="s">
        <v>675</v>
      </c>
      <c r="AN735" s="197" t="s">
        <v>675</v>
      </c>
      <c r="AO735" s="197" t="s">
        <v>675</v>
      </c>
      <c r="AP735" s="197" t="s">
        <v>675</v>
      </c>
      <c r="AQ735" s="197" t="s">
        <v>675</v>
      </c>
      <c r="AR735" s="197" t="s">
        <v>675</v>
      </c>
      <c r="AS735" s="197" t="s">
        <v>675</v>
      </c>
      <c r="AT735" s="197" t="s">
        <v>675</v>
      </c>
      <c r="AU735" s="197" t="s">
        <v>675</v>
      </c>
      <c r="AV735" s="197" t="s">
        <v>675</v>
      </c>
      <c r="AW735" s="197" t="s">
        <v>675</v>
      </c>
      <c r="AX735" s="197" t="s">
        <v>675</v>
      </c>
      <c r="AY735" s="197" t="s">
        <v>675</v>
      </c>
      <c r="AZ735" s="197" t="s">
        <v>675</v>
      </c>
      <c r="BA735" s="197" t="s">
        <v>675</v>
      </c>
      <c r="BB735" s="197" t="s">
        <v>675</v>
      </c>
      <c r="BC735" s="197" t="s">
        <v>675</v>
      </c>
      <c r="BD735" s="197">
        <f t="shared" ref="BD735:CJ735" si="449">(BD733+BD734)/2</f>
        <v>42.351136310630373</v>
      </c>
      <c r="BE735" s="197">
        <f t="shared" si="449"/>
        <v>45.01107549420707</v>
      </c>
      <c r="BF735" s="197">
        <f t="shared" si="449"/>
        <v>49.222391599681508</v>
      </c>
      <c r="BG735" s="197">
        <f t="shared" si="449"/>
        <v>52.007038808619541</v>
      </c>
      <c r="BH735" s="197">
        <f t="shared" si="449"/>
        <v>49.300454757071734</v>
      </c>
      <c r="BI735" s="197">
        <f t="shared" si="449"/>
        <v>53.116312215499732</v>
      </c>
      <c r="BJ735" s="197">
        <f t="shared" si="449"/>
        <v>54.878724146124021</v>
      </c>
      <c r="BK735" s="197">
        <f t="shared" si="449"/>
        <v>58.428065015178873</v>
      </c>
      <c r="BL735" s="197">
        <f t="shared" si="449"/>
        <v>63.286632382059331</v>
      </c>
      <c r="BM735" s="197">
        <f t="shared" si="449"/>
        <v>64.363942691613417</v>
      </c>
      <c r="BN735" s="197">
        <f t="shared" si="449"/>
        <v>68.073001612787763</v>
      </c>
      <c r="BO735" s="197">
        <f t="shared" si="449"/>
        <v>70.306489699487173</v>
      </c>
      <c r="BP735" s="197">
        <f t="shared" si="449"/>
        <v>73.053093959555426</v>
      </c>
      <c r="BQ735" s="197">
        <f t="shared" si="449"/>
        <v>77.807241068293365</v>
      </c>
      <c r="BR735" s="197">
        <f t="shared" si="449"/>
        <v>76.33411208671653</v>
      </c>
      <c r="BS735" s="197">
        <f t="shared" si="449"/>
        <v>72.884266631930629</v>
      </c>
      <c r="BT735" s="197">
        <f t="shared" si="449"/>
        <v>73.06990496508314</v>
      </c>
      <c r="BU735" s="197">
        <f t="shared" si="449"/>
        <v>69.41674986096109</v>
      </c>
      <c r="BV735" s="197">
        <f t="shared" si="449"/>
        <v>71.316637391976073</v>
      </c>
      <c r="BW735" s="197">
        <f t="shared" si="449"/>
        <v>73.695628741982887</v>
      </c>
      <c r="BX735" s="197">
        <f t="shared" si="449"/>
        <v>76.397000357601485</v>
      </c>
      <c r="BY735" s="197">
        <f t="shared" si="449"/>
        <v>79.79185114680746</v>
      </c>
      <c r="BZ735" s="197">
        <f t="shared" si="449"/>
        <v>83.424833605207041</v>
      </c>
      <c r="CA735" s="197">
        <f t="shared" si="449"/>
        <v>87.087423951919078</v>
      </c>
      <c r="CB735" s="197">
        <f t="shared" si="449"/>
        <v>87.493934812249407</v>
      </c>
      <c r="CC735" s="197">
        <f t="shared" si="449"/>
        <v>84.75643444110969</v>
      </c>
      <c r="CD735" s="197">
        <f t="shared" si="449"/>
        <v>83.891059563573862</v>
      </c>
      <c r="CE735" s="197">
        <f t="shared" si="449"/>
        <v>83.810705971104227</v>
      </c>
      <c r="CF735" s="197">
        <f t="shared" si="449"/>
        <v>88.539665620216169</v>
      </c>
      <c r="CG735" s="197">
        <f t="shared" si="449"/>
        <v>89.649500466111618</v>
      </c>
      <c r="CH735" s="197">
        <f t="shared" si="449"/>
        <v>87.864443327734236</v>
      </c>
      <c r="CI735" s="197">
        <f t="shared" si="449"/>
        <v>80.962742313252932</v>
      </c>
      <c r="CJ735" s="197">
        <f t="shared" si="449"/>
        <v>79.166491108351224</v>
      </c>
      <c r="CK735" s="485">
        <f>(CK733+CK734)/2</f>
        <v>77.151187281756307</v>
      </c>
      <c r="CL735" s="984">
        <f>(CL733+CL734)/2</f>
        <v>75.704844831101497</v>
      </c>
      <c r="CM735" s="395"/>
      <c r="CN735" s="914"/>
    </row>
    <row r="736" spans="1:92">
      <c r="CK736" s="4"/>
      <c r="CM736" s="395"/>
      <c r="CN736" s="914"/>
    </row>
    <row r="737" spans="1:92" s="15" customFormat="1">
      <c r="A737" s="231"/>
      <c r="B737" s="61"/>
      <c r="C737" s="690"/>
      <c r="D737" s="16"/>
      <c r="E737" s="583"/>
      <c r="F737" s="549"/>
      <c r="G737" s="528"/>
      <c r="H737" s="231"/>
      <c r="I737" s="83"/>
      <c r="J737" s="81"/>
      <c r="K737" s="67"/>
      <c r="L737" s="63"/>
      <c r="M737" s="61"/>
      <c r="N737" s="47"/>
      <c r="O737" s="65"/>
      <c r="P737" s="37"/>
      <c r="Q737" s="16"/>
      <c r="R737" s="6"/>
      <c r="S737" s="328"/>
      <c r="T737" s="11"/>
      <c r="U737" s="7"/>
      <c r="V737" s="18"/>
      <c r="W737" s="344"/>
      <c r="X737" s="21"/>
      <c r="Y737" s="21"/>
      <c r="Z737" s="789"/>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395"/>
      <c r="CN737" s="914"/>
    </row>
    <row r="738" spans="1:92" ht="17">
      <c r="V738" s="178" t="s">
        <v>492</v>
      </c>
      <c r="CK738" s="4"/>
      <c r="CM738" s="395"/>
      <c r="CN738" s="914"/>
    </row>
    <row r="739" spans="1:92" s="145" customFormat="1">
      <c r="A739" s="231"/>
      <c r="B739" s="61"/>
      <c r="C739" s="690"/>
      <c r="D739" s="16"/>
      <c r="E739" s="583"/>
      <c r="F739" s="549"/>
      <c r="G739" s="528"/>
      <c r="H739" s="231"/>
      <c r="I739" s="83"/>
      <c r="J739" s="81"/>
      <c r="K739" s="67"/>
      <c r="L739" s="63"/>
      <c r="M739" s="61"/>
      <c r="N739" s="47"/>
      <c r="O739" s="65"/>
      <c r="P739" s="37"/>
      <c r="Q739" s="16"/>
      <c r="R739" s="6"/>
      <c r="S739" s="328"/>
      <c r="T739" s="11"/>
      <c r="U739" s="7"/>
      <c r="V739" s="18" t="s">
        <v>656</v>
      </c>
      <c r="W739" s="344"/>
      <c r="X739" s="21"/>
      <c r="Y739" s="21"/>
      <c r="Z739" s="789"/>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395"/>
      <c r="CN739" s="915"/>
    </row>
    <row r="740" spans="1:92">
      <c r="CK740" s="4"/>
      <c r="CM740" s="395"/>
      <c r="CN740" s="914"/>
    </row>
    <row r="741" spans="1:92">
      <c r="V741" s="23" t="str">
        <f>V134</f>
        <v>Etat (S13111)</v>
      </c>
      <c r="W741" s="344" t="s">
        <v>684</v>
      </c>
      <c r="X741" s="24" t="s">
        <v>789</v>
      </c>
      <c r="Z741" s="789">
        <v>1978</v>
      </c>
      <c r="BD741" s="179">
        <f t="shared" ref="BD741:CL741" si="450">100*BD134/BD366</f>
        <v>60.271670482288741</v>
      </c>
      <c r="BE741" s="179">
        <f t="shared" si="450"/>
        <v>58.697537013629621</v>
      </c>
      <c r="BF741" s="179">
        <f t="shared" si="450"/>
        <v>56.168184057124776</v>
      </c>
      <c r="BG741" s="179">
        <f t="shared" si="450"/>
        <v>57.568908614960492</v>
      </c>
      <c r="BH741" s="179">
        <f t="shared" si="450"/>
        <v>68.646647651472776</v>
      </c>
      <c r="BI741" s="179">
        <f t="shared" si="450"/>
        <v>72.475682715396204</v>
      </c>
      <c r="BJ741" s="179">
        <f t="shared" si="450"/>
        <v>79.462062668484862</v>
      </c>
      <c r="BK741" s="179">
        <f t="shared" si="450"/>
        <v>82.662428127036222</v>
      </c>
      <c r="BL741" s="179">
        <f t="shared" si="450"/>
        <v>89.030208670821295</v>
      </c>
      <c r="BM741" s="179">
        <f t="shared" si="450"/>
        <v>96.592730482499078</v>
      </c>
      <c r="BN741" s="179">
        <f t="shared" si="450"/>
        <v>100.20946522400364</v>
      </c>
      <c r="BO741" s="179">
        <f t="shared" si="450"/>
        <v>108.75995704940537</v>
      </c>
      <c r="BP741" s="179">
        <f t="shared" si="450"/>
        <v>113.79457548914152</v>
      </c>
      <c r="BQ741" s="179">
        <f t="shared" si="450"/>
        <v>115.30447244085842</v>
      </c>
      <c r="BR741" s="179">
        <f t="shared" si="450"/>
        <v>125.23843885574374</v>
      </c>
      <c r="BS741" s="179">
        <f t="shared" si="450"/>
        <v>136.20982267611942</v>
      </c>
      <c r="BT741" s="179">
        <f t="shared" si="450"/>
        <v>155.80314841162377</v>
      </c>
      <c r="BU741" s="179">
        <f t="shared" si="450"/>
        <v>173.15375168839174</v>
      </c>
      <c r="BV741" s="179">
        <f t="shared" si="450"/>
        <v>181.14240706554781</v>
      </c>
      <c r="BW741" s="179">
        <f t="shared" si="450"/>
        <v>185.66770316059385</v>
      </c>
      <c r="BX741" s="179">
        <f t="shared" si="450"/>
        <v>202.72476959473627</v>
      </c>
      <c r="BY741" s="179">
        <f t="shared" si="450"/>
        <v>201.2096597069677</v>
      </c>
      <c r="BZ741" s="179">
        <f t="shared" si="450"/>
        <v>206.44625852646274</v>
      </c>
      <c r="CA741" s="179">
        <f t="shared" si="450"/>
        <v>207.81486984362189</v>
      </c>
      <c r="CB741" s="179">
        <f t="shared" si="450"/>
        <v>212.97533682791791</v>
      </c>
      <c r="CC741" s="179">
        <f t="shared" si="450"/>
        <v>228.45042639849029</v>
      </c>
      <c r="CD741" s="179">
        <f t="shared" si="450"/>
        <v>226.64778290167209</v>
      </c>
      <c r="CE741" s="179">
        <f t="shared" si="450"/>
        <v>232.57872502548116</v>
      </c>
      <c r="CF741" s="179">
        <f t="shared" si="450"/>
        <v>235.94941878433815</v>
      </c>
      <c r="CG741" s="179">
        <f t="shared" si="450"/>
        <v>246.21505068683126</v>
      </c>
      <c r="CH741" s="179">
        <f t="shared" si="450"/>
        <v>261.90841634606448</v>
      </c>
      <c r="CI741" s="179">
        <f t="shared" si="450"/>
        <v>287.95205070952926</v>
      </c>
      <c r="CJ741" s="179">
        <f t="shared" si="450"/>
        <v>274.10472262531016</v>
      </c>
      <c r="CK741" s="485">
        <f t="shared" si="450"/>
        <v>322.10442522705068</v>
      </c>
      <c r="CL741" s="984">
        <f t="shared" si="450"/>
        <v>341.86715164523122</v>
      </c>
      <c r="CM741" s="395"/>
      <c r="CN741" s="914"/>
    </row>
    <row r="742" spans="1:92">
      <c r="V742" s="23" t="str">
        <f t="shared" ref="V742:V747" si="451">V156</f>
        <v>Organismes divers d'administration centrale (S13112)</v>
      </c>
      <c r="W742" s="344" t="s">
        <v>684</v>
      </c>
      <c r="X742" s="2" t="s">
        <v>845</v>
      </c>
      <c r="Z742" s="789">
        <v>1978</v>
      </c>
      <c r="BD742" s="179">
        <f t="shared" ref="BD742:CL742" si="452">100*BD156/BD528</f>
        <v>8.7139894386448002</v>
      </c>
      <c r="BE742" s="179">
        <f t="shared" si="452"/>
        <v>8.8466394833562543</v>
      </c>
      <c r="BF742" s="179">
        <f t="shared" si="452"/>
        <v>8.0041087758382634</v>
      </c>
      <c r="BG742" s="179">
        <f t="shared" si="452"/>
        <v>7.1706334978901793</v>
      </c>
      <c r="BH742" s="179">
        <f t="shared" si="452"/>
        <v>9.0132314237300371</v>
      </c>
      <c r="BI742" s="179">
        <f t="shared" si="452"/>
        <v>10.393886731579954</v>
      </c>
      <c r="BJ742" s="179">
        <f t="shared" si="452"/>
        <v>9.3081622240302266</v>
      </c>
      <c r="BK742" s="179">
        <f t="shared" si="452"/>
        <v>8.8956100164568781</v>
      </c>
      <c r="BL742" s="179">
        <f t="shared" si="452"/>
        <v>14.763868133450964</v>
      </c>
      <c r="BM742" s="179">
        <f t="shared" si="452"/>
        <v>16.89831439313928</v>
      </c>
      <c r="BN742" s="179">
        <f t="shared" si="452"/>
        <v>5.7147755521901882</v>
      </c>
      <c r="BO742" s="179">
        <f t="shared" si="452"/>
        <v>6.3348830334235462</v>
      </c>
      <c r="BP742" s="179">
        <f t="shared" si="452"/>
        <v>7.1187735000420664</v>
      </c>
      <c r="BQ742" s="179">
        <f t="shared" si="452"/>
        <v>7.0152322041859572</v>
      </c>
      <c r="BR742" s="179">
        <f t="shared" si="452"/>
        <v>6.8172328283846859</v>
      </c>
      <c r="BS742" s="179">
        <f t="shared" si="452"/>
        <v>13.355043840499684</v>
      </c>
      <c r="BT742" s="179">
        <f t="shared" si="452"/>
        <v>14.100165405786491</v>
      </c>
      <c r="BU742" s="179">
        <f t="shared" si="452"/>
        <v>72.210127146035234</v>
      </c>
      <c r="BV742" s="179">
        <f t="shared" si="452"/>
        <v>73.353539853002403</v>
      </c>
      <c r="BW742" s="179">
        <f t="shared" si="452"/>
        <v>63.938465812078377</v>
      </c>
      <c r="BX742" s="179">
        <f t="shared" si="452"/>
        <v>55.158859833920843</v>
      </c>
      <c r="BY742" s="179">
        <f t="shared" si="452"/>
        <v>45.699896242582525</v>
      </c>
      <c r="BZ742" s="179">
        <f t="shared" si="452"/>
        <v>41.729695894841171</v>
      </c>
      <c r="CA742" s="179">
        <f t="shared" si="452"/>
        <v>35.233640604989318</v>
      </c>
      <c r="CB742" s="179">
        <f t="shared" si="452"/>
        <v>28.475436238136002</v>
      </c>
      <c r="CC742" s="179">
        <f t="shared" si="452"/>
        <v>42.412919297341404</v>
      </c>
      <c r="CD742" s="179">
        <f t="shared" si="452"/>
        <v>40.813968440925031</v>
      </c>
      <c r="CE742" s="179">
        <f t="shared" si="452"/>
        <v>35.605497897742374</v>
      </c>
      <c r="CF742" s="179">
        <f t="shared" si="452"/>
        <v>25.555071178389429</v>
      </c>
      <c r="CG742" s="179">
        <f t="shared" si="452"/>
        <v>33.383115171747349</v>
      </c>
      <c r="CH742" s="179">
        <f t="shared" si="452"/>
        <v>17.968616881205755</v>
      </c>
      <c r="CI742" s="179">
        <f t="shared" si="452"/>
        <v>25.698815380809723</v>
      </c>
      <c r="CJ742" s="179">
        <f t="shared" si="452"/>
        <v>17.662090389818616</v>
      </c>
      <c r="CK742" s="485">
        <f t="shared" si="452"/>
        <v>13.089334709391597</v>
      </c>
      <c r="CL742" s="984">
        <f t="shared" si="452"/>
        <v>12.115871792047583</v>
      </c>
      <c r="CM742" s="395"/>
      <c r="CN742" s="914"/>
    </row>
    <row r="743" spans="1:92">
      <c r="V743" s="23" t="str">
        <f t="shared" si="451"/>
        <v>Administrations centrales (S1311)</v>
      </c>
      <c r="W743" s="344" t="s">
        <v>684</v>
      </c>
      <c r="X743" s="2" t="s">
        <v>685</v>
      </c>
      <c r="Z743" s="789">
        <v>1978</v>
      </c>
      <c r="BD743" s="179">
        <f t="shared" ref="BD743:CL743" si="453">100*BD157/BD327</f>
        <v>59.137583849343471</v>
      </c>
      <c r="BE743" s="179">
        <f t="shared" si="453"/>
        <v>58.14717953621399</v>
      </c>
      <c r="BF743" s="179">
        <f t="shared" si="453"/>
        <v>55.323539527342405</v>
      </c>
      <c r="BG743" s="179">
        <f t="shared" si="453"/>
        <v>56.369975707498654</v>
      </c>
      <c r="BH743" s="179">
        <f t="shared" si="453"/>
        <v>67.385595008532263</v>
      </c>
      <c r="BI743" s="179">
        <f t="shared" si="453"/>
        <v>70.492130464208643</v>
      </c>
      <c r="BJ743" s="179">
        <f t="shared" si="453"/>
        <v>76.286601255480278</v>
      </c>
      <c r="BK743" s="179">
        <f t="shared" si="453"/>
        <v>79.632329694349039</v>
      </c>
      <c r="BL743" s="179">
        <f t="shared" si="453"/>
        <v>86.567574822537708</v>
      </c>
      <c r="BM743" s="179">
        <f t="shared" si="453"/>
        <v>94.450129610572247</v>
      </c>
      <c r="BN743" s="179">
        <f t="shared" si="453"/>
        <v>96.84571157522727</v>
      </c>
      <c r="BO743" s="179">
        <f t="shared" si="453"/>
        <v>105.18025002397233</v>
      </c>
      <c r="BP743" s="179">
        <f t="shared" si="453"/>
        <v>110.02322804750447</v>
      </c>
      <c r="BQ743" s="179">
        <f t="shared" si="453"/>
        <v>111.29778432990113</v>
      </c>
      <c r="BR743" s="179">
        <f t="shared" si="453"/>
        <v>121.27519875584497</v>
      </c>
      <c r="BS743" s="179">
        <f t="shared" si="453"/>
        <v>132.49894911362196</v>
      </c>
      <c r="BT743" s="179">
        <f t="shared" si="453"/>
        <v>150.70516747017672</v>
      </c>
      <c r="BU743" s="179">
        <f t="shared" si="453"/>
        <v>172.21978695848242</v>
      </c>
      <c r="BV743" s="179">
        <f t="shared" si="453"/>
        <v>181.30360144614602</v>
      </c>
      <c r="BW743" s="179">
        <f t="shared" si="453"/>
        <v>185.86139304874621</v>
      </c>
      <c r="BX743" s="179">
        <f t="shared" si="453"/>
        <v>199.99602907348512</v>
      </c>
      <c r="BY743" s="179">
        <f t="shared" si="453"/>
        <v>198.31826833673432</v>
      </c>
      <c r="BZ743" s="179">
        <f t="shared" si="453"/>
        <v>202.69926304788544</v>
      </c>
      <c r="CA743" s="179">
        <f t="shared" si="453"/>
        <v>201.92896280923873</v>
      </c>
      <c r="CB743" s="179">
        <f t="shared" si="453"/>
        <v>206.46125570419042</v>
      </c>
      <c r="CC743" s="179">
        <f t="shared" si="453"/>
        <v>223.05292216183415</v>
      </c>
      <c r="CD743" s="179">
        <f t="shared" si="453"/>
        <v>223.07330682991139</v>
      </c>
      <c r="CE743" s="179">
        <f t="shared" si="453"/>
        <v>229.27950380873278</v>
      </c>
      <c r="CF743" s="179">
        <f t="shared" si="453"/>
        <v>230.6410376017765</v>
      </c>
      <c r="CG743" s="179">
        <f t="shared" si="453"/>
        <v>232.62618802213694</v>
      </c>
      <c r="CH743" s="179">
        <f t="shared" si="453"/>
        <v>247.15333369339831</v>
      </c>
      <c r="CI743" s="179">
        <f t="shared" si="453"/>
        <v>272.36996978255837</v>
      </c>
      <c r="CJ743" s="179">
        <f t="shared" si="453"/>
        <v>265.81840141555847</v>
      </c>
      <c r="CK743" s="485">
        <f t="shared" si="453"/>
        <v>302.32908195933152</v>
      </c>
      <c r="CL743" s="984">
        <f t="shared" si="453"/>
        <v>319.98410894203084</v>
      </c>
      <c r="CM743" s="395"/>
      <c r="CN743" s="914"/>
    </row>
    <row r="744" spans="1:92">
      <c r="V744" s="23" t="str">
        <f t="shared" si="451"/>
        <v>Administrations locales (S1313)</v>
      </c>
      <c r="W744" s="344" t="s">
        <v>684</v>
      </c>
      <c r="X744" s="24" t="s">
        <v>873</v>
      </c>
      <c r="Z744" s="789">
        <v>1978</v>
      </c>
      <c r="BD744" s="179">
        <f t="shared" ref="BD744:CL744" si="454">100*BD158/BD576</f>
        <v>88.788435362019072</v>
      </c>
      <c r="BE744" s="179">
        <f t="shared" si="454"/>
        <v>89.389325165653631</v>
      </c>
      <c r="BF744" s="179">
        <f t="shared" si="454"/>
        <v>87.192051922443667</v>
      </c>
      <c r="BG744" s="179">
        <f t="shared" si="454"/>
        <v>86.385479517833872</v>
      </c>
      <c r="BH744" s="179">
        <f t="shared" si="454"/>
        <v>86.480916510509275</v>
      </c>
      <c r="BI744" s="179">
        <f t="shared" si="454"/>
        <v>88.338857060712542</v>
      </c>
      <c r="BJ744" s="179">
        <f t="shared" si="454"/>
        <v>97.352976070010385</v>
      </c>
      <c r="BK744" s="179">
        <f t="shared" si="454"/>
        <v>100.75519015568099</v>
      </c>
      <c r="BL744" s="179">
        <f t="shared" si="454"/>
        <v>97.85618047243598</v>
      </c>
      <c r="BM744" s="179">
        <f t="shared" si="454"/>
        <v>105.94441657344598</v>
      </c>
      <c r="BN744" s="179">
        <f t="shared" si="454"/>
        <v>101.38773215895856</v>
      </c>
      <c r="BO744" s="179">
        <f t="shared" si="454"/>
        <v>97.790385446952058</v>
      </c>
      <c r="BP744" s="179">
        <f t="shared" si="454"/>
        <v>96.809648781048196</v>
      </c>
      <c r="BQ744" s="179">
        <f t="shared" si="454"/>
        <v>93.907211174285933</v>
      </c>
      <c r="BR744" s="179">
        <f t="shared" si="454"/>
        <v>93.637408662354318</v>
      </c>
      <c r="BS744" s="179">
        <f t="shared" si="454"/>
        <v>96.29654386810752</v>
      </c>
      <c r="BT744" s="179">
        <f t="shared" si="454"/>
        <v>95.067223597758428</v>
      </c>
      <c r="BU744" s="179">
        <f t="shared" si="454"/>
        <v>93.848191640383234</v>
      </c>
      <c r="BV744" s="179">
        <f t="shared" si="454"/>
        <v>91.229397293473767</v>
      </c>
      <c r="BW744" s="179">
        <f t="shared" si="454"/>
        <v>85.919555470334089</v>
      </c>
      <c r="BX744" s="179">
        <f t="shared" si="454"/>
        <v>83.75985882065801</v>
      </c>
      <c r="BY744" s="179">
        <f t="shared" si="454"/>
        <v>79.828706281250732</v>
      </c>
      <c r="BZ744" s="179">
        <f t="shared" si="454"/>
        <v>74.45389272836006</v>
      </c>
      <c r="CA744" s="179">
        <f t="shared" si="454"/>
        <v>72.841215135215833</v>
      </c>
      <c r="CB744" s="179">
        <f t="shared" si="454"/>
        <v>67.574848394756557</v>
      </c>
      <c r="CC744" s="179">
        <f t="shared" si="454"/>
        <v>66.146859527510145</v>
      </c>
      <c r="CD744" s="179">
        <f t="shared" si="454"/>
        <v>62.781991084394193</v>
      </c>
      <c r="CE744" s="179">
        <f t="shared" si="454"/>
        <v>62.999143981097049</v>
      </c>
      <c r="CF744" s="179">
        <f t="shared" si="454"/>
        <v>63.263946149084305</v>
      </c>
      <c r="CG744" s="179">
        <f t="shared" si="454"/>
        <v>63.642512258816026</v>
      </c>
      <c r="CH744" s="179">
        <f t="shared" si="454"/>
        <v>65.779712151936309</v>
      </c>
      <c r="CI744" s="179">
        <f t="shared" si="454"/>
        <v>67.529642119003583</v>
      </c>
      <c r="CJ744" s="179">
        <f t="shared" si="454"/>
        <v>70.287651450037302</v>
      </c>
      <c r="CK744" s="485">
        <f t="shared" si="454"/>
        <v>70.80684097786542</v>
      </c>
      <c r="CL744" s="984">
        <f t="shared" si="454"/>
        <v>71.633296904963188</v>
      </c>
      <c r="CM744" s="395"/>
      <c r="CN744" s="914"/>
    </row>
    <row r="745" spans="1:92">
      <c r="V745" s="23" t="str">
        <f t="shared" si="451"/>
        <v>Administrations de sécurité sociale (S1314)</v>
      </c>
      <c r="W745" s="344" t="s">
        <v>684</v>
      </c>
      <c r="X745" s="24" t="s">
        <v>860</v>
      </c>
      <c r="Z745" s="789">
        <v>1978</v>
      </c>
      <c r="BD745" s="179">
        <f t="shared" ref="BD745:CL745" si="455">100*BD159/BD611</f>
        <v>5.3583684472320892</v>
      </c>
      <c r="BE745" s="179">
        <f t="shared" si="455"/>
        <v>5.8231506500687455</v>
      </c>
      <c r="BF745" s="179">
        <f t="shared" si="455"/>
        <v>5.6402902628736236</v>
      </c>
      <c r="BG745" s="179">
        <f t="shared" si="455"/>
        <v>5.3120930557284103</v>
      </c>
      <c r="BH745" s="179">
        <f t="shared" si="455"/>
        <v>5.0233470018871049</v>
      </c>
      <c r="BI745" s="179">
        <f t="shared" si="455"/>
        <v>5.086813274834503</v>
      </c>
      <c r="BJ745" s="179">
        <f t="shared" si="455"/>
        <v>6.2226742722156674</v>
      </c>
      <c r="BK745" s="179">
        <f t="shared" si="455"/>
        <v>5.853715646006302</v>
      </c>
      <c r="BL745" s="179">
        <f t="shared" si="455"/>
        <v>3.4319333504815601</v>
      </c>
      <c r="BM745" s="179">
        <f t="shared" si="455"/>
        <v>3.5695096657928498</v>
      </c>
      <c r="BN745" s="179">
        <f t="shared" si="455"/>
        <v>4.0160743892310302</v>
      </c>
      <c r="BO745" s="179">
        <f t="shared" si="455"/>
        <v>3.9538966012642329</v>
      </c>
      <c r="BP745" s="179">
        <f t="shared" si="455"/>
        <v>3.7509497698566356</v>
      </c>
      <c r="BQ745" s="179">
        <f t="shared" si="455"/>
        <v>4.5335807623305033</v>
      </c>
      <c r="BR745" s="179">
        <f t="shared" si="455"/>
        <v>7.0839868377150035</v>
      </c>
      <c r="BS745" s="179">
        <f t="shared" si="455"/>
        <v>9.9015529625785312</v>
      </c>
      <c r="BT745" s="179">
        <f t="shared" si="455"/>
        <v>7.7592495195304334</v>
      </c>
      <c r="BU745" s="179">
        <f t="shared" si="455"/>
        <v>11.895851295542425</v>
      </c>
      <c r="BV745" s="179">
        <f t="shared" si="455"/>
        <v>14.025183674008659</v>
      </c>
      <c r="BW745" s="179">
        <f t="shared" si="455"/>
        <v>18.494012728504256</v>
      </c>
      <c r="BX745" s="179">
        <f t="shared" si="455"/>
        <v>15.072397213466516</v>
      </c>
      <c r="BY745" s="179">
        <f t="shared" si="455"/>
        <v>13.9029381646563</v>
      </c>
      <c r="BZ745" s="179">
        <f t="shared" si="455"/>
        <v>13.658714259697684</v>
      </c>
      <c r="CA745" s="179">
        <f t="shared" si="455"/>
        <v>12.790995139421847</v>
      </c>
      <c r="CB745" s="179">
        <f t="shared" si="455"/>
        <v>12.686952177541098</v>
      </c>
      <c r="CC745" s="179">
        <f t="shared" si="455"/>
        <v>16.371636669672874</v>
      </c>
      <c r="CD745" s="179">
        <f t="shared" si="455"/>
        <v>23.338854564469401</v>
      </c>
      <c r="CE745" s="179">
        <f t="shared" si="455"/>
        <v>25.85979112234779</v>
      </c>
      <c r="CF745" s="179">
        <f t="shared" si="455"/>
        <v>26.20091315878209</v>
      </c>
      <c r="CG745" s="179">
        <f t="shared" si="455"/>
        <v>26.06231558149511</v>
      </c>
      <c r="CH745" s="179">
        <f t="shared" si="455"/>
        <v>25.237589063009779</v>
      </c>
      <c r="CI745" s="179">
        <f t="shared" si="455"/>
        <v>30.409563727343663</v>
      </c>
      <c r="CJ745" s="179">
        <f t="shared" si="455"/>
        <v>33.962513148344378</v>
      </c>
      <c r="CK745" s="485">
        <f t="shared" si="455"/>
        <v>38.454165116095481</v>
      </c>
      <c r="CL745" s="984">
        <f t="shared" si="455"/>
        <v>38.311244705560874</v>
      </c>
      <c r="CM745" s="395"/>
      <c r="CN745" s="914"/>
    </row>
    <row r="746" spans="1:92">
      <c r="V746" s="23" t="str">
        <f t="shared" si="451"/>
        <v>Total administrations publiques (S13)</v>
      </c>
      <c r="W746" s="344" t="s">
        <v>684</v>
      </c>
      <c r="X746" s="24" t="s">
        <v>767</v>
      </c>
      <c r="Z746" s="789">
        <v>1978</v>
      </c>
      <c r="BD746" s="179">
        <f t="shared" ref="BD746:CL746" si="456">100*BD160/BD263</f>
        <v>47.326691994247987</v>
      </c>
      <c r="BE746" s="179">
        <f t="shared" si="456"/>
        <v>46.969990317261299</v>
      </c>
      <c r="BF746" s="179">
        <f t="shared" si="456"/>
        <v>45.109874346004666</v>
      </c>
      <c r="BG746" s="179">
        <f t="shared" si="456"/>
        <v>45.243350049401954</v>
      </c>
      <c r="BH746" s="179">
        <f t="shared" si="456"/>
        <v>50.679281755803402</v>
      </c>
      <c r="BI746" s="179">
        <f t="shared" si="456"/>
        <v>52.919785341163433</v>
      </c>
      <c r="BJ746" s="179">
        <f t="shared" si="456"/>
        <v>56.571037830800122</v>
      </c>
      <c r="BK746" s="179">
        <f t="shared" si="456"/>
        <v>58.949945360623765</v>
      </c>
      <c r="BL746" s="179">
        <f t="shared" si="456"/>
        <v>60.696163817412305</v>
      </c>
      <c r="BM746" s="179">
        <f t="shared" si="456"/>
        <v>65.929774052427717</v>
      </c>
      <c r="BN746" s="179">
        <f t="shared" si="456"/>
        <v>66.536358241421198</v>
      </c>
      <c r="BO746" s="179">
        <f t="shared" si="456"/>
        <v>69.553224974152826</v>
      </c>
      <c r="BP746" s="179">
        <f t="shared" si="456"/>
        <v>71.003107928668683</v>
      </c>
      <c r="BQ746" s="179">
        <f t="shared" si="456"/>
        <v>70.920658806695727</v>
      </c>
      <c r="BR746" s="179">
        <f t="shared" si="456"/>
        <v>76.385119435883837</v>
      </c>
      <c r="BS746" s="179">
        <f t="shared" si="456"/>
        <v>84.044286740647294</v>
      </c>
      <c r="BT746" s="179">
        <f t="shared" si="456"/>
        <v>91.046316730840473</v>
      </c>
      <c r="BU746" s="179">
        <f t="shared" si="456"/>
        <v>101.98186029361247</v>
      </c>
      <c r="BV746" s="179">
        <f t="shared" si="456"/>
        <v>106.61071710703362</v>
      </c>
      <c r="BW746" s="179">
        <f t="shared" si="456"/>
        <v>109.80057297659795</v>
      </c>
      <c r="BX746" s="179">
        <f t="shared" si="456"/>
        <v>112.96816905914618</v>
      </c>
      <c r="BY746" s="179">
        <f t="shared" si="456"/>
        <v>112.07912265925832</v>
      </c>
      <c r="BZ746" s="179">
        <f t="shared" si="456"/>
        <v>111.17846892479147</v>
      </c>
      <c r="CA746" s="179">
        <f t="shared" si="456"/>
        <v>110.43821698126395</v>
      </c>
      <c r="CB746" s="179">
        <f t="shared" si="456"/>
        <v>111.79110557113182</v>
      </c>
      <c r="CC746" s="179">
        <f t="shared" si="456"/>
        <v>118.50846558955928</v>
      </c>
      <c r="CD746" s="179">
        <f t="shared" si="456"/>
        <v>122.4243954225184</v>
      </c>
      <c r="CE746" s="179">
        <f t="shared" si="456"/>
        <v>124.69153079824309</v>
      </c>
      <c r="CF746" s="179">
        <f t="shared" si="456"/>
        <v>120.9574763714315</v>
      </c>
      <c r="CG746" s="179">
        <f t="shared" si="456"/>
        <v>122.0609563308694</v>
      </c>
      <c r="CH746" s="179">
        <f t="shared" si="456"/>
        <v>128.01631028373097</v>
      </c>
      <c r="CI746" s="179">
        <f t="shared" si="456"/>
        <v>139.49382814068943</v>
      </c>
      <c r="CJ746" s="179">
        <f t="shared" si="456"/>
        <v>145.58206355957731</v>
      </c>
      <c r="CK746" s="485">
        <f t="shared" si="456"/>
        <v>153.49898838543095</v>
      </c>
      <c r="CL746" s="984">
        <f t="shared" si="456"/>
        <v>159.30059931008543</v>
      </c>
      <c r="CM746" s="395"/>
      <c r="CN746" s="914"/>
    </row>
    <row r="747" spans="1:92" ht="17" thickBot="1">
      <c r="I747" s="241"/>
      <c r="J747" s="242"/>
      <c r="K747" s="243"/>
      <c r="L747" s="244"/>
      <c r="M747" s="245"/>
      <c r="N747" s="246"/>
      <c r="O747" s="247"/>
      <c r="P747" s="248"/>
      <c r="Q747" s="249"/>
      <c r="R747" s="252"/>
      <c r="S747" s="329"/>
      <c r="T747" s="250"/>
      <c r="U747" s="251"/>
      <c r="V747" s="277" t="str">
        <f t="shared" si="451"/>
        <v xml:space="preserve"> </v>
      </c>
      <c r="W747" s="352"/>
      <c r="X747" s="255"/>
      <c r="Y747" s="255"/>
      <c r="Z747" s="790"/>
      <c r="AA747" s="256"/>
      <c r="AB747" s="256"/>
      <c r="AC747" s="256"/>
      <c r="AD747" s="256"/>
      <c r="AE747" s="256"/>
      <c r="AF747" s="256"/>
      <c r="AG747" s="256"/>
      <c r="AH747" s="256"/>
      <c r="AI747" s="256"/>
      <c r="AJ747" s="256"/>
      <c r="AK747" s="256"/>
      <c r="AL747" s="256"/>
      <c r="AM747" s="256"/>
      <c r="AN747" s="256"/>
      <c r="AO747" s="256"/>
      <c r="AP747" s="256"/>
      <c r="AQ747" s="256"/>
      <c r="AR747" s="256"/>
      <c r="AS747" s="256"/>
      <c r="AT747" s="256"/>
      <c r="AU747" s="256"/>
      <c r="AV747" s="256"/>
      <c r="AW747" s="256"/>
      <c r="AX747" s="256"/>
      <c r="AY747" s="256"/>
      <c r="AZ747" s="256"/>
      <c r="BA747" s="256"/>
      <c r="BB747" s="256"/>
      <c r="BC747" s="256"/>
      <c r="BD747" s="257"/>
      <c r="BE747" s="257"/>
      <c r="BF747" s="257"/>
      <c r="BG747" s="257"/>
      <c r="BH747" s="257"/>
      <c r="BI747" s="257"/>
      <c r="BJ747" s="257"/>
      <c r="BK747" s="257"/>
      <c r="BL747" s="257"/>
      <c r="BM747" s="257"/>
      <c r="BN747" s="257"/>
      <c r="BO747" s="257"/>
      <c r="BP747" s="257"/>
      <c r="BQ747" s="257"/>
      <c r="BR747" s="257"/>
      <c r="BS747" s="257"/>
      <c r="BT747" s="257"/>
      <c r="BU747" s="257"/>
      <c r="BV747" s="257"/>
      <c r="BW747" s="257"/>
      <c r="BX747" s="257"/>
      <c r="BY747" s="257"/>
      <c r="BZ747" s="257"/>
      <c r="CA747" s="257"/>
      <c r="CB747" s="257"/>
      <c r="CC747" s="257"/>
      <c r="CD747" s="257"/>
      <c r="CE747" s="257"/>
      <c r="CF747" s="257"/>
      <c r="CG747" s="257"/>
      <c r="CH747" s="257"/>
      <c r="CI747" s="257"/>
      <c r="CJ747" s="257"/>
      <c r="CK747" s="838"/>
      <c r="CL747" s="838"/>
      <c r="CM747" s="838"/>
      <c r="CN747" s="914"/>
    </row>
    <row r="748" spans="1:92">
      <c r="I748" s="258"/>
      <c r="J748" s="259"/>
      <c r="K748" s="260"/>
      <c r="L748" s="261"/>
      <c r="M748" s="262"/>
      <c r="N748" s="263"/>
      <c r="O748" s="264"/>
      <c r="P748" s="265"/>
      <c r="Q748" s="266"/>
      <c r="R748" s="269"/>
      <c r="S748" s="330"/>
      <c r="T748" s="267"/>
      <c r="U748" s="268"/>
      <c r="V748" s="278"/>
      <c r="W748" s="353"/>
      <c r="X748" s="272"/>
      <c r="Y748" s="272"/>
      <c r="Z748" s="791"/>
      <c r="AA748" s="273"/>
      <c r="AB748" s="273"/>
      <c r="AC748" s="273"/>
      <c r="AD748" s="273"/>
      <c r="AE748" s="273"/>
      <c r="AF748" s="273"/>
      <c r="AG748" s="273"/>
      <c r="AH748" s="273"/>
      <c r="AI748" s="273"/>
      <c r="AJ748" s="273"/>
      <c r="AK748" s="273"/>
      <c r="AL748" s="273"/>
      <c r="AM748" s="273"/>
      <c r="AN748" s="273"/>
      <c r="AO748" s="273"/>
      <c r="AP748" s="273"/>
      <c r="AQ748" s="273"/>
      <c r="AR748" s="273"/>
      <c r="AS748" s="273"/>
      <c r="AT748" s="273"/>
      <c r="AU748" s="273"/>
      <c r="AV748" s="273"/>
      <c r="AW748" s="273"/>
      <c r="AX748" s="273"/>
      <c r="AY748" s="273"/>
      <c r="AZ748" s="273"/>
      <c r="BA748" s="273"/>
      <c r="BB748" s="273"/>
      <c r="BC748" s="273"/>
      <c r="BD748" s="274"/>
      <c r="BE748" s="274"/>
      <c r="BF748" s="274"/>
      <c r="BG748" s="274"/>
      <c r="BH748" s="274"/>
      <c r="BI748" s="274"/>
      <c r="BJ748" s="274"/>
      <c r="BK748" s="274"/>
      <c r="BL748" s="274"/>
      <c r="BM748" s="274"/>
      <c r="BN748" s="274"/>
      <c r="BO748" s="274"/>
      <c r="BP748" s="274"/>
      <c r="BQ748" s="274"/>
      <c r="BR748" s="274"/>
      <c r="BS748" s="274"/>
      <c r="BT748" s="274"/>
      <c r="BU748" s="274"/>
      <c r="BV748" s="274"/>
      <c r="BW748" s="274"/>
      <c r="BX748" s="274"/>
      <c r="BY748" s="274"/>
      <c r="BZ748" s="274"/>
      <c r="CA748" s="274"/>
      <c r="CB748" s="274"/>
      <c r="CC748" s="274"/>
      <c r="CD748" s="274"/>
      <c r="CE748" s="274"/>
      <c r="CF748" s="274"/>
      <c r="CG748" s="274"/>
      <c r="CH748" s="274"/>
      <c r="CI748" s="274"/>
      <c r="CJ748" s="274"/>
      <c r="CK748" s="839"/>
      <c r="CL748" s="839"/>
      <c r="CM748" s="839"/>
      <c r="CN748" s="914"/>
    </row>
    <row r="749" spans="1:92" s="83" customFormat="1" ht="17">
      <c r="A749" s="231"/>
      <c r="B749" s="61"/>
      <c r="C749" s="690"/>
      <c r="D749" s="16"/>
      <c r="E749" s="583"/>
      <c r="F749" s="549"/>
      <c r="G749" s="528"/>
      <c r="H749" s="231"/>
      <c r="I749" s="83" t="s">
        <v>555</v>
      </c>
      <c r="R749" s="6"/>
      <c r="S749" s="328"/>
      <c r="T749" s="11"/>
      <c r="U749" s="7"/>
      <c r="V749" s="217" t="s">
        <v>495</v>
      </c>
      <c r="W749" s="362"/>
      <c r="X749" s="219"/>
      <c r="Y749" s="219"/>
      <c r="Z749" s="789"/>
      <c r="BD749" s="82"/>
      <c r="BE749" s="82"/>
      <c r="BF749" s="82"/>
      <c r="BG749" s="82"/>
      <c r="BH749" s="82"/>
      <c r="BI749" s="82"/>
      <c r="BJ749" s="82"/>
      <c r="BK749" s="82"/>
      <c r="BL749" s="82"/>
      <c r="BM749" s="82"/>
      <c r="BN749" s="82"/>
      <c r="BO749" s="82"/>
      <c r="BP749" s="82"/>
      <c r="BQ749" s="82"/>
      <c r="BR749" s="82"/>
      <c r="BS749" s="82"/>
      <c r="BT749" s="82"/>
      <c r="BU749" s="82"/>
      <c r="BV749" s="82"/>
      <c r="BW749" s="82"/>
      <c r="BX749" s="82"/>
      <c r="BY749" s="82"/>
      <c r="BZ749" s="82"/>
      <c r="CA749" s="82"/>
      <c r="CB749" s="82"/>
      <c r="CC749" s="82"/>
      <c r="CD749" s="82"/>
      <c r="CE749" s="82"/>
      <c r="CF749" s="82"/>
      <c r="CG749" s="82"/>
      <c r="CH749" s="82"/>
      <c r="CI749" s="82"/>
      <c r="CJ749" s="82"/>
      <c r="CK749" s="841"/>
      <c r="CL749" s="810"/>
      <c r="CM749" s="810"/>
      <c r="CN749" s="916"/>
    </row>
    <row r="750" spans="1:92" s="83" customFormat="1">
      <c r="A750" s="231"/>
      <c r="B750" s="61"/>
      <c r="C750" s="690"/>
      <c r="D750" s="16"/>
      <c r="E750" s="583"/>
      <c r="F750" s="549"/>
      <c r="G750" s="528"/>
      <c r="H750" s="231"/>
      <c r="I750" s="83" t="s">
        <v>556</v>
      </c>
      <c r="R750" s="6"/>
      <c r="S750" s="328"/>
      <c r="T750" s="11"/>
      <c r="U750" s="7"/>
      <c r="V750" s="220" t="s">
        <v>946</v>
      </c>
      <c r="W750" s="362"/>
      <c r="X750" s="219"/>
      <c r="Y750" s="219"/>
      <c r="Z750" s="789"/>
      <c r="BD750" s="82"/>
      <c r="BE750" s="82"/>
      <c r="BF750" s="82"/>
      <c r="BG750" s="82"/>
      <c r="BH750" s="82"/>
      <c r="BI750" s="82"/>
      <c r="BJ750" s="82"/>
      <c r="BK750" s="82"/>
      <c r="BL750" s="82"/>
      <c r="BM750" s="82"/>
      <c r="BN750" s="82"/>
      <c r="BO750" s="82"/>
      <c r="BP750" s="82"/>
      <c r="BQ750" s="82"/>
      <c r="BR750" s="82"/>
      <c r="BS750" s="82"/>
      <c r="BT750" s="82"/>
      <c r="BU750" s="82"/>
      <c r="BV750" s="82"/>
      <c r="BW750" s="82"/>
      <c r="BX750" s="82"/>
      <c r="BY750" s="82"/>
      <c r="BZ750" s="82"/>
      <c r="CA750" s="82"/>
      <c r="CB750" s="82"/>
      <c r="CC750" s="82"/>
      <c r="CD750" s="82"/>
      <c r="CE750" s="82"/>
      <c r="CF750" s="82"/>
      <c r="CG750" s="82"/>
      <c r="CH750" s="82"/>
      <c r="CI750" s="82"/>
      <c r="CJ750" s="82"/>
      <c r="CK750" s="841"/>
      <c r="CL750" s="810"/>
      <c r="CM750" s="810"/>
      <c r="CN750" s="916"/>
    </row>
    <row r="751" spans="1:92" s="83" customFormat="1">
      <c r="A751" s="231"/>
      <c r="B751" s="61"/>
      <c r="C751" s="690"/>
      <c r="D751" s="16"/>
      <c r="E751" s="583"/>
      <c r="F751" s="549"/>
      <c r="G751" s="528"/>
      <c r="H751" s="231"/>
      <c r="I751" s="83" t="s">
        <v>556</v>
      </c>
      <c r="R751" s="6"/>
      <c r="S751" s="328"/>
      <c r="T751" s="11"/>
      <c r="U751" s="7"/>
      <c r="V751" s="221" t="s">
        <v>616</v>
      </c>
      <c r="W751" s="362"/>
      <c r="X751" s="219"/>
      <c r="Y751" s="219"/>
      <c r="Z751" s="789"/>
      <c r="BD751" s="82"/>
      <c r="BE751" s="82"/>
      <c r="BF751" s="82"/>
      <c r="BG751" s="82"/>
      <c r="BH751" s="82"/>
      <c r="BI751" s="82"/>
      <c r="BJ751" s="82"/>
      <c r="BK751" s="82"/>
      <c r="BL751" s="82"/>
      <c r="BM751" s="82"/>
      <c r="BN751" s="82"/>
      <c r="BO751" s="82"/>
      <c r="BP751" s="82"/>
      <c r="BQ751" s="82"/>
      <c r="BR751" s="82"/>
      <c r="BS751" s="82"/>
      <c r="BT751" s="82"/>
      <c r="BU751" s="82"/>
      <c r="BV751" s="82"/>
      <c r="BW751" s="82"/>
      <c r="BX751" s="82"/>
      <c r="BY751" s="82"/>
      <c r="BZ751" s="82"/>
      <c r="CA751" s="82"/>
      <c r="CB751" s="82"/>
      <c r="CC751" s="82"/>
      <c r="CD751" s="82"/>
      <c r="CE751" s="82"/>
      <c r="CF751" s="82"/>
      <c r="CG751" s="82"/>
      <c r="CH751" s="82"/>
      <c r="CI751" s="82"/>
      <c r="CJ751" s="82"/>
      <c r="CK751" s="841"/>
      <c r="CL751" s="810"/>
      <c r="CM751" s="810"/>
      <c r="CN751" s="916"/>
    </row>
    <row r="752" spans="1:92" s="83" customFormat="1">
      <c r="A752" s="231"/>
      <c r="B752" s="61"/>
      <c r="C752" s="690"/>
      <c r="D752" s="16"/>
      <c r="E752" s="583"/>
      <c r="F752" s="549"/>
      <c r="G752" s="528"/>
      <c r="H752" s="231"/>
      <c r="I752" s="83" t="s">
        <v>556</v>
      </c>
      <c r="R752" s="6"/>
      <c r="S752" s="328"/>
      <c r="T752" s="11"/>
      <c r="U752" s="7"/>
      <c r="V752" s="82" t="s">
        <v>510</v>
      </c>
      <c r="W752" s="362"/>
      <c r="X752" s="219"/>
      <c r="Y752" s="219"/>
      <c r="Z752" s="789"/>
      <c r="BA752" s="222"/>
      <c r="BB752" s="222"/>
      <c r="BC752" s="222"/>
      <c r="BD752" s="222"/>
      <c r="BE752" s="222"/>
      <c r="BF752" s="222"/>
      <c r="BG752" s="222"/>
      <c r="BH752" s="222"/>
      <c r="BI752" s="222"/>
      <c r="BJ752" s="222"/>
      <c r="BK752" s="222"/>
      <c r="BL752" s="222"/>
      <c r="BM752" s="222"/>
      <c r="BN752" s="222"/>
      <c r="BO752" s="222"/>
      <c r="BP752" s="222"/>
      <c r="BQ752" s="222"/>
      <c r="BR752" s="222"/>
      <c r="BS752" s="222"/>
      <c r="BT752" s="222"/>
      <c r="BU752" s="222"/>
      <c r="BV752" s="222"/>
      <c r="BW752" s="222"/>
      <c r="BX752" s="222"/>
      <c r="BY752" s="222"/>
      <c r="BZ752" s="222"/>
      <c r="CA752" s="222"/>
      <c r="CB752" s="222"/>
      <c r="CC752" s="222"/>
      <c r="CD752" s="222"/>
      <c r="CE752" s="222"/>
      <c r="CF752" s="222"/>
      <c r="CG752" s="223"/>
      <c r="CH752" s="223"/>
      <c r="CI752" s="223"/>
      <c r="CJ752" s="224"/>
      <c r="CK752" s="841"/>
      <c r="CL752" s="810"/>
      <c r="CM752" s="810"/>
      <c r="CN752" s="916"/>
    </row>
    <row r="753" spans="1:92" s="82" customFormat="1" ht="15">
      <c r="A753" s="228"/>
      <c r="B753" s="60"/>
      <c r="C753" s="685"/>
      <c r="D753" s="17"/>
      <c r="E753" s="579"/>
      <c r="F753" s="542"/>
      <c r="G753" s="524"/>
      <c r="H753" s="228"/>
      <c r="I753" s="82" t="s">
        <v>947</v>
      </c>
      <c r="R753" s="5"/>
      <c r="S753" s="322"/>
      <c r="T753" s="12"/>
      <c r="U753" s="8"/>
      <c r="V753" s="220" t="s">
        <v>496</v>
      </c>
      <c r="W753" s="362" t="s">
        <v>948</v>
      </c>
      <c r="X753" s="218"/>
      <c r="Y753" s="218"/>
      <c r="Z753" s="789">
        <v>1975</v>
      </c>
      <c r="BA753" s="225">
        <v>3.4</v>
      </c>
      <c r="BB753" s="225">
        <v>3.8</v>
      </c>
      <c r="BC753" s="225">
        <v>4.3</v>
      </c>
      <c r="BD753" s="225">
        <v>4.5</v>
      </c>
      <c r="BE753" s="225">
        <v>5</v>
      </c>
      <c r="BF753" s="225">
        <v>5.3</v>
      </c>
      <c r="BG753" s="225">
        <v>6.3</v>
      </c>
      <c r="BH753" s="225">
        <v>6.9</v>
      </c>
      <c r="BI753" s="225">
        <v>7.2</v>
      </c>
      <c r="BJ753" s="225">
        <v>8.4</v>
      </c>
      <c r="BK753" s="225">
        <v>8.9</v>
      </c>
      <c r="BL753" s="225">
        <v>8.9</v>
      </c>
      <c r="BM753" s="225">
        <v>9.1</v>
      </c>
      <c r="BN753" s="225">
        <v>8.8000000000000007</v>
      </c>
      <c r="BO753" s="225">
        <v>8.1999999999999993</v>
      </c>
      <c r="BP753" s="225">
        <v>7.9</v>
      </c>
      <c r="BQ753" s="225">
        <v>8.1</v>
      </c>
      <c r="BR753" s="225">
        <v>9</v>
      </c>
      <c r="BS753" s="225">
        <v>10</v>
      </c>
      <c r="BT753" s="225">
        <v>10.7</v>
      </c>
      <c r="BU753" s="225">
        <v>10</v>
      </c>
      <c r="BV753" s="225">
        <v>10.6</v>
      </c>
      <c r="BW753" s="225">
        <v>10.7</v>
      </c>
      <c r="BX753" s="225">
        <v>10.3</v>
      </c>
      <c r="BY753" s="225">
        <v>10</v>
      </c>
      <c r="BZ753" s="225">
        <v>8.5</v>
      </c>
      <c r="CA753" s="225">
        <v>7.7</v>
      </c>
      <c r="CB753" s="225">
        <v>7.9</v>
      </c>
      <c r="CC753" s="226">
        <v>8.5059802385608467</v>
      </c>
      <c r="CD753" s="226">
        <v>8.8670470983078875</v>
      </c>
      <c r="CE753" s="226">
        <v>8.8817001845785679</v>
      </c>
      <c r="CF753" s="226">
        <v>8.8312365436383793</v>
      </c>
      <c r="CG753" s="226">
        <v>8.0046412197635775</v>
      </c>
      <c r="CH753" s="226">
        <v>7.3938160554678554</v>
      </c>
      <c r="CI753" s="226">
        <v>9.1406967926926601</v>
      </c>
      <c r="CJ753" s="227">
        <v>9.3584499022814782</v>
      </c>
      <c r="CK753" s="841">
        <v>9.1999999999999993</v>
      </c>
      <c r="CL753" s="810"/>
      <c r="CM753" s="810"/>
      <c r="CN753" s="890"/>
    </row>
    <row r="754" spans="1:92" ht="17" thickBot="1">
      <c r="I754" s="241"/>
      <c r="J754" s="242"/>
      <c r="K754" s="243"/>
      <c r="L754" s="244"/>
      <c r="M754" s="245"/>
      <c r="N754" s="246"/>
      <c r="O754" s="247"/>
      <c r="P754" s="248"/>
      <c r="Q754" s="249"/>
      <c r="R754" s="252"/>
      <c r="S754" s="329"/>
      <c r="T754" s="250"/>
      <c r="U754" s="251"/>
      <c r="V754" s="253"/>
      <c r="W754" s="352"/>
      <c r="X754" s="255"/>
      <c r="Y754" s="255"/>
      <c r="Z754" s="790"/>
      <c r="AA754" s="256"/>
      <c r="AB754" s="256"/>
      <c r="AC754" s="256"/>
      <c r="AD754" s="256"/>
      <c r="AE754" s="256"/>
      <c r="AF754" s="256"/>
      <c r="AG754" s="256"/>
      <c r="AH754" s="256"/>
      <c r="AI754" s="256"/>
      <c r="AJ754" s="256"/>
      <c r="AK754" s="256"/>
      <c r="AL754" s="256"/>
      <c r="AM754" s="256"/>
      <c r="AN754" s="256"/>
      <c r="AO754" s="256"/>
      <c r="AP754" s="256"/>
      <c r="AQ754" s="256"/>
      <c r="AR754" s="256"/>
      <c r="AS754" s="256"/>
      <c r="AT754" s="256"/>
      <c r="AU754" s="256"/>
      <c r="AV754" s="256"/>
      <c r="AW754" s="256"/>
      <c r="AX754" s="256"/>
      <c r="AY754" s="256"/>
      <c r="AZ754" s="256"/>
      <c r="BA754" s="256"/>
      <c r="BB754" s="256"/>
      <c r="BC754" s="256"/>
      <c r="BD754" s="257"/>
      <c r="BE754" s="257"/>
      <c r="BF754" s="257"/>
      <c r="BG754" s="257"/>
      <c r="BH754" s="257"/>
      <c r="BI754" s="257"/>
      <c r="BJ754" s="257"/>
      <c r="BK754" s="257"/>
      <c r="BL754" s="257"/>
      <c r="BM754" s="257"/>
      <c r="BN754" s="257"/>
      <c r="BO754" s="257"/>
      <c r="BP754" s="257"/>
      <c r="BQ754" s="257"/>
      <c r="BR754" s="257"/>
      <c r="BS754" s="257"/>
      <c r="BT754" s="257"/>
      <c r="BU754" s="257"/>
      <c r="BV754" s="257"/>
      <c r="BW754" s="257"/>
      <c r="BX754" s="257"/>
      <c r="BY754" s="257"/>
      <c r="BZ754" s="257"/>
      <c r="CA754" s="257"/>
      <c r="CB754" s="257"/>
      <c r="CC754" s="257"/>
      <c r="CD754" s="257"/>
      <c r="CE754" s="257"/>
      <c r="CF754" s="257"/>
      <c r="CG754" s="257"/>
      <c r="CH754" s="257"/>
      <c r="CI754" s="257"/>
      <c r="CJ754" s="257"/>
      <c r="CK754" s="838"/>
      <c r="CL754" s="838"/>
      <c r="CM754" s="838"/>
      <c r="CN754" s="914"/>
    </row>
    <row r="755" spans="1:92">
      <c r="I755" s="258"/>
      <c r="J755" s="259"/>
      <c r="K755" s="260"/>
      <c r="L755" s="261"/>
      <c r="M755" s="262"/>
      <c r="N755" s="263"/>
      <c r="O755" s="264"/>
      <c r="P755" s="265"/>
      <c r="Q755" s="266"/>
      <c r="R755" s="269"/>
      <c r="S755" s="330"/>
      <c r="T755" s="267"/>
      <c r="U755" s="268"/>
      <c r="V755" s="270"/>
      <c r="W755" s="353"/>
      <c r="X755" s="272"/>
      <c r="Y755" s="272"/>
      <c r="Z755" s="791"/>
      <c r="AA755" s="273"/>
      <c r="AB755" s="273"/>
      <c r="AC755" s="273"/>
      <c r="AD755" s="273"/>
      <c r="AE755" s="273"/>
      <c r="AF755" s="273"/>
      <c r="AG755" s="273"/>
      <c r="AH755" s="273"/>
      <c r="AI755" s="273"/>
      <c r="AJ755" s="273"/>
      <c r="AK755" s="273"/>
      <c r="AL755" s="273"/>
      <c r="AM755" s="273"/>
      <c r="AN755" s="273"/>
      <c r="AO755" s="273"/>
      <c r="AP755" s="273"/>
      <c r="AQ755" s="273"/>
      <c r="AR755" s="273"/>
      <c r="AS755" s="273"/>
      <c r="AT755" s="273"/>
      <c r="AU755" s="273"/>
      <c r="AV755" s="273"/>
      <c r="AW755" s="273"/>
      <c r="AX755" s="273"/>
      <c r="AY755" s="273"/>
      <c r="AZ755" s="273"/>
      <c r="BA755" s="273"/>
      <c r="BB755" s="273"/>
      <c r="BC755" s="273"/>
      <c r="BD755" s="274"/>
      <c r="BE755" s="274"/>
      <c r="BF755" s="274"/>
      <c r="BG755" s="274"/>
      <c r="BH755" s="274"/>
      <c r="BI755" s="274"/>
      <c r="BJ755" s="274"/>
      <c r="BK755" s="274"/>
      <c r="BL755" s="274"/>
      <c r="BM755" s="274"/>
      <c r="BN755" s="274"/>
      <c r="BO755" s="274"/>
      <c r="BP755" s="274"/>
      <c r="BQ755" s="274"/>
      <c r="BR755" s="274"/>
      <c r="BS755" s="274"/>
      <c r="BT755" s="274"/>
      <c r="BU755" s="274"/>
      <c r="BV755" s="274"/>
      <c r="BW755" s="274"/>
      <c r="BX755" s="274"/>
      <c r="BY755" s="274"/>
      <c r="BZ755" s="274"/>
      <c r="CA755" s="274"/>
      <c r="CB755" s="274"/>
      <c r="CC755" s="274"/>
      <c r="CD755" s="274"/>
      <c r="CE755" s="274"/>
      <c r="CF755" s="274"/>
      <c r="CG755" s="274"/>
      <c r="CH755" s="274"/>
      <c r="CI755" s="274"/>
      <c r="CJ755" s="274"/>
      <c r="CK755" s="839"/>
      <c r="CL755" s="839"/>
      <c r="CM755" s="839"/>
      <c r="CN755" s="914"/>
    </row>
    <row r="756" spans="1:92" s="228" customFormat="1" ht="17">
      <c r="B756" s="60"/>
      <c r="C756" s="685"/>
      <c r="D756" s="17"/>
      <c r="E756" s="579"/>
      <c r="F756" s="542"/>
      <c r="G756" s="524"/>
      <c r="H756" s="228" t="s">
        <v>555</v>
      </c>
      <c r="R756" s="5"/>
      <c r="S756" s="322"/>
      <c r="T756" s="12"/>
      <c r="U756" s="8"/>
      <c r="V756" s="234" t="s">
        <v>931</v>
      </c>
      <c r="W756" s="363"/>
      <c r="X756" s="232"/>
      <c r="Y756" s="232"/>
      <c r="Z756" s="789"/>
      <c r="CK756" s="842"/>
      <c r="CL756" s="814"/>
      <c r="CM756" s="814"/>
      <c r="CN756" s="891"/>
    </row>
    <row r="757" spans="1:92" s="228" customFormat="1" ht="15">
      <c r="B757" s="60"/>
      <c r="C757" s="685"/>
      <c r="D757" s="17"/>
      <c r="E757" s="579"/>
      <c r="F757" s="542"/>
      <c r="G757" s="524"/>
      <c r="H757" s="228" t="s">
        <v>555</v>
      </c>
      <c r="R757" s="5"/>
      <c r="S757" s="322"/>
      <c r="T757" s="12"/>
      <c r="U757" s="8"/>
      <c r="V757" s="235" t="s">
        <v>549</v>
      </c>
      <c r="W757" s="363"/>
      <c r="X757" s="232"/>
      <c r="Y757" s="232"/>
      <c r="Z757" s="789"/>
      <c r="CK757" s="842"/>
      <c r="CL757" s="814"/>
      <c r="CM757" s="814"/>
      <c r="CN757" s="891"/>
    </row>
    <row r="758" spans="1:92" s="228" customFormat="1" ht="15">
      <c r="B758" s="60"/>
      <c r="C758" s="685"/>
      <c r="D758" s="17"/>
      <c r="E758" s="579"/>
      <c r="F758" s="542"/>
      <c r="G758" s="524"/>
      <c r="H758" s="228" t="s">
        <v>555</v>
      </c>
      <c r="R758" s="5"/>
      <c r="S758" s="322"/>
      <c r="T758" s="12"/>
      <c r="U758" s="8"/>
      <c r="V758" s="233" t="s">
        <v>719</v>
      </c>
      <c r="W758" s="363"/>
      <c r="X758" s="232"/>
      <c r="Y758" s="232"/>
      <c r="Z758" s="789"/>
      <c r="CK758" s="842"/>
      <c r="CL758" s="814"/>
      <c r="CM758" s="814"/>
      <c r="CN758" s="891"/>
    </row>
    <row r="759" spans="1:92" s="228" customFormat="1" ht="15">
      <c r="B759" s="60"/>
      <c r="C759" s="685"/>
      <c r="D759" s="17"/>
      <c r="E759" s="579"/>
      <c r="F759" s="542"/>
      <c r="G759" s="524"/>
      <c r="H759" s="228" t="s">
        <v>555</v>
      </c>
      <c r="R759" s="5"/>
      <c r="S759" s="322"/>
      <c r="T759" s="12"/>
      <c r="U759" s="8"/>
      <c r="V759" s="228" t="s">
        <v>915</v>
      </c>
      <c r="W759" s="363"/>
      <c r="X759" s="232"/>
      <c r="Y759" s="232"/>
      <c r="Z759" s="789"/>
      <c r="CK759" s="842"/>
      <c r="CL759" s="814"/>
      <c r="CM759" s="814"/>
      <c r="CN759" s="891"/>
    </row>
    <row r="760" spans="1:92" s="228" customFormat="1" ht="15">
      <c r="B760" s="60"/>
      <c r="C760" s="685"/>
      <c r="D760" s="17"/>
      <c r="E760" s="579"/>
      <c r="F760" s="542"/>
      <c r="G760" s="524"/>
      <c r="H760" s="228" t="s">
        <v>555</v>
      </c>
      <c r="R760" s="5"/>
      <c r="S760" s="322"/>
      <c r="T760" s="12"/>
      <c r="U760" s="8"/>
      <c r="V760" s="228" t="s">
        <v>479</v>
      </c>
      <c r="W760" s="363"/>
      <c r="X760" s="232"/>
      <c r="Y760" s="232"/>
      <c r="Z760" s="789"/>
      <c r="CK760" s="842"/>
      <c r="CL760" s="814"/>
      <c r="CM760" s="814"/>
      <c r="CN760" s="891"/>
    </row>
    <row r="761" spans="1:92" s="228" customFormat="1" ht="15">
      <c r="B761" s="60"/>
      <c r="C761" s="685"/>
      <c r="D761" s="17"/>
      <c r="E761" s="579"/>
      <c r="F761" s="542"/>
      <c r="G761" s="524"/>
      <c r="H761" s="228" t="s">
        <v>555</v>
      </c>
      <c r="R761" s="5"/>
      <c r="S761" s="322"/>
      <c r="T761" s="12"/>
      <c r="U761" s="8"/>
      <c r="V761" s="228" t="s">
        <v>488</v>
      </c>
      <c r="W761" s="363"/>
      <c r="X761" s="232"/>
      <c r="Y761" s="232"/>
      <c r="Z761" s="789"/>
      <c r="CK761" s="842"/>
      <c r="CL761" s="814"/>
      <c r="CM761" s="814"/>
      <c r="CN761" s="891"/>
    </row>
    <row r="762" spans="1:92" s="228" customFormat="1" ht="15">
      <c r="B762" s="60"/>
      <c r="C762" s="685"/>
      <c r="D762" s="17"/>
      <c r="E762" s="579"/>
      <c r="F762" s="542"/>
      <c r="G762" s="524"/>
      <c r="H762" s="228" t="s">
        <v>947</v>
      </c>
      <c r="R762" s="5"/>
      <c r="S762" s="322"/>
      <c r="T762" s="12"/>
      <c r="U762" s="8"/>
      <c r="V762" s="228" t="s">
        <v>580</v>
      </c>
      <c r="W762" s="363"/>
      <c r="X762" s="232"/>
      <c r="Y762" s="232"/>
      <c r="Z762" s="789"/>
      <c r="AB762" s="236"/>
      <c r="AC762" s="237">
        <v>1951</v>
      </c>
      <c r="AD762" s="237">
        <v>1952</v>
      </c>
      <c r="AE762" s="237">
        <v>1953</v>
      </c>
      <c r="AF762" s="237">
        <v>1954</v>
      </c>
      <c r="AG762" s="237">
        <v>1955</v>
      </c>
      <c r="AH762" s="237">
        <v>1956</v>
      </c>
      <c r="AI762" s="237">
        <v>1957</v>
      </c>
      <c r="AJ762" s="237">
        <v>1958</v>
      </c>
      <c r="AK762" s="237">
        <v>1959</v>
      </c>
      <c r="AL762" s="237">
        <v>1960</v>
      </c>
      <c r="AM762" s="237">
        <v>1961</v>
      </c>
      <c r="AN762" s="237">
        <v>1962</v>
      </c>
      <c r="AO762" s="237">
        <v>1963</v>
      </c>
      <c r="AP762" s="237">
        <v>1964</v>
      </c>
      <c r="AQ762" s="237">
        <v>1965</v>
      </c>
      <c r="AR762" s="237">
        <v>1966</v>
      </c>
      <c r="AS762" s="237">
        <v>1967</v>
      </c>
      <c r="AT762" s="237">
        <v>1968</v>
      </c>
      <c r="AU762" s="237">
        <v>1969</v>
      </c>
      <c r="AV762" s="237">
        <v>1970</v>
      </c>
      <c r="AW762" s="237">
        <v>1971</v>
      </c>
      <c r="AX762" s="237">
        <v>1972</v>
      </c>
      <c r="AY762" s="237">
        <v>1973</v>
      </c>
      <c r="AZ762" s="237">
        <v>1974</v>
      </c>
      <c r="BA762" s="237">
        <v>1975</v>
      </c>
      <c r="BB762" s="237">
        <v>1976</v>
      </c>
      <c r="BC762" s="237">
        <v>1977</v>
      </c>
      <c r="BD762" s="237">
        <v>1978</v>
      </c>
      <c r="BE762" s="237">
        <v>1979</v>
      </c>
      <c r="BF762" s="237">
        <v>1980</v>
      </c>
      <c r="BG762" s="237" t="s">
        <v>550</v>
      </c>
      <c r="BH762" s="237">
        <v>1982</v>
      </c>
      <c r="BI762" s="237" t="s">
        <v>551</v>
      </c>
      <c r="BJ762" s="237">
        <v>1984</v>
      </c>
      <c r="BK762" s="237">
        <v>1985</v>
      </c>
      <c r="BL762" s="237">
        <v>1986</v>
      </c>
      <c r="BM762" s="237">
        <v>1987</v>
      </c>
      <c r="BN762" s="237">
        <v>1988</v>
      </c>
      <c r="BO762" s="237">
        <v>1989</v>
      </c>
      <c r="BP762" s="237" t="s">
        <v>688</v>
      </c>
      <c r="BQ762" s="237">
        <v>1991</v>
      </c>
      <c r="BR762" s="237">
        <v>1992</v>
      </c>
      <c r="BS762" s="237" t="s">
        <v>497</v>
      </c>
      <c r="BT762" s="237">
        <v>1994</v>
      </c>
      <c r="BU762" s="237">
        <v>1995</v>
      </c>
      <c r="BV762" s="237">
        <v>1996</v>
      </c>
      <c r="BW762" s="237">
        <v>1997</v>
      </c>
      <c r="BX762" s="237">
        <v>1998</v>
      </c>
      <c r="BY762" s="237">
        <v>1999</v>
      </c>
      <c r="BZ762" s="237">
        <v>2000</v>
      </c>
      <c r="CA762" s="237">
        <v>2001</v>
      </c>
      <c r="CB762" s="237">
        <v>2002</v>
      </c>
      <c r="CC762" s="237">
        <v>2003</v>
      </c>
      <c r="CD762" s="237">
        <v>2004</v>
      </c>
      <c r="CE762" s="237">
        <v>2005</v>
      </c>
      <c r="CF762" s="235">
        <v>2006</v>
      </c>
      <c r="CG762" s="235">
        <v>2007</v>
      </c>
      <c r="CH762" s="235">
        <v>2008</v>
      </c>
      <c r="CI762" s="235">
        <v>2009</v>
      </c>
      <c r="CJ762" s="235">
        <v>2010</v>
      </c>
      <c r="CK762" s="842"/>
      <c r="CL762" s="814"/>
      <c r="CM762" s="814"/>
      <c r="CN762" s="891"/>
    </row>
    <row r="763" spans="1:92" s="228" customFormat="1" ht="15">
      <c r="B763" s="60"/>
      <c r="C763" s="685"/>
      <c r="D763" s="17"/>
      <c r="E763" s="579"/>
      <c r="F763" s="542"/>
      <c r="G763" s="524"/>
      <c r="H763" s="228" t="s">
        <v>555</v>
      </c>
      <c r="R763" s="5"/>
      <c r="S763" s="322"/>
      <c r="T763" s="12"/>
      <c r="U763" s="8"/>
      <c r="V763" s="237" t="s">
        <v>671</v>
      </c>
      <c r="W763" s="363" t="s">
        <v>620</v>
      </c>
      <c r="X763" s="232"/>
      <c r="Y763" s="232"/>
      <c r="Z763" s="789">
        <v>1951</v>
      </c>
      <c r="AC763" s="238">
        <v>100</v>
      </c>
      <c r="AD763" s="238">
        <v>105.08021390374334</v>
      </c>
      <c r="AE763" s="238">
        <v>108.57935321638061</v>
      </c>
      <c r="AF763" s="238">
        <v>118.677233065504</v>
      </c>
      <c r="AG763" s="238">
        <v>129.96862491316344</v>
      </c>
      <c r="AH763" s="238">
        <v>141.07596319159686</v>
      </c>
      <c r="AI763" s="238">
        <v>151.79059330741435</v>
      </c>
      <c r="AJ763" s="238">
        <v>146.01809019114276</v>
      </c>
      <c r="AK763" s="238">
        <v>146.5691018522414</v>
      </c>
      <c r="AL763" s="238">
        <v>155.7739246738798</v>
      </c>
      <c r="AM763" s="238">
        <v>162.70390584892667</v>
      </c>
      <c r="AN763" s="238">
        <v>170.63688787406554</v>
      </c>
      <c r="AO763" s="238">
        <v>179.78982438838324</v>
      </c>
      <c r="AP763" s="238">
        <v>184.6490088313125</v>
      </c>
      <c r="AQ763" s="238">
        <v>191.32741873039225</v>
      </c>
      <c r="AR763" s="238">
        <v>197.64921876618752</v>
      </c>
      <c r="AS763" s="238">
        <v>202.45586319143524</v>
      </c>
      <c r="AT763" s="238">
        <v>213.71419498923316</v>
      </c>
      <c r="AU763" s="238">
        <v>222.97111868933177</v>
      </c>
      <c r="AV763" s="238">
        <v>231.4330207268776</v>
      </c>
      <c r="AW763" s="238">
        <v>243.04850377472275</v>
      </c>
      <c r="AX763" s="238">
        <v>252.21150108950965</v>
      </c>
      <c r="AY763" s="238">
        <v>263.24868968467439</v>
      </c>
      <c r="AZ763" s="238">
        <v>271.34509050977425</v>
      </c>
      <c r="BA763" s="238">
        <v>278.64585527685341</v>
      </c>
      <c r="BB763" s="238">
        <v>293.33809128236015</v>
      </c>
      <c r="BC763" s="238">
        <v>296.56454141562165</v>
      </c>
      <c r="BD763" s="238">
        <v>307.7094966842198</v>
      </c>
      <c r="BE763" s="238">
        <v>301.32778485037215</v>
      </c>
      <c r="BF763" s="238">
        <v>302.39066945301903</v>
      </c>
      <c r="BG763" s="238">
        <v>301.85735257567688</v>
      </c>
      <c r="BH763" s="238">
        <v>307.25730521567107</v>
      </c>
      <c r="BI763" s="238">
        <v>310.06074778150747</v>
      </c>
      <c r="BJ763" s="238">
        <v>309.19465630725739</v>
      </c>
      <c r="BK763" s="238">
        <v>312.99383450384943</v>
      </c>
      <c r="BL763" s="238">
        <v>320.91772904825075</v>
      </c>
      <c r="BM763" s="238">
        <v>319.67265541469789</v>
      </c>
      <c r="BN763" s="238">
        <v>320.29519223147429</v>
      </c>
      <c r="BO763" s="238">
        <v>322.76851417920767</v>
      </c>
      <c r="BP763" s="238">
        <v>328.38730842990958</v>
      </c>
      <c r="BQ763" s="238">
        <v>328</v>
      </c>
      <c r="BR763" s="238">
        <v>328</v>
      </c>
      <c r="BS763" s="238">
        <v>329</v>
      </c>
      <c r="BT763" s="238">
        <v>328</v>
      </c>
      <c r="BU763" s="238">
        <v>331</v>
      </c>
      <c r="BV763" s="238">
        <v>334</v>
      </c>
      <c r="BW763" s="238">
        <v>339</v>
      </c>
      <c r="BX763" s="238">
        <v>341</v>
      </c>
      <c r="BY763" s="238">
        <v>342</v>
      </c>
      <c r="BZ763" s="238">
        <v>345</v>
      </c>
      <c r="CA763" s="238">
        <v>344</v>
      </c>
      <c r="CB763" s="238">
        <v>345</v>
      </c>
      <c r="CC763" s="238">
        <v>344</v>
      </c>
      <c r="CD763" s="238">
        <v>345</v>
      </c>
      <c r="CE763" s="238">
        <v>348</v>
      </c>
      <c r="CF763" s="239">
        <v>348</v>
      </c>
      <c r="CG763" s="239">
        <v>353</v>
      </c>
      <c r="CH763" s="239">
        <v>354</v>
      </c>
      <c r="CI763" s="239">
        <v>358</v>
      </c>
      <c r="CJ763" s="239">
        <v>362</v>
      </c>
      <c r="CK763" s="842"/>
      <c r="CL763" s="814"/>
      <c r="CM763" s="814"/>
      <c r="CN763" s="891"/>
    </row>
    <row r="764" spans="1:92" s="228" customFormat="1" ht="15">
      <c r="B764" s="60"/>
      <c r="C764" s="685"/>
      <c r="D764" s="17"/>
      <c r="E764" s="579"/>
      <c r="F764" s="542"/>
      <c r="G764" s="524"/>
      <c r="H764" s="228" t="s">
        <v>555</v>
      </c>
      <c r="R764" s="5"/>
      <c r="S764" s="322"/>
      <c r="T764" s="12"/>
      <c r="U764" s="8"/>
      <c r="V764" s="237" t="s">
        <v>521</v>
      </c>
      <c r="W764" s="363" t="s">
        <v>620</v>
      </c>
      <c r="X764" s="232"/>
      <c r="Y764" s="232"/>
      <c r="Z764" s="789">
        <v>1951</v>
      </c>
      <c r="AC764" s="238">
        <v>100</v>
      </c>
      <c r="AD764" s="238">
        <v>104.63458110516935</v>
      </c>
      <c r="AE764" s="238">
        <v>108.11888098051807</v>
      </c>
      <c r="AF764" s="238">
        <v>117.84958026876471</v>
      </c>
      <c r="AG764" s="238">
        <v>129.76301652982914</v>
      </c>
      <c r="AH764" s="238">
        <v>141.36265749664096</v>
      </c>
      <c r="AI764" s="238">
        <v>152.51200049296807</v>
      </c>
      <c r="AJ764" s="238">
        <v>146.44842916826926</v>
      </c>
      <c r="AK764" s="238">
        <v>147.41554143636159</v>
      </c>
      <c r="AL764" s="238">
        <v>155.81893945060833</v>
      </c>
      <c r="AM764" s="238">
        <v>162.90161851654506</v>
      </c>
      <c r="AN764" s="238">
        <v>171.31145350688294</v>
      </c>
      <c r="AO764" s="238">
        <v>180.17239075723896</v>
      </c>
      <c r="AP764" s="238">
        <v>185.9114727022089</v>
      </c>
      <c r="AQ764" s="238">
        <v>192.99900685214652</v>
      </c>
      <c r="AR764" s="238">
        <v>199.37603914852454</v>
      </c>
      <c r="AS764" s="238">
        <v>204.03073266950176</v>
      </c>
      <c r="AT764" s="238">
        <v>214.20292643634176</v>
      </c>
      <c r="AU764" s="238">
        <v>223.68271696601033</v>
      </c>
      <c r="AV764" s="238">
        <v>232.59607001399175</v>
      </c>
      <c r="AW764" s="238">
        <v>245.37123295036631</v>
      </c>
      <c r="AX764" s="238">
        <v>255.08432605490486</v>
      </c>
      <c r="AY764" s="238">
        <v>267.19726891226065</v>
      </c>
      <c r="AZ764" s="238">
        <v>274.94552011973394</v>
      </c>
      <c r="BA764" s="238">
        <v>281.6033937011087</v>
      </c>
      <c r="BB764" s="238">
        <v>296.45157264171257</v>
      </c>
      <c r="BC764" s="238">
        <v>298.89709432253329</v>
      </c>
      <c r="BD764" s="238">
        <v>310.12970739973213</v>
      </c>
      <c r="BE764" s="238">
        <v>302.01991342805297</v>
      </c>
      <c r="BF764" s="238">
        <v>303.08523940134421</v>
      </c>
      <c r="BG764" s="238">
        <v>302.2834265986952</v>
      </c>
      <c r="BH764" s="238">
        <v>307.15024384268133</v>
      </c>
      <c r="BI764" s="238">
        <v>309.11196985262541</v>
      </c>
      <c r="BJ764" s="238">
        <v>307.96071484386329</v>
      </c>
      <c r="BK764" s="238">
        <v>312.03580936920736</v>
      </c>
      <c r="BL764" s="238">
        <v>320.239282449021</v>
      </c>
      <c r="BM764" s="238">
        <v>319.30745136527025</v>
      </c>
      <c r="BN764" s="238">
        <v>319.92927697649765</v>
      </c>
      <c r="BO764" s="238">
        <v>321.78214923697931</v>
      </c>
      <c r="BP764" s="238">
        <v>327.38377272466369</v>
      </c>
      <c r="BQ764" s="238">
        <v>328.33546973839816</v>
      </c>
      <c r="BR764" s="238">
        <v>328.33546973839816</v>
      </c>
      <c r="BS764" s="238">
        <v>326.72755852518367</v>
      </c>
      <c r="BT764" s="238">
        <v>326.08502645335443</v>
      </c>
      <c r="BU764" s="238">
        <v>326.08502645335443</v>
      </c>
      <c r="BV764" s="238">
        <v>324.80626164373342</v>
      </c>
      <c r="BW764" s="238">
        <v>327.05294527170383</v>
      </c>
      <c r="BX764" s="238">
        <v>329.65118118250189</v>
      </c>
      <c r="BY764" s="238">
        <v>334.5713480658228</v>
      </c>
      <c r="BZ764" s="238">
        <v>336.5452203257982</v>
      </c>
      <c r="CA764" s="238">
        <v>337.8688986751622</v>
      </c>
      <c r="CB764" s="238">
        <v>340.18988227744495</v>
      </c>
      <c r="CC764" s="238">
        <v>339.19030377907836</v>
      </c>
      <c r="CD764" s="238">
        <v>339.8547314064615</v>
      </c>
      <c r="CE764" s="238">
        <v>343.19318652833249</v>
      </c>
      <c r="CF764" s="239">
        <v>343</v>
      </c>
      <c r="CG764" s="239">
        <v>349</v>
      </c>
      <c r="CH764" s="239">
        <v>350</v>
      </c>
      <c r="CI764" s="239">
        <v>353</v>
      </c>
      <c r="CJ764" s="239">
        <v>355</v>
      </c>
      <c r="CK764" s="842"/>
      <c r="CL764" s="814"/>
      <c r="CM764" s="814"/>
      <c r="CN764" s="891"/>
    </row>
    <row r="765" spans="1:92" s="228" customFormat="1" ht="15">
      <c r="B765" s="60"/>
      <c r="C765" s="685"/>
      <c r="D765" s="17"/>
      <c r="E765" s="579"/>
      <c r="F765" s="542"/>
      <c r="G765" s="524"/>
      <c r="H765" s="228" t="s">
        <v>555</v>
      </c>
      <c r="R765" s="5"/>
      <c r="S765" s="322"/>
      <c r="T765" s="12"/>
      <c r="U765" s="8"/>
      <c r="V765" s="237" t="s">
        <v>633</v>
      </c>
      <c r="W765" s="363" t="s">
        <v>620</v>
      </c>
      <c r="X765" s="232"/>
      <c r="Y765" s="232"/>
      <c r="Z765" s="789">
        <v>1951</v>
      </c>
      <c r="AC765" s="238">
        <v>100</v>
      </c>
      <c r="AD765" s="238">
        <v>104.18894830659538</v>
      </c>
      <c r="AE765" s="238">
        <v>107.65840874465557</v>
      </c>
      <c r="AF765" s="238">
        <v>120.79273461150355</v>
      </c>
      <c r="AG765" s="238">
        <v>130.60938896050584</v>
      </c>
      <c r="AH765" s="238">
        <v>139.84698817971648</v>
      </c>
      <c r="AI765" s="238">
        <v>148.56189299325285</v>
      </c>
      <c r="AJ765" s="238">
        <v>143.16898071519182</v>
      </c>
      <c r="AK765" s="238">
        <v>143.70924101977744</v>
      </c>
      <c r="AL765" s="238">
        <v>154.12295413715262</v>
      </c>
      <c r="AM765" s="238">
        <v>160.23421247334531</v>
      </c>
      <c r="AN765" s="238">
        <v>169.73184265818989</v>
      </c>
      <c r="AO765" s="238">
        <v>179.16138947253378</v>
      </c>
      <c r="AP765" s="238">
        <v>183.31184637151139</v>
      </c>
      <c r="AQ765" s="238">
        <v>190.47946499796345</v>
      </c>
      <c r="AR765" s="238">
        <v>196.40302464804589</v>
      </c>
      <c r="AS765" s="238">
        <v>202.70779100347923</v>
      </c>
      <c r="AT765" s="238">
        <v>218.45019855024998</v>
      </c>
      <c r="AU765" s="238">
        <v>229.14644179376506</v>
      </c>
      <c r="AV765" s="238">
        <v>238.2775144269132</v>
      </c>
      <c r="AW765" s="238">
        <v>250.01087687975365</v>
      </c>
      <c r="AX765" s="238">
        <v>261.08581676038369</v>
      </c>
      <c r="AY765" s="238">
        <v>272.51135995194608</v>
      </c>
      <c r="AZ765" s="238">
        <v>283.52675763014423</v>
      </c>
      <c r="BA765" s="238">
        <v>295.73239383305628</v>
      </c>
      <c r="BB765" s="238">
        <v>314.82057561682626</v>
      </c>
      <c r="BC765" s="238">
        <v>321.45748967657602</v>
      </c>
      <c r="BD765" s="238">
        <v>336.77901989030835</v>
      </c>
      <c r="BE765" s="238">
        <v>334.34959503988227</v>
      </c>
      <c r="BF765" s="238">
        <v>337.0031632544846</v>
      </c>
      <c r="BG765" s="238">
        <v>337.89470601441712</v>
      </c>
      <c r="BH765" s="238">
        <v>345.45049103262858</v>
      </c>
      <c r="BI765" s="238">
        <v>350.80875594828058</v>
      </c>
      <c r="BJ765" s="238">
        <v>351.46203109902223</v>
      </c>
      <c r="BK765" s="238">
        <v>356.11275740846105</v>
      </c>
      <c r="BL765" s="238">
        <v>365.82177124238211</v>
      </c>
      <c r="BM765" s="238">
        <v>363.69283755910925</v>
      </c>
      <c r="BN765" s="238">
        <v>366.5258879003681</v>
      </c>
      <c r="BO765" s="238">
        <v>370.41757203830633</v>
      </c>
      <c r="BP765" s="238">
        <v>378.29879697529157</v>
      </c>
      <c r="BQ765" s="238">
        <v>380.86477718733317</v>
      </c>
      <c r="BR765" s="238">
        <v>384.21222151808121</v>
      </c>
      <c r="BS765" s="238">
        <v>393.99627417182279</v>
      </c>
      <c r="BT765" s="238">
        <v>404.0689419480936</v>
      </c>
      <c r="BU765" s="238">
        <v>408.04208788661958</v>
      </c>
      <c r="BV765" s="238">
        <v>404.84175778554805</v>
      </c>
      <c r="BW765" s="238">
        <v>409.64225293715532</v>
      </c>
      <c r="BX765" s="238">
        <v>414.1169945283259</v>
      </c>
      <c r="BY765" s="238">
        <v>420.70990190390125</v>
      </c>
      <c r="BZ765" s="238">
        <v>422.7782888355822</v>
      </c>
      <c r="CA765" s="238">
        <v>424.44113362942909</v>
      </c>
      <c r="CB765" s="238">
        <v>430.27251328675197</v>
      </c>
      <c r="CC765" s="238">
        <v>428.16540009729681</v>
      </c>
      <c r="CD765" s="238">
        <v>430.26219441706814</v>
      </c>
      <c r="CE765" s="238">
        <v>436.17935622634025</v>
      </c>
      <c r="CF765" s="239">
        <v>435</v>
      </c>
      <c r="CG765" s="239">
        <v>441</v>
      </c>
      <c r="CH765" s="239">
        <v>441</v>
      </c>
      <c r="CI765" s="239">
        <v>445</v>
      </c>
      <c r="CJ765" s="239">
        <v>451</v>
      </c>
      <c r="CK765" s="842"/>
      <c r="CL765" s="814"/>
      <c r="CM765" s="814"/>
      <c r="CN765" s="891"/>
    </row>
    <row r="766" spans="1:92">
      <c r="CK766" s="829"/>
      <c r="CL766" s="395"/>
      <c r="CM766" s="395"/>
      <c r="CN766" s="914"/>
    </row>
    <row r="767" spans="1:92" s="4" customFormat="1" ht="15">
      <c r="A767" s="228"/>
      <c r="B767" s="60"/>
      <c r="C767" s="685"/>
      <c r="D767" s="17"/>
      <c r="E767" s="579"/>
      <c r="F767" s="542"/>
      <c r="G767" s="524"/>
      <c r="H767" s="228"/>
      <c r="I767" s="82"/>
      <c r="J767" s="80"/>
      <c r="K767" s="66"/>
      <c r="L767" s="62"/>
      <c r="M767" s="60"/>
      <c r="N767" s="48"/>
      <c r="O767" s="64"/>
      <c r="P767" s="42"/>
      <c r="Q767" s="17"/>
      <c r="R767" s="5"/>
      <c r="S767" s="322"/>
      <c r="T767" s="12"/>
      <c r="U767" s="8"/>
      <c r="V767" s="18" t="s">
        <v>704</v>
      </c>
      <c r="W767" s="344" t="s">
        <v>914</v>
      </c>
      <c r="X767" s="364" t="s">
        <v>949</v>
      </c>
      <c r="Y767" s="365"/>
      <c r="Z767" s="789">
        <v>1995</v>
      </c>
      <c r="BU767" s="240">
        <f t="shared" ref="BU767:CJ767" si="457">100*(POWER(BU763/BA763,1/(BU40-BA40))-1)</f>
        <v>0.86459993896408349</v>
      </c>
      <c r="BV767" s="240">
        <f t="shared" si="457"/>
        <v>0.65118683188529758</v>
      </c>
      <c r="BW767" s="240">
        <f t="shared" si="457"/>
        <v>0.67091680557191946</v>
      </c>
      <c r="BX767" s="240">
        <f t="shared" si="457"/>
        <v>0.51495300862836046</v>
      </c>
      <c r="BY767" s="240">
        <f t="shared" si="457"/>
        <v>0.63506845556227098</v>
      </c>
      <c r="BZ767" s="240">
        <f t="shared" si="457"/>
        <v>0.66130013790353104</v>
      </c>
      <c r="CA767" s="240">
        <f t="shared" si="457"/>
        <v>0.65557501747715019</v>
      </c>
      <c r="CB767" s="240">
        <f t="shared" si="457"/>
        <v>0.58097561878378556</v>
      </c>
      <c r="CC767" s="240">
        <f t="shared" si="457"/>
        <v>0.52071814137137906</v>
      </c>
      <c r="CD767" s="240">
        <f t="shared" si="457"/>
        <v>0.54937044924110445</v>
      </c>
      <c r="CE767" s="240">
        <f t="shared" si="457"/>
        <v>0.53150242661981206</v>
      </c>
      <c r="CF767" s="240">
        <f t="shared" si="457"/>
        <v>0.40591001865171172</v>
      </c>
      <c r="CG767" s="240">
        <f t="shared" si="457"/>
        <v>0.4970840665612819</v>
      </c>
      <c r="CH767" s="240">
        <f t="shared" si="457"/>
        <v>0.50152277052728511</v>
      </c>
      <c r="CI767" s="240">
        <f t="shared" si="457"/>
        <v>0.51933184946797439</v>
      </c>
      <c r="CJ767" s="966">
        <f t="shared" si="457"/>
        <v>0.48844141329191793</v>
      </c>
      <c r="CK767" s="829"/>
      <c r="CL767" s="395"/>
      <c r="CM767" s="395"/>
      <c r="CN767" s="888"/>
    </row>
    <row r="768" spans="1:92" s="4" customFormat="1" ht="15">
      <c r="A768" s="228"/>
      <c r="B768" s="60"/>
      <c r="C768" s="685"/>
      <c r="D768" s="17"/>
      <c r="E768" s="579"/>
      <c r="F768" s="542"/>
      <c r="G768" s="524"/>
      <c r="H768" s="228"/>
      <c r="I768" s="82"/>
      <c r="J768" s="80"/>
      <c r="K768" s="66"/>
      <c r="L768" s="62"/>
      <c r="M768" s="60"/>
      <c r="N768" s="48"/>
      <c r="O768" s="64"/>
      <c r="P768" s="42"/>
      <c r="Q768" s="17"/>
      <c r="R768" s="5"/>
      <c r="S768" s="322"/>
      <c r="T768" s="12"/>
      <c r="U768" s="8"/>
      <c r="V768" s="18" t="s">
        <v>950</v>
      </c>
      <c r="W768" s="344" t="s">
        <v>810</v>
      </c>
      <c r="X768" s="364" t="s">
        <v>954</v>
      </c>
      <c r="Y768" s="365" t="s">
        <v>1331</v>
      </c>
      <c r="Z768" s="789">
        <v>1951</v>
      </c>
      <c r="AC768" s="966">
        <f t="shared" ref="AC768:BS768" si="458">AC763/$CJ763</f>
        <v>0.27624309392265195</v>
      </c>
      <c r="AD768" s="966">
        <f t="shared" si="458"/>
        <v>0.29027683398824128</v>
      </c>
      <c r="AE768" s="966">
        <f t="shared" si="458"/>
        <v>0.29994296468613429</v>
      </c>
      <c r="AF768" s="966">
        <f t="shared" si="458"/>
        <v>0.32783766040194473</v>
      </c>
      <c r="AG768" s="966">
        <f t="shared" si="458"/>
        <v>0.35902935058884927</v>
      </c>
      <c r="AH768" s="966">
        <f t="shared" si="458"/>
        <v>0.38971260550164877</v>
      </c>
      <c r="AI768" s="966">
        <f t="shared" si="458"/>
        <v>0.41931103123595126</v>
      </c>
      <c r="AJ768" s="966">
        <f t="shared" si="458"/>
        <v>0.40336489003078113</v>
      </c>
      <c r="AK768" s="966">
        <f t="shared" si="458"/>
        <v>0.40488702169127461</v>
      </c>
      <c r="AL768" s="966">
        <f t="shared" si="458"/>
        <v>0.43031470904386687</v>
      </c>
      <c r="AM768" s="966">
        <f t="shared" si="458"/>
        <v>0.44945830345007365</v>
      </c>
      <c r="AN768" s="966">
        <f t="shared" si="458"/>
        <v>0.47137261843664513</v>
      </c>
      <c r="AO768" s="966">
        <f t="shared" si="458"/>
        <v>0.49665697344857246</v>
      </c>
      <c r="AP768" s="966">
        <f t="shared" si="458"/>
        <v>0.51008013489312842</v>
      </c>
      <c r="AQ768" s="966">
        <f t="shared" si="458"/>
        <v>0.52852878102318301</v>
      </c>
      <c r="AR768" s="966">
        <f t="shared" si="458"/>
        <v>0.54599231703366713</v>
      </c>
      <c r="AS768" s="966">
        <f t="shared" si="458"/>
        <v>0.55927034030783218</v>
      </c>
      <c r="AT768" s="966">
        <f t="shared" si="458"/>
        <v>0.59037070439014683</v>
      </c>
      <c r="AU768" s="966">
        <f t="shared" si="458"/>
        <v>0.61594231682135847</v>
      </c>
      <c r="AV768" s="966">
        <f t="shared" si="458"/>
        <v>0.63931773681457904</v>
      </c>
      <c r="AW768" s="966">
        <f t="shared" si="458"/>
        <v>0.67140470656000761</v>
      </c>
      <c r="AX768" s="966">
        <f t="shared" si="458"/>
        <v>0.69671685383842441</v>
      </c>
      <c r="AY768" s="966">
        <f t="shared" si="458"/>
        <v>0.72720632509578564</v>
      </c>
      <c r="AZ768" s="966">
        <f t="shared" si="458"/>
        <v>0.74957207323142061</v>
      </c>
      <c r="BA768" s="966">
        <f t="shared" si="458"/>
        <v>0.769739931704015</v>
      </c>
      <c r="BB768" s="966">
        <f t="shared" si="458"/>
        <v>0.8103262190120446</v>
      </c>
      <c r="BC768" s="966">
        <f t="shared" si="458"/>
        <v>0.81923906468403773</v>
      </c>
      <c r="BD768" s="966">
        <f t="shared" si="458"/>
        <v>0.85002623393430887</v>
      </c>
      <c r="BE768" s="966">
        <f t="shared" si="458"/>
        <v>0.83239719571926007</v>
      </c>
      <c r="BF768" s="966">
        <f t="shared" si="458"/>
        <v>0.83533334103043932</v>
      </c>
      <c r="BG768" s="966">
        <f t="shared" si="458"/>
        <v>0.83386008998805772</v>
      </c>
      <c r="BH768" s="966">
        <f t="shared" si="458"/>
        <v>0.84877708623113557</v>
      </c>
      <c r="BI768" s="966">
        <f t="shared" si="458"/>
        <v>0.85652140271134658</v>
      </c>
      <c r="BJ768" s="966">
        <f t="shared" si="458"/>
        <v>0.85412888482667793</v>
      </c>
      <c r="BK768" s="966">
        <f t="shared" si="458"/>
        <v>0.86462385222057858</v>
      </c>
      <c r="BL768" s="966">
        <f t="shared" si="458"/>
        <v>0.88651306366920102</v>
      </c>
      <c r="BM768" s="966">
        <f t="shared" si="458"/>
        <v>0.88307363374225933</v>
      </c>
      <c r="BN768" s="966">
        <f t="shared" si="458"/>
        <v>0.88479334870573012</v>
      </c>
      <c r="BO768" s="966">
        <f t="shared" si="458"/>
        <v>0.89162572977681676</v>
      </c>
      <c r="BP768" s="966">
        <f t="shared" si="458"/>
        <v>0.90714726085610387</v>
      </c>
      <c r="BQ768" s="966">
        <f t="shared" si="458"/>
        <v>0.90607734806629836</v>
      </c>
      <c r="BR768" s="966">
        <f t="shared" si="458"/>
        <v>0.90607734806629836</v>
      </c>
      <c r="BS768" s="966">
        <f t="shared" si="458"/>
        <v>0.90883977900552482</v>
      </c>
      <c r="BT768" s="240">
        <f>BT763/$CJ763</f>
        <v>0.90607734806629836</v>
      </c>
      <c r="BU768" s="966">
        <f t="shared" ref="BU768:CI768" si="459">BU763/$CJ763</f>
        <v>0.91436464088397795</v>
      </c>
      <c r="BV768" s="966">
        <f t="shared" si="459"/>
        <v>0.92265193370165743</v>
      </c>
      <c r="BW768" s="966">
        <f t="shared" si="459"/>
        <v>0.93646408839779005</v>
      </c>
      <c r="BX768" s="966">
        <f t="shared" si="459"/>
        <v>0.94198895027624308</v>
      </c>
      <c r="BY768" s="966">
        <f t="shared" si="459"/>
        <v>0.94475138121546964</v>
      </c>
      <c r="BZ768" s="966">
        <f t="shared" si="459"/>
        <v>0.95303867403314912</v>
      </c>
      <c r="CA768" s="966">
        <f t="shared" si="459"/>
        <v>0.95027624309392267</v>
      </c>
      <c r="CB768" s="966">
        <f t="shared" si="459"/>
        <v>0.95303867403314912</v>
      </c>
      <c r="CC768" s="966">
        <f t="shared" si="459"/>
        <v>0.95027624309392267</v>
      </c>
      <c r="CD768" s="966">
        <f t="shared" si="459"/>
        <v>0.95303867403314912</v>
      </c>
      <c r="CE768" s="966">
        <f t="shared" si="459"/>
        <v>0.96132596685082872</v>
      </c>
      <c r="CF768" s="966">
        <f t="shared" si="459"/>
        <v>0.96132596685082872</v>
      </c>
      <c r="CG768" s="966">
        <f t="shared" si="459"/>
        <v>0.97513812154696133</v>
      </c>
      <c r="CH768" s="966">
        <f t="shared" si="459"/>
        <v>0.97790055248618779</v>
      </c>
      <c r="CI768" s="966">
        <f t="shared" si="459"/>
        <v>0.98895027624309395</v>
      </c>
      <c r="CJ768" s="1138">
        <f>CJ763/$CJ763</f>
        <v>1</v>
      </c>
      <c r="CK768" s="829"/>
      <c r="CL768" s="395"/>
      <c r="CM768" s="395"/>
      <c r="CN768" s="888"/>
    </row>
    <row r="769" spans="1:92" s="4" customFormat="1" ht="15">
      <c r="A769" s="228"/>
      <c r="B769" s="60"/>
      <c r="C769" s="685"/>
      <c r="D769" s="17"/>
      <c r="E769" s="579"/>
      <c r="F769" s="542"/>
      <c r="G769" s="524"/>
      <c r="H769" s="228"/>
      <c r="I769" s="82"/>
      <c r="J769" s="80"/>
      <c r="K769" s="66"/>
      <c r="L769" s="62"/>
      <c r="M769" s="60"/>
      <c r="N769" s="48"/>
      <c r="O769" s="64"/>
      <c r="P769" s="42"/>
      <c r="Q769" s="17"/>
      <c r="R769" s="5"/>
      <c r="S769" s="322"/>
      <c r="T769" s="12"/>
      <c r="U769" s="8"/>
      <c r="V769" s="18" t="s">
        <v>950</v>
      </c>
      <c r="W769" s="344" t="s">
        <v>1030</v>
      </c>
      <c r="X769" s="364" t="s">
        <v>90</v>
      </c>
      <c r="Y769" s="365" t="s">
        <v>1268</v>
      </c>
      <c r="Z769" s="789">
        <v>1951</v>
      </c>
      <c r="AC769" s="966">
        <f>AC763/$AI763</f>
        <v>0.6588023527747513</v>
      </c>
      <c r="AD769" s="966">
        <f t="shared" ref="AD769:CJ769" si="460">AD763/$AI763</f>
        <v>0.69227092149860248</v>
      </c>
      <c r="AE769" s="966">
        <f t="shared" si="460"/>
        <v>0.71532333361712308</v>
      </c>
      <c r="AF769" s="966">
        <f t="shared" si="460"/>
        <v>0.78184840364351549</v>
      </c>
      <c r="AG769" s="966">
        <f t="shared" si="460"/>
        <v>0.85623635879691229</v>
      </c>
      <c r="AH769" s="966">
        <f t="shared" si="460"/>
        <v>0.92941176470588227</v>
      </c>
      <c r="AI769" s="1138">
        <f t="shared" si="460"/>
        <v>1</v>
      </c>
      <c r="AJ769" s="966">
        <f t="shared" si="460"/>
        <v>0.96197061365600689</v>
      </c>
      <c r="AK769" s="966">
        <f t="shared" si="460"/>
        <v>0.965600691443388</v>
      </c>
      <c r="AL769" s="966">
        <f t="shared" si="460"/>
        <v>1.0262422807610891</v>
      </c>
      <c r="AM769" s="966">
        <f t="shared" si="460"/>
        <v>1.0718971597891451</v>
      </c>
      <c r="AN769" s="966">
        <f t="shared" si="460"/>
        <v>1.124159832015958</v>
      </c>
      <c r="AO769" s="966">
        <f t="shared" si="460"/>
        <v>1.1844595931202624</v>
      </c>
      <c r="AP769" s="966">
        <f t="shared" si="460"/>
        <v>1.2164720145559451</v>
      </c>
      <c r="AQ769" s="966">
        <f t="shared" si="460"/>
        <v>1.2604695360990243</v>
      </c>
      <c r="AR769" s="966">
        <f t="shared" si="460"/>
        <v>1.3021177034725586</v>
      </c>
      <c r="AS769" s="966">
        <f t="shared" si="460"/>
        <v>1.3337839900356072</v>
      </c>
      <c r="AT769" s="966">
        <f t="shared" si="460"/>
        <v>1.4079541448026878</v>
      </c>
      <c r="AU769" s="966">
        <f t="shared" si="460"/>
        <v>1.468938975933501</v>
      </c>
      <c r="AV769" s="966">
        <f t="shared" si="460"/>
        <v>1.5246861856463476</v>
      </c>
      <c r="AW769" s="966">
        <f t="shared" si="460"/>
        <v>1.6012092612517037</v>
      </c>
      <c r="AX769" s="966">
        <f t="shared" si="460"/>
        <v>1.6615753031462073</v>
      </c>
      <c r="AY769" s="966">
        <f t="shared" si="460"/>
        <v>1.734288561291339</v>
      </c>
      <c r="AZ769" s="966">
        <f t="shared" si="460"/>
        <v>1.7876278404171713</v>
      </c>
      <c r="BA769" s="966">
        <f t="shared" si="460"/>
        <v>1.8357254504732388</v>
      </c>
      <c r="BB769" s="966">
        <f t="shared" si="460"/>
        <v>1.9325182469527364</v>
      </c>
      <c r="BC769" s="966">
        <f t="shared" si="460"/>
        <v>1.9537741763417673</v>
      </c>
      <c r="BD769" s="966">
        <f t="shared" si="460"/>
        <v>2.0271974038669853</v>
      </c>
      <c r="BE769" s="966">
        <f t="shared" si="460"/>
        <v>1.9851545361582925</v>
      </c>
      <c r="BF769" s="966">
        <f t="shared" si="460"/>
        <v>1.9921568449278106</v>
      </c>
      <c r="BG769" s="966">
        <f t="shared" si="460"/>
        <v>1.9886433407921358</v>
      </c>
      <c r="BH769" s="966">
        <f t="shared" si="460"/>
        <v>2.0242183558331397</v>
      </c>
      <c r="BI769" s="966">
        <f t="shared" si="460"/>
        <v>2.0426875014155588</v>
      </c>
      <c r="BJ769" s="966">
        <f t="shared" si="460"/>
        <v>2.0369816704060177</v>
      </c>
      <c r="BK769" s="966">
        <f t="shared" si="460"/>
        <v>2.0620107457512713</v>
      </c>
      <c r="BL769" s="966">
        <f t="shared" si="460"/>
        <v>2.1142135494411773</v>
      </c>
      <c r="BM769" s="966">
        <f t="shared" si="460"/>
        <v>2.106010975049553</v>
      </c>
      <c r="BN769" s="966">
        <f t="shared" si="460"/>
        <v>2.110112262245365</v>
      </c>
      <c r="BO769" s="966">
        <f t="shared" si="460"/>
        <v>2.1264065654287272</v>
      </c>
      <c r="BP769" s="966">
        <f t="shared" si="460"/>
        <v>2.1634233141499237</v>
      </c>
      <c r="BQ769" s="966">
        <f t="shared" si="460"/>
        <v>2.1608717171011844</v>
      </c>
      <c r="BR769" s="966">
        <f t="shared" si="460"/>
        <v>2.1608717171011844</v>
      </c>
      <c r="BS769" s="966">
        <f t="shared" si="460"/>
        <v>2.167459740628932</v>
      </c>
      <c r="BT769" s="966">
        <f t="shared" si="460"/>
        <v>2.1608717171011844</v>
      </c>
      <c r="BU769" s="966">
        <f t="shared" si="460"/>
        <v>2.1806357876844271</v>
      </c>
      <c r="BV769" s="966">
        <f t="shared" si="460"/>
        <v>2.2003998582676694</v>
      </c>
      <c r="BW769" s="966">
        <f t="shared" si="460"/>
        <v>2.2333399759064072</v>
      </c>
      <c r="BX769" s="966">
        <f t="shared" si="460"/>
        <v>2.2465160229619019</v>
      </c>
      <c r="BY769" s="966">
        <f t="shared" si="460"/>
        <v>2.2531040464896495</v>
      </c>
      <c r="BZ769" s="966">
        <f t="shared" si="460"/>
        <v>2.2728681170728922</v>
      </c>
      <c r="CA769" s="966">
        <f t="shared" si="460"/>
        <v>2.2662800935451446</v>
      </c>
      <c r="CB769" s="966">
        <f t="shared" si="460"/>
        <v>2.2728681170728922</v>
      </c>
      <c r="CC769" s="966">
        <f t="shared" si="460"/>
        <v>2.2662800935451446</v>
      </c>
      <c r="CD769" s="966">
        <f t="shared" si="460"/>
        <v>2.2728681170728922</v>
      </c>
      <c r="CE769" s="966">
        <f t="shared" si="460"/>
        <v>2.2926321876561344</v>
      </c>
      <c r="CF769" s="966">
        <f t="shared" si="460"/>
        <v>2.2926321876561344</v>
      </c>
      <c r="CG769" s="966">
        <f t="shared" si="460"/>
        <v>2.3255723052948722</v>
      </c>
      <c r="CH769" s="966">
        <f t="shared" si="460"/>
        <v>2.3321603288226198</v>
      </c>
      <c r="CI769" s="966">
        <f t="shared" si="460"/>
        <v>2.3585124229336096</v>
      </c>
      <c r="CJ769" s="966">
        <f t="shared" si="460"/>
        <v>2.3848645170445999</v>
      </c>
      <c r="CK769" s="829"/>
      <c r="CL769" s="395"/>
      <c r="CM769" s="395"/>
      <c r="CN769" s="888"/>
    </row>
    <row r="770" spans="1:92" s="4" customFormat="1" ht="15">
      <c r="A770" s="228"/>
      <c r="B770" s="60"/>
      <c r="C770" s="685"/>
      <c r="D770" s="17"/>
      <c r="E770" s="579"/>
      <c r="F770" s="542"/>
      <c r="G770" s="524"/>
      <c r="H770" s="228"/>
      <c r="I770" s="82"/>
      <c r="J770" s="80"/>
      <c r="K770" s="66"/>
      <c r="L770" s="62"/>
      <c r="M770" s="60"/>
      <c r="N770" s="48"/>
      <c r="O770" s="64"/>
      <c r="P770" s="42"/>
      <c r="Q770" s="17"/>
      <c r="R770" s="5"/>
      <c r="S770" s="322"/>
      <c r="T770" s="12"/>
      <c r="U770" s="8"/>
      <c r="V770" s="18" t="s">
        <v>950</v>
      </c>
      <c r="W770" s="344" t="s">
        <v>810</v>
      </c>
      <c r="X770" s="364" t="s">
        <v>1369</v>
      </c>
      <c r="Y770" s="365" t="s">
        <v>1364</v>
      </c>
      <c r="Z770" s="789">
        <v>1951</v>
      </c>
      <c r="AC770" s="240">
        <f t="shared" ref="AC770:BH770" si="461">AC768/AC86</f>
        <v>1.1840186788485403</v>
      </c>
      <c r="AD770" s="240">
        <f t="shared" si="461"/>
        <v>1.2174019741461606</v>
      </c>
      <c r="AE770" s="240">
        <f t="shared" si="461"/>
        <v>1.2249063943720695</v>
      </c>
      <c r="AF770" s="240">
        <f t="shared" si="461"/>
        <v>1.2763726713394834</v>
      </c>
      <c r="AG770" s="240">
        <f t="shared" si="461"/>
        <v>1.3378685527505954</v>
      </c>
      <c r="AH770" s="240">
        <f t="shared" si="461"/>
        <v>1.3965830098882142</v>
      </c>
      <c r="AI770" s="240">
        <f t="shared" si="461"/>
        <v>1.4394889279753225</v>
      </c>
      <c r="AJ770" s="240">
        <f t="shared" si="461"/>
        <v>1.3637622513953844</v>
      </c>
      <c r="AK770" s="240">
        <f t="shared" si="461"/>
        <v>1.3481149597363884</v>
      </c>
      <c r="AL770" s="240">
        <f t="shared" si="461"/>
        <v>1.3366719115468746</v>
      </c>
      <c r="AM770" s="240">
        <f t="shared" si="461"/>
        <v>1.3449877809085016</v>
      </c>
      <c r="AN770" s="240">
        <f t="shared" si="461"/>
        <v>1.3347676888694773</v>
      </c>
      <c r="AO770" s="240">
        <f t="shared" si="461"/>
        <v>1.3571043488138359</v>
      </c>
      <c r="AP770" s="240">
        <f t="shared" si="461"/>
        <v>1.3229863023701787</v>
      </c>
      <c r="AQ770" s="240">
        <f t="shared" si="461"/>
        <v>1.3216285161598138</v>
      </c>
      <c r="AR770" s="240">
        <f t="shared" si="461"/>
        <v>1.308149008395417</v>
      </c>
      <c r="AS770" s="240">
        <f t="shared" si="461"/>
        <v>1.2883680346640352</v>
      </c>
      <c r="AT770" s="240">
        <f t="shared" si="461"/>
        <v>1.3112853787329448</v>
      </c>
      <c r="AU770" s="240">
        <f t="shared" si="461"/>
        <v>1.2871022185591789</v>
      </c>
      <c r="AV770" s="240">
        <f t="shared" si="461"/>
        <v>1.2685065972823266</v>
      </c>
      <c r="AW770" s="240">
        <f t="shared" si="461"/>
        <v>1.2769617331492309</v>
      </c>
      <c r="AX770" s="240">
        <f t="shared" si="461"/>
        <v>1.2792512269245138</v>
      </c>
      <c r="AY770" s="240">
        <f t="shared" si="461"/>
        <v>1.2628979438820653</v>
      </c>
      <c r="AZ770" s="240">
        <f t="shared" si="461"/>
        <v>1.2531022298617358</v>
      </c>
      <c r="BA770" s="240">
        <f t="shared" si="461"/>
        <v>1.3083881368330395</v>
      </c>
      <c r="BB770" s="240">
        <f t="shared" si="461"/>
        <v>1.3244752559795139</v>
      </c>
      <c r="BC770" s="240">
        <f t="shared" si="461"/>
        <v>1.2982563942486238</v>
      </c>
      <c r="BD770" s="240">
        <f t="shared" si="461"/>
        <v>1.3027148206193344</v>
      </c>
      <c r="BE770" s="240">
        <f t="shared" si="461"/>
        <v>1.2380114027020994</v>
      </c>
      <c r="BF770" s="240">
        <f t="shared" si="461"/>
        <v>1.2280920163675904</v>
      </c>
      <c r="BG770" s="240">
        <f t="shared" si="461"/>
        <v>1.2207558164721533</v>
      </c>
      <c r="BH770" s="240">
        <f t="shared" si="461"/>
        <v>1.2201409671304067</v>
      </c>
      <c r="BI770" s="240">
        <f t="shared" ref="BI770:CJ770" si="462">BI768/BI86</f>
        <v>1.2233439416780618</v>
      </c>
      <c r="BJ770" s="240">
        <f t="shared" si="462"/>
        <v>1.2073475779353713</v>
      </c>
      <c r="BK770" s="240">
        <f t="shared" si="462"/>
        <v>1.2085649442978086</v>
      </c>
      <c r="BL770" s="240">
        <f t="shared" si="462"/>
        <v>1.2174020552535798</v>
      </c>
      <c r="BM770" s="240">
        <f t="shared" si="462"/>
        <v>1.1901731303656391</v>
      </c>
      <c r="BN770" s="240">
        <f t="shared" si="462"/>
        <v>1.1451300468654961</v>
      </c>
      <c r="BO770" s="240">
        <f t="shared" si="462"/>
        <v>1.1135990160855664</v>
      </c>
      <c r="BP770" s="240">
        <f t="shared" si="462"/>
        <v>1.1100834840876412</v>
      </c>
      <c r="BQ770" s="240">
        <f t="shared" si="462"/>
        <v>1.1024824789566858</v>
      </c>
      <c r="BR770" s="240">
        <f t="shared" si="462"/>
        <v>1.0915839707881245</v>
      </c>
      <c r="BS770" s="240">
        <f t="shared" si="462"/>
        <v>1.1072593966497075</v>
      </c>
      <c r="BT770" s="240">
        <f t="shared" si="462"/>
        <v>1.08331602402743</v>
      </c>
      <c r="BU770" s="966">
        <f t="shared" si="462"/>
        <v>1.0747817482944866</v>
      </c>
      <c r="BV770" s="966">
        <f t="shared" si="462"/>
        <v>1.0764748493941398</v>
      </c>
      <c r="BW770" s="966">
        <f t="shared" si="462"/>
        <v>1.0725623862635312</v>
      </c>
      <c r="BX770" s="966">
        <f t="shared" si="462"/>
        <v>1.0469187917818776</v>
      </c>
      <c r="BY770" s="966">
        <f t="shared" si="462"/>
        <v>1.0199715036114938</v>
      </c>
      <c r="BZ770" s="966">
        <f t="shared" si="462"/>
        <v>0.99853159655572798</v>
      </c>
      <c r="CA770" s="966">
        <f t="shared" si="462"/>
        <v>0.98447366000667536</v>
      </c>
      <c r="CB770" s="966">
        <f t="shared" si="462"/>
        <v>0.98517038558747883</v>
      </c>
      <c r="CC770" s="966">
        <f t="shared" si="462"/>
        <v>0.98034226305161953</v>
      </c>
      <c r="CD770" s="966">
        <f t="shared" si="462"/>
        <v>0.96523218169642366</v>
      </c>
      <c r="CE770" s="966">
        <f t="shared" si="462"/>
        <v>0.96339642554494553</v>
      </c>
      <c r="CF770" s="966">
        <f t="shared" si="462"/>
        <v>0.94693436736537606</v>
      </c>
      <c r="CG770" s="966">
        <f t="shared" si="462"/>
        <v>0.94512883432206451</v>
      </c>
      <c r="CH770" s="966">
        <f t="shared" si="462"/>
        <v>0.95378630673229814</v>
      </c>
      <c r="CI770" s="966">
        <f t="shared" si="462"/>
        <v>1.0012066176233363</v>
      </c>
      <c r="CJ770" s="1138">
        <f t="shared" si="462"/>
        <v>1</v>
      </c>
      <c r="CK770" s="829"/>
      <c r="CL770" s="395"/>
      <c r="CM770" s="395"/>
      <c r="CN770" s="888"/>
    </row>
    <row r="771" spans="1:92" s="4" customFormat="1" ht="15">
      <c r="A771" s="228"/>
      <c r="B771" s="60"/>
      <c r="C771" s="685"/>
      <c r="D771" s="17"/>
      <c r="E771" s="579"/>
      <c r="F771" s="542"/>
      <c r="G771" s="524"/>
      <c r="H771" s="228"/>
      <c r="I771" s="82"/>
      <c r="J771" s="80"/>
      <c r="K771" s="66"/>
      <c r="L771" s="62"/>
      <c r="M771" s="60"/>
      <c r="N771" s="48"/>
      <c r="O771" s="64"/>
      <c r="P771" s="42"/>
      <c r="Q771" s="17"/>
      <c r="R771" s="5"/>
      <c r="S771" s="322"/>
      <c r="T771" s="12"/>
      <c r="U771" s="8"/>
      <c r="V771" s="18" t="s">
        <v>950</v>
      </c>
      <c r="W771" s="344" t="s">
        <v>810</v>
      </c>
      <c r="X771" s="364" t="s">
        <v>1370</v>
      </c>
      <c r="Y771" s="365" t="s">
        <v>1364</v>
      </c>
      <c r="Z771" s="789">
        <v>1951</v>
      </c>
      <c r="AC771" s="240">
        <f t="shared" ref="AC771:BH771" si="463">AC768/AC90</f>
        <v>1.1763606274689862</v>
      </c>
      <c r="AD771" s="240">
        <f t="shared" si="463"/>
        <v>1.2095280047281709</v>
      </c>
      <c r="AE771" s="240">
        <f t="shared" si="463"/>
        <v>1.2169838875140118</v>
      </c>
      <c r="AF771" s="240">
        <f t="shared" si="463"/>
        <v>1.2681172884885286</v>
      </c>
      <c r="AG771" s="240">
        <f t="shared" si="463"/>
        <v>1.3292154239621057</v>
      </c>
      <c r="AH771" s="240">
        <f t="shared" si="463"/>
        <v>1.3875501249881741</v>
      </c>
      <c r="AI771" s="240">
        <f t="shared" si="463"/>
        <v>1.4301785341718607</v>
      </c>
      <c r="AJ771" s="240">
        <f t="shared" si="463"/>
        <v>1.3549416461319279</v>
      </c>
      <c r="AK771" s="240">
        <f t="shared" si="463"/>
        <v>1.3393955587576414</v>
      </c>
      <c r="AL771" s="240">
        <f t="shared" si="463"/>
        <v>1.3280265224503212</v>
      </c>
      <c r="AM771" s="240">
        <f t="shared" si="463"/>
        <v>1.3362886060432144</v>
      </c>
      <c r="AN771" s="240">
        <f t="shared" si="463"/>
        <v>1.3261346159934044</v>
      </c>
      <c r="AO771" s="240">
        <f t="shared" si="463"/>
        <v>1.348326805844041</v>
      </c>
      <c r="AP771" s="240">
        <f t="shared" si="463"/>
        <v>1.314429429696641</v>
      </c>
      <c r="AQ771" s="240">
        <f t="shared" si="463"/>
        <v>1.3130804254394219</v>
      </c>
      <c r="AR771" s="240">
        <f t="shared" si="463"/>
        <v>1.2996881010656887</v>
      </c>
      <c r="AS771" s="240">
        <f t="shared" si="463"/>
        <v>1.2800350676412282</v>
      </c>
      <c r="AT771" s="240">
        <f t="shared" si="463"/>
        <v>1.3028041858404806</v>
      </c>
      <c r="AU771" s="240">
        <f t="shared" si="463"/>
        <v>1.2787774386409685</v>
      </c>
      <c r="AV771" s="240">
        <f t="shared" si="463"/>
        <v>1.2603020909930014</v>
      </c>
      <c r="AW771" s="240">
        <f t="shared" si="463"/>
        <v>1.2687025403367564</v>
      </c>
      <c r="AX771" s="240">
        <f t="shared" si="463"/>
        <v>1.2709772260171353</v>
      </c>
      <c r="AY771" s="240">
        <f t="shared" si="463"/>
        <v>1.2547297135034812</v>
      </c>
      <c r="AZ771" s="240">
        <f t="shared" si="463"/>
        <v>1.2449973566603707</v>
      </c>
      <c r="BA771" s="240">
        <f t="shared" si="463"/>
        <v>1.2999256828572201</v>
      </c>
      <c r="BB771" s="240">
        <f t="shared" si="463"/>
        <v>1.3159087529821936</v>
      </c>
      <c r="BC771" s="240">
        <f t="shared" si="463"/>
        <v>1.2898594708312843</v>
      </c>
      <c r="BD771" s="240">
        <f t="shared" si="463"/>
        <v>1.2942890607834241</v>
      </c>
      <c r="BE771" s="240">
        <f t="shared" si="463"/>
        <v>1.2300041346583328</v>
      </c>
      <c r="BF771" s="240">
        <f t="shared" si="463"/>
        <v>1.2201489053946202</v>
      </c>
      <c r="BG771" s="240">
        <f t="shared" si="463"/>
        <v>1.2128601549159312</v>
      </c>
      <c r="BH771" s="240">
        <f t="shared" si="463"/>
        <v>1.2122492823255093</v>
      </c>
      <c r="BI771" s="240">
        <f t="shared" ref="BI771:CJ771" si="464">BI768/BI90</f>
        <v>1.2156608343634168</v>
      </c>
      <c r="BJ771" s="240">
        <f t="shared" si="464"/>
        <v>1.1999832747379926</v>
      </c>
      <c r="BK771" s="240">
        <f t="shared" si="464"/>
        <v>1.2014070390128067</v>
      </c>
      <c r="BL771" s="240">
        <f t="shared" si="464"/>
        <v>1.2105188736895311</v>
      </c>
      <c r="BM771" s="240">
        <f t="shared" si="464"/>
        <v>1.1837636843519108</v>
      </c>
      <c r="BN771" s="240">
        <f t="shared" si="464"/>
        <v>1.1393930560981607</v>
      </c>
      <c r="BO771" s="240">
        <f t="shared" si="464"/>
        <v>1.1084707600614221</v>
      </c>
      <c r="BP771" s="240">
        <f t="shared" si="464"/>
        <v>1.10539229561601</v>
      </c>
      <c r="BQ771" s="240">
        <f t="shared" si="464"/>
        <v>1.0980769845687068</v>
      </c>
      <c r="BR771" s="240">
        <f t="shared" si="464"/>
        <v>1.0874893083655741</v>
      </c>
      <c r="BS771" s="240">
        <f t="shared" si="464"/>
        <v>1.1033969531006151</v>
      </c>
      <c r="BT771" s="240">
        <f t="shared" si="464"/>
        <v>1.0798509086070636</v>
      </c>
      <c r="BU771" s="966">
        <f t="shared" si="464"/>
        <v>1.0716705991631754</v>
      </c>
      <c r="BV771" s="966">
        <f t="shared" si="464"/>
        <v>1.0736937703306217</v>
      </c>
      <c r="BW771" s="966">
        <f t="shared" si="464"/>
        <v>1.0701299495468164</v>
      </c>
      <c r="BX771" s="966">
        <f t="shared" si="464"/>
        <v>1.0448980631893463</v>
      </c>
      <c r="BY771" s="966">
        <f t="shared" si="464"/>
        <v>1.0183456294158724</v>
      </c>
      <c r="BZ771" s="966">
        <f t="shared" si="464"/>
        <v>0.99716812666231192</v>
      </c>
      <c r="CA771" s="966">
        <f t="shared" si="464"/>
        <v>0.98334622353589662</v>
      </c>
      <c r="CB771" s="966">
        <f t="shared" si="464"/>
        <v>0.98424230353969855</v>
      </c>
      <c r="CC771" s="966">
        <f t="shared" si="464"/>
        <v>0.97959582363170705</v>
      </c>
      <c r="CD771" s="966">
        <f t="shared" si="464"/>
        <v>0.96468146507509644</v>
      </c>
      <c r="CE771" s="966">
        <f t="shared" si="464"/>
        <v>0.96297605433610944</v>
      </c>
      <c r="CF771" s="966">
        <f t="shared" si="464"/>
        <v>0.94661793132701932</v>
      </c>
      <c r="CG771" s="966">
        <f t="shared" si="464"/>
        <v>0.94492533729647143</v>
      </c>
      <c r="CH771" s="966">
        <f t="shared" si="464"/>
        <v>0.95375269908241278</v>
      </c>
      <c r="CI771" s="966">
        <f t="shared" si="464"/>
        <v>1.0012051314385007</v>
      </c>
      <c r="CJ771" s="1138">
        <f t="shared" si="464"/>
        <v>1</v>
      </c>
      <c r="CK771" s="829"/>
      <c r="CL771" s="395"/>
      <c r="CM771" s="395"/>
      <c r="CN771" s="888"/>
    </row>
    <row r="772" spans="1:92" s="4" customFormat="1" ht="15">
      <c r="A772" s="228"/>
      <c r="B772" s="60"/>
      <c r="C772" s="685"/>
      <c r="D772" s="17"/>
      <c r="E772" s="579"/>
      <c r="F772" s="542"/>
      <c r="G772" s="524"/>
      <c r="H772" s="228"/>
      <c r="I772" s="82"/>
      <c r="J772" s="80"/>
      <c r="K772" s="66"/>
      <c r="L772" s="62"/>
      <c r="M772" s="60"/>
      <c r="N772" s="48"/>
      <c r="O772" s="64"/>
      <c r="P772" s="42"/>
      <c r="Q772" s="17"/>
      <c r="R772" s="5"/>
      <c r="S772" s="322"/>
      <c r="T772" s="12"/>
      <c r="U772" s="8"/>
      <c r="V772" s="18" t="s">
        <v>950</v>
      </c>
      <c r="W772" s="344" t="s">
        <v>1030</v>
      </c>
      <c r="X772" s="364" t="s">
        <v>1317</v>
      </c>
      <c r="Y772" s="365" t="s">
        <v>1365</v>
      </c>
      <c r="Z772" s="789">
        <v>1951</v>
      </c>
      <c r="AC772" s="1138">
        <f>AC770/$AC770</f>
        <v>1</v>
      </c>
      <c r="AD772" s="966">
        <f t="shared" ref="AD772:CJ772" si="465">AD770/$AC770</f>
        <v>1.0281949059537521</v>
      </c>
      <c r="AE772" s="966">
        <f t="shared" si="465"/>
        <v>1.034532998722024</v>
      </c>
      <c r="AF772" s="966">
        <f t="shared" si="465"/>
        <v>1.0780004523076929</v>
      </c>
      <c r="AG772" s="966">
        <f t="shared" si="465"/>
        <v>1.129938721956375</v>
      </c>
      <c r="AH772" s="966">
        <f t="shared" si="465"/>
        <v>1.1795278527585333</v>
      </c>
      <c r="AI772" s="966">
        <f t="shared" si="465"/>
        <v>1.2157653875656991</v>
      </c>
      <c r="AJ772" s="966">
        <f t="shared" si="465"/>
        <v>1.1518080548540375</v>
      </c>
      <c r="AK772" s="966">
        <f t="shared" si="465"/>
        <v>1.1385926453858244</v>
      </c>
      <c r="AL772" s="966">
        <f t="shared" si="465"/>
        <v>1.1289280612082824</v>
      </c>
      <c r="AM772" s="966">
        <f t="shared" si="465"/>
        <v>1.1359514887184921</v>
      </c>
      <c r="AN772" s="966">
        <f t="shared" si="465"/>
        <v>1.1273197904002161</v>
      </c>
      <c r="AO772" s="966">
        <f t="shared" si="465"/>
        <v>1.1461849150332846</v>
      </c>
      <c r="AP772" s="966">
        <f t="shared" si="465"/>
        <v>1.1173694520231594</v>
      </c>
      <c r="AQ772" s="966">
        <f t="shared" si="465"/>
        <v>1.1162226912206312</v>
      </c>
      <c r="AR772" s="966">
        <f t="shared" si="465"/>
        <v>1.104838151428146</v>
      </c>
      <c r="AS772" s="966">
        <f t="shared" si="465"/>
        <v>1.0881315115036654</v>
      </c>
      <c r="AT772" s="966">
        <f t="shared" si="465"/>
        <v>1.1074870710723681</v>
      </c>
      <c r="AU772" s="966">
        <f t="shared" si="465"/>
        <v>1.0870624269296896</v>
      </c>
      <c r="AV772" s="966">
        <f t="shared" si="465"/>
        <v>1.0713569134871681</v>
      </c>
      <c r="AW772" s="966">
        <f t="shared" si="465"/>
        <v>1.0784979628793339</v>
      </c>
      <c r="AX772" s="966">
        <f t="shared" si="465"/>
        <v>1.0804316264407139</v>
      </c>
      <c r="AY772" s="966">
        <f t="shared" si="465"/>
        <v>1.0666199498729489</v>
      </c>
      <c r="AZ772" s="966">
        <f t="shared" si="465"/>
        <v>1.0583466732808466</v>
      </c>
      <c r="BA772" s="966">
        <f t="shared" si="465"/>
        <v>1.1050401148277902</v>
      </c>
      <c r="BB772" s="966">
        <f t="shared" si="465"/>
        <v>1.1186269943541498</v>
      </c>
      <c r="BC772" s="966">
        <f t="shared" si="465"/>
        <v>1.0964830348041299</v>
      </c>
      <c r="BD772" s="966">
        <f t="shared" si="465"/>
        <v>1.100248538212443</v>
      </c>
      <c r="BE772" s="966">
        <f t="shared" si="465"/>
        <v>1.0456012433064545</v>
      </c>
      <c r="BF772" s="966">
        <f t="shared" si="465"/>
        <v>1.0372235153941249</v>
      </c>
      <c r="BG772" s="966">
        <f t="shared" si="465"/>
        <v>1.0310274983662757</v>
      </c>
      <c r="BH772" s="966">
        <f t="shared" si="465"/>
        <v>1.0305082081280976</v>
      </c>
      <c r="BI772" s="966">
        <f t="shared" si="465"/>
        <v>1.0332133804407253</v>
      </c>
      <c r="BJ772" s="966">
        <f t="shared" si="465"/>
        <v>1.0197031512285923</v>
      </c>
      <c r="BK772" s="966">
        <f t="shared" si="465"/>
        <v>1.020731316057564</v>
      </c>
      <c r="BL772" s="966">
        <f t="shared" si="465"/>
        <v>1.0281949744555592</v>
      </c>
      <c r="BM772" s="966">
        <f t="shared" si="465"/>
        <v>1.0051979344811384</v>
      </c>
      <c r="BN772" s="966">
        <f t="shared" si="465"/>
        <v>0.96715538979430338</v>
      </c>
      <c r="BO772" s="966">
        <f t="shared" si="465"/>
        <v>0.94052487176008315</v>
      </c>
      <c r="BP772" s="966">
        <f t="shared" si="465"/>
        <v>0.93755571927902259</v>
      </c>
      <c r="BQ772" s="966">
        <f t="shared" si="465"/>
        <v>0.93113605270894162</v>
      </c>
      <c r="BR772" s="966">
        <f t="shared" si="465"/>
        <v>0.92193137683409809</v>
      </c>
      <c r="BS772" s="966">
        <f t="shared" si="465"/>
        <v>0.93517054792287457</v>
      </c>
      <c r="BT772" s="966">
        <f t="shared" si="465"/>
        <v>0.91494842385506636</v>
      </c>
      <c r="BU772" s="966">
        <f t="shared" si="465"/>
        <v>0.90774053441429936</v>
      </c>
      <c r="BV772" s="966">
        <f t="shared" si="465"/>
        <v>0.90917049589201837</v>
      </c>
      <c r="BW772" s="966">
        <f t="shared" si="465"/>
        <v>0.90586610281064106</v>
      </c>
      <c r="BX772" s="966">
        <f t="shared" si="465"/>
        <v>0.88420800320482063</v>
      </c>
      <c r="BY772" s="966">
        <f t="shared" si="465"/>
        <v>0.86144882832711511</v>
      </c>
      <c r="BZ772" s="966">
        <f t="shared" si="465"/>
        <v>0.84334108438796018</v>
      </c>
      <c r="CA772" s="966">
        <f t="shared" si="465"/>
        <v>0.83146801447767471</v>
      </c>
      <c r="CB772" s="966">
        <f t="shared" si="465"/>
        <v>0.8320564558538539</v>
      </c>
      <c r="CC772" s="966">
        <f t="shared" si="465"/>
        <v>0.82797871398870471</v>
      </c>
      <c r="CD772" s="966">
        <f t="shared" si="465"/>
        <v>0.81521702228136572</v>
      </c>
      <c r="CE772" s="966">
        <f t="shared" si="465"/>
        <v>0.81366657701874245</v>
      </c>
      <c r="CF772" s="966">
        <f t="shared" si="465"/>
        <v>0.79976303100747614</v>
      </c>
      <c r="CG772" s="966">
        <f t="shared" si="465"/>
        <v>0.79823811161594471</v>
      </c>
      <c r="CH772" s="966">
        <f t="shared" si="465"/>
        <v>0.80555005066293095</v>
      </c>
      <c r="CI772" s="966">
        <f t="shared" si="465"/>
        <v>0.84560035707967973</v>
      </c>
      <c r="CJ772" s="966">
        <f t="shared" si="465"/>
        <v>0.84458127043443376</v>
      </c>
      <c r="CK772" s="829"/>
      <c r="CL772" s="395"/>
      <c r="CM772" s="395"/>
      <c r="CN772" s="888"/>
    </row>
    <row r="773" spans="1:92" s="4" customFormat="1" ht="15">
      <c r="A773" s="228"/>
      <c r="B773" s="60"/>
      <c r="C773" s="685"/>
      <c r="D773" s="17"/>
      <c r="E773" s="579"/>
      <c r="F773" s="542"/>
      <c r="G773" s="524"/>
      <c r="H773" s="228"/>
      <c r="I773" s="82"/>
      <c r="J773" s="80"/>
      <c r="K773" s="66"/>
      <c r="L773" s="62"/>
      <c r="M773" s="60"/>
      <c r="N773" s="48"/>
      <c r="O773" s="64"/>
      <c r="P773" s="42"/>
      <c r="Q773" s="17"/>
      <c r="R773" s="5"/>
      <c r="S773" s="322"/>
      <c r="T773" s="12"/>
      <c r="U773" s="8"/>
      <c r="V773" s="18" t="s">
        <v>950</v>
      </c>
      <c r="W773" s="344" t="s">
        <v>1030</v>
      </c>
      <c r="X773" s="364" t="s">
        <v>1318</v>
      </c>
      <c r="Y773" s="365" t="s">
        <v>1366</v>
      </c>
      <c r="Z773" s="789">
        <v>1951</v>
      </c>
      <c r="AC773" s="1138">
        <f t="shared" ref="AC773:CJ773" si="466">AC771/$AC771</f>
        <v>1</v>
      </c>
      <c r="AD773" s="966">
        <f t="shared" si="466"/>
        <v>1.0281949059537521</v>
      </c>
      <c r="AE773" s="966">
        <f t="shared" si="466"/>
        <v>1.0345329987220238</v>
      </c>
      <c r="AF773" s="966">
        <f t="shared" si="466"/>
        <v>1.0780004523076929</v>
      </c>
      <c r="AG773" s="966">
        <f t="shared" si="466"/>
        <v>1.129938721956375</v>
      </c>
      <c r="AH773" s="966">
        <f t="shared" si="466"/>
        <v>1.1795278527585333</v>
      </c>
      <c r="AI773" s="966">
        <f t="shared" si="466"/>
        <v>1.2157653875656989</v>
      </c>
      <c r="AJ773" s="966">
        <f t="shared" si="466"/>
        <v>1.1518080548540375</v>
      </c>
      <c r="AK773" s="966">
        <f t="shared" si="466"/>
        <v>1.1385926453858246</v>
      </c>
      <c r="AL773" s="966">
        <f t="shared" si="466"/>
        <v>1.1289280612082824</v>
      </c>
      <c r="AM773" s="966">
        <f t="shared" si="466"/>
        <v>1.1359514887184923</v>
      </c>
      <c r="AN773" s="966">
        <f t="shared" si="466"/>
        <v>1.1273197904002163</v>
      </c>
      <c r="AO773" s="966">
        <f t="shared" si="466"/>
        <v>1.1461849150332843</v>
      </c>
      <c r="AP773" s="966">
        <f t="shared" si="466"/>
        <v>1.1173694520231594</v>
      </c>
      <c r="AQ773" s="966">
        <f t="shared" si="466"/>
        <v>1.116222691220631</v>
      </c>
      <c r="AR773" s="966">
        <f t="shared" si="466"/>
        <v>1.104838151428146</v>
      </c>
      <c r="AS773" s="966">
        <f t="shared" si="466"/>
        <v>1.0881315115036654</v>
      </c>
      <c r="AT773" s="966">
        <f t="shared" si="466"/>
        <v>1.1074870710723681</v>
      </c>
      <c r="AU773" s="966">
        <f t="shared" si="466"/>
        <v>1.0870624269296896</v>
      </c>
      <c r="AV773" s="966">
        <f t="shared" si="466"/>
        <v>1.0713569134871681</v>
      </c>
      <c r="AW773" s="966">
        <f t="shared" si="466"/>
        <v>1.0784979628793339</v>
      </c>
      <c r="AX773" s="966">
        <f t="shared" si="466"/>
        <v>1.0804316264407137</v>
      </c>
      <c r="AY773" s="966">
        <f t="shared" si="466"/>
        <v>1.0666199498729492</v>
      </c>
      <c r="AZ773" s="966">
        <f t="shared" si="466"/>
        <v>1.0583466732808464</v>
      </c>
      <c r="BA773" s="966">
        <f t="shared" si="466"/>
        <v>1.1050401148277904</v>
      </c>
      <c r="BB773" s="966">
        <f t="shared" si="466"/>
        <v>1.1186269943541496</v>
      </c>
      <c r="BC773" s="966">
        <f t="shared" si="466"/>
        <v>1.0964830348041297</v>
      </c>
      <c r="BD773" s="966">
        <f t="shared" si="466"/>
        <v>1.100248538212443</v>
      </c>
      <c r="BE773" s="966">
        <f t="shared" si="466"/>
        <v>1.0456012433064543</v>
      </c>
      <c r="BF773" s="966">
        <f t="shared" si="466"/>
        <v>1.0372235153941247</v>
      </c>
      <c r="BG773" s="966">
        <f t="shared" si="466"/>
        <v>1.0310274983662757</v>
      </c>
      <c r="BH773" s="966">
        <f t="shared" si="466"/>
        <v>1.0305082081280974</v>
      </c>
      <c r="BI773" s="966">
        <f t="shared" si="466"/>
        <v>1.0334082984220472</v>
      </c>
      <c r="BJ773" s="966">
        <f t="shared" si="466"/>
        <v>1.0200811270943606</v>
      </c>
      <c r="BK773" s="966">
        <f t="shared" si="466"/>
        <v>1.0212914398518331</v>
      </c>
      <c r="BL773" s="966">
        <f t="shared" si="466"/>
        <v>1.0290372232994898</v>
      </c>
      <c r="BM773" s="966">
        <f t="shared" si="466"/>
        <v>1.0062931865535596</v>
      </c>
      <c r="BN773" s="966">
        <f t="shared" si="466"/>
        <v>0.96857462711042652</v>
      </c>
      <c r="BO773" s="966">
        <f t="shared" si="466"/>
        <v>0.94228821857661671</v>
      </c>
      <c r="BP773" s="966">
        <f t="shared" si="466"/>
        <v>0.93967127920145632</v>
      </c>
      <c r="BQ773" s="966">
        <f t="shared" si="466"/>
        <v>0.93345268357993971</v>
      </c>
      <c r="BR773" s="966">
        <f t="shared" si="466"/>
        <v>0.92445231757320523</v>
      </c>
      <c r="BS773" s="966">
        <f t="shared" si="466"/>
        <v>0.93797507952526682</v>
      </c>
      <c r="BT773" s="966">
        <f t="shared" si="466"/>
        <v>0.91795907087644601</v>
      </c>
      <c r="BU773" s="966">
        <f t="shared" si="466"/>
        <v>0.91100515789018044</v>
      </c>
      <c r="BV773" s="966">
        <f t="shared" si="466"/>
        <v>0.91272501413171347</v>
      </c>
      <c r="BW773" s="966">
        <f t="shared" si="466"/>
        <v>0.90969548330537742</v>
      </c>
      <c r="BX773" s="966">
        <f t="shared" si="466"/>
        <v>0.88824637512521154</v>
      </c>
      <c r="BY773" s="966">
        <f t="shared" si="466"/>
        <v>0.86567469671856234</v>
      </c>
      <c r="BZ773" s="966">
        <f t="shared" si="466"/>
        <v>0.84767213673903874</v>
      </c>
      <c r="CA773" s="966">
        <f t="shared" si="466"/>
        <v>0.83592242087498947</v>
      </c>
      <c r="CB773" s="966">
        <f t="shared" si="466"/>
        <v>0.83668416007543345</v>
      </c>
      <c r="CC773" s="966">
        <f t="shared" si="466"/>
        <v>0.83273428297185448</v>
      </c>
      <c r="CD773" s="966">
        <f t="shared" si="466"/>
        <v>0.82005589319209815</v>
      </c>
      <c r="CE773" s="966">
        <f t="shared" si="466"/>
        <v>0.81860615856211794</v>
      </c>
      <c r="CF773" s="966">
        <f t="shared" si="466"/>
        <v>0.80470045428477766</v>
      </c>
      <c r="CG773" s="966">
        <f t="shared" si="466"/>
        <v>0.80326161487531056</v>
      </c>
      <c r="CH773" s="966">
        <f t="shared" si="466"/>
        <v>0.81076557376326985</v>
      </c>
      <c r="CI773" s="966">
        <f t="shared" si="466"/>
        <v>0.85110391155529952</v>
      </c>
      <c r="CJ773" s="966">
        <f t="shared" si="466"/>
        <v>0.85007945407996433</v>
      </c>
      <c r="CK773" s="829"/>
      <c r="CL773" s="395"/>
      <c r="CM773" s="395"/>
      <c r="CN773" s="888"/>
    </row>
    <row r="774" spans="1:92" s="4" customFormat="1" ht="15">
      <c r="A774" s="228"/>
      <c r="B774" s="60"/>
      <c r="C774" s="685"/>
      <c r="D774" s="17"/>
      <c r="E774" s="579"/>
      <c r="F774" s="542"/>
      <c r="G774" s="524"/>
      <c r="H774" s="228"/>
      <c r="I774" s="82"/>
      <c r="J774" s="80"/>
      <c r="K774" s="66"/>
      <c r="L774" s="62"/>
      <c r="M774" s="60"/>
      <c r="N774" s="48"/>
      <c r="O774" s="64"/>
      <c r="P774" s="42"/>
      <c r="Q774" s="17"/>
      <c r="R774" s="5"/>
      <c r="S774" s="322"/>
      <c r="T774" s="12"/>
      <c r="U774" s="8"/>
      <c r="V774" s="18" t="s">
        <v>950</v>
      </c>
      <c r="W774" s="344" t="s">
        <v>1030</v>
      </c>
      <c r="X774" s="364" t="s">
        <v>1319</v>
      </c>
      <c r="Y774" s="365" t="s">
        <v>1367</v>
      </c>
      <c r="Z774" s="789">
        <v>1951</v>
      </c>
      <c r="AC774" s="966">
        <f t="shared" ref="AC774:BH774" si="467">AC769/AC87</f>
        <v>0.82252711767216746</v>
      </c>
      <c r="AD774" s="966">
        <f t="shared" si="467"/>
        <v>0.84571819239934487</v>
      </c>
      <c r="AE774" s="966">
        <f t="shared" si="467"/>
        <v>0.85093144557557043</v>
      </c>
      <c r="AF774" s="966">
        <f t="shared" si="467"/>
        <v>0.88668460488593959</v>
      </c>
      <c r="AG774" s="966">
        <f t="shared" si="467"/>
        <v>0.9294052401169498</v>
      </c>
      <c r="AH774" s="966">
        <f t="shared" si="467"/>
        <v>0.97019364494351701</v>
      </c>
      <c r="AI774" s="1138">
        <f t="shared" si="467"/>
        <v>1</v>
      </c>
      <c r="AJ774" s="966">
        <f t="shared" si="467"/>
        <v>0.94739335947067715</v>
      </c>
      <c r="AK774" s="966">
        <f t="shared" si="467"/>
        <v>0.9365233268119304</v>
      </c>
      <c r="AL774" s="966">
        <f t="shared" si="467"/>
        <v>0.92857394424487694</v>
      </c>
      <c r="AM774" s="966">
        <f t="shared" si="467"/>
        <v>0.93435090383102892</v>
      </c>
      <c r="AN774" s="966">
        <f t="shared" si="467"/>
        <v>0.92725109789268179</v>
      </c>
      <c r="AO774" s="966">
        <f t="shared" si="467"/>
        <v>0.94276817448164574</v>
      </c>
      <c r="AP774" s="966">
        <f t="shared" si="467"/>
        <v>0.91906667474753856</v>
      </c>
      <c r="AQ774" s="966">
        <f t="shared" si="467"/>
        <v>0.91812343288997544</v>
      </c>
      <c r="AR774" s="966">
        <f t="shared" si="467"/>
        <v>0.90875934018843874</v>
      </c>
      <c r="AS774" s="966">
        <f t="shared" si="467"/>
        <v>0.89501767580536884</v>
      </c>
      <c r="AT774" s="966">
        <f t="shared" si="467"/>
        <v>0.91093814842834575</v>
      </c>
      <c r="AU774" s="966">
        <f t="shared" si="467"/>
        <v>0.89413832475218868</v>
      </c>
      <c r="AV774" s="966">
        <f t="shared" si="467"/>
        <v>0.88122011404875011</v>
      </c>
      <c r="AW774" s="966">
        <f t="shared" si="467"/>
        <v>0.8870938208224427</v>
      </c>
      <c r="AX774" s="966">
        <f t="shared" si="467"/>
        <v>0.88868431153813243</v>
      </c>
      <c r="AY774" s="966">
        <f t="shared" si="467"/>
        <v>0.87732383302062855</v>
      </c>
      <c r="AZ774" s="966">
        <f t="shared" si="467"/>
        <v>0.87051883867162194</v>
      </c>
      <c r="BA774" s="966">
        <f t="shared" si="467"/>
        <v>0.90892546056142309</v>
      </c>
      <c r="BB774" s="966">
        <f t="shared" si="467"/>
        <v>0.9201010374163987</v>
      </c>
      <c r="BC774" s="966">
        <f t="shared" si="467"/>
        <v>0.90188703019387184</v>
      </c>
      <c r="BD774" s="966">
        <f t="shared" si="467"/>
        <v>0.90498425885889622</v>
      </c>
      <c r="BE774" s="966">
        <f t="shared" si="467"/>
        <v>0.86003537689129261</v>
      </c>
      <c r="BF774" s="966">
        <f t="shared" si="467"/>
        <v>0.85314446849892245</v>
      </c>
      <c r="BG774" s="966">
        <f t="shared" si="467"/>
        <v>0.84804807647195823</v>
      </c>
      <c r="BH774" s="966">
        <f t="shared" si="467"/>
        <v>0.84762094616911421</v>
      </c>
      <c r="BI774" s="966">
        <f t="shared" ref="BI774:CJ774" si="468">BI769/BI87</f>
        <v>0.84984602375422647</v>
      </c>
      <c r="BJ774" s="966">
        <f t="shared" si="468"/>
        <v>0.83873349386128038</v>
      </c>
      <c r="BK774" s="966">
        <f t="shared" si="468"/>
        <v>0.83957918731454606</v>
      </c>
      <c r="BL774" s="966">
        <f t="shared" si="468"/>
        <v>0.84571824874393886</v>
      </c>
      <c r="BM774" s="966">
        <f t="shared" si="468"/>
        <v>0.82680255973878702</v>
      </c>
      <c r="BN774" s="966">
        <f t="shared" si="468"/>
        <v>0.79551153510860995</v>
      </c>
      <c r="BO774" s="966">
        <f t="shared" si="468"/>
        <v>0.77360721186780623</v>
      </c>
      <c r="BP774" s="966">
        <f t="shared" si="468"/>
        <v>0.77116500343563021</v>
      </c>
      <c r="BQ774" s="966">
        <f t="shared" si="468"/>
        <v>0.7658846535953252</v>
      </c>
      <c r="BR774" s="966">
        <f t="shared" si="468"/>
        <v>0.75831355807888357</v>
      </c>
      <c r="BS774" s="966">
        <f t="shared" si="468"/>
        <v>0.76920313531490359</v>
      </c>
      <c r="BT774" s="966">
        <f t="shared" si="468"/>
        <v>0.75256988989220042</v>
      </c>
      <c r="BU774" s="966">
        <f t="shared" si="468"/>
        <v>0.74664120536598655</v>
      </c>
      <c r="BV774" s="966">
        <f t="shared" si="468"/>
        <v>0.74781738745863702</v>
      </c>
      <c r="BW774" s="966">
        <f t="shared" si="468"/>
        <v>0.74509943454175598</v>
      </c>
      <c r="BX774" s="966">
        <f t="shared" si="468"/>
        <v>0.72728506029872364</v>
      </c>
      <c r="BY774" s="966">
        <f t="shared" si="468"/>
        <v>0.7085650217859677</v>
      </c>
      <c r="BZ774" s="966">
        <f t="shared" si="468"/>
        <v>0.69367091135614911</v>
      </c>
      <c r="CA774" s="966">
        <f t="shared" si="468"/>
        <v>0.68390498938492184</v>
      </c>
      <c r="CB774" s="966">
        <f t="shared" si="468"/>
        <v>0.68438899837398948</v>
      </c>
      <c r="CC774" s="966">
        <f t="shared" si="468"/>
        <v>0.68103494511103713</v>
      </c>
      <c r="CD774" s="966">
        <f t="shared" si="468"/>
        <v>0.67053810761437893</v>
      </c>
      <c r="CE774" s="966">
        <f t="shared" si="468"/>
        <v>0.66926282434140483</v>
      </c>
      <c r="CF774" s="966">
        <f t="shared" si="468"/>
        <v>0.65782678071533562</v>
      </c>
      <c r="CG774" s="966">
        <f t="shared" si="468"/>
        <v>0.65657249316353694</v>
      </c>
      <c r="CH774" s="966">
        <f t="shared" si="468"/>
        <v>0.6625867613124492</v>
      </c>
      <c r="CI774" s="966">
        <f t="shared" si="468"/>
        <v>0.6955292244113046</v>
      </c>
      <c r="CJ774" s="966">
        <f t="shared" si="468"/>
        <v>0.69469099801033229</v>
      </c>
      <c r="CK774" s="829"/>
      <c r="CL774" s="395"/>
      <c r="CM774" s="395"/>
      <c r="CN774" s="888"/>
    </row>
    <row r="775" spans="1:92" s="4" customFormat="1" ht="15">
      <c r="A775" s="228"/>
      <c r="B775" s="60"/>
      <c r="C775" s="685"/>
      <c r="D775" s="17"/>
      <c r="E775" s="579"/>
      <c r="F775" s="542"/>
      <c r="G775" s="524"/>
      <c r="H775" s="228"/>
      <c r="I775" s="82"/>
      <c r="J775" s="80"/>
      <c r="K775" s="66"/>
      <c r="L775" s="62"/>
      <c r="M775" s="60"/>
      <c r="N775" s="48"/>
      <c r="O775" s="64"/>
      <c r="P775" s="42"/>
      <c r="Q775" s="17"/>
      <c r="R775" s="5"/>
      <c r="S775" s="322"/>
      <c r="T775" s="12"/>
      <c r="U775" s="8"/>
      <c r="V775" s="18" t="s">
        <v>950</v>
      </c>
      <c r="W775" s="344" t="s">
        <v>1030</v>
      </c>
      <c r="X775" s="364" t="s">
        <v>1320</v>
      </c>
      <c r="Y775" s="365" t="s">
        <v>1368</v>
      </c>
      <c r="Z775" s="789">
        <v>1951</v>
      </c>
      <c r="AC775" s="1155">
        <f t="shared" ref="AC775:BH775" si="469">AC769/AC91</f>
        <v>0.82252711767216746</v>
      </c>
      <c r="AD775" s="1155">
        <f t="shared" si="469"/>
        <v>0.84571819239934498</v>
      </c>
      <c r="AE775" s="1155">
        <f t="shared" si="469"/>
        <v>0.85093144557557043</v>
      </c>
      <c r="AF775" s="1155">
        <f t="shared" si="469"/>
        <v>0.88668460488593948</v>
      </c>
      <c r="AG775" s="1155">
        <f t="shared" si="469"/>
        <v>0.9294052401169498</v>
      </c>
      <c r="AH775" s="1155">
        <f t="shared" si="469"/>
        <v>0.97019364494351723</v>
      </c>
      <c r="AI775" s="1138">
        <f t="shared" si="469"/>
        <v>1</v>
      </c>
      <c r="AJ775" s="1155">
        <f t="shared" si="469"/>
        <v>0.94739335947067715</v>
      </c>
      <c r="AK775" s="1155">
        <f t="shared" si="469"/>
        <v>0.93652332681193062</v>
      </c>
      <c r="AL775" s="1155">
        <f t="shared" si="469"/>
        <v>0.92857394424487694</v>
      </c>
      <c r="AM775" s="1155">
        <f t="shared" si="469"/>
        <v>0.93435090383102914</v>
      </c>
      <c r="AN775" s="1155">
        <f t="shared" si="469"/>
        <v>0.9272510978926819</v>
      </c>
      <c r="AO775" s="1155">
        <f t="shared" si="469"/>
        <v>0.94276817448164574</v>
      </c>
      <c r="AP775" s="1155">
        <f t="shared" si="469"/>
        <v>0.91906667474753856</v>
      </c>
      <c r="AQ775" s="1155">
        <f t="shared" si="469"/>
        <v>0.91812343288997555</v>
      </c>
      <c r="AR775" s="1155">
        <f t="shared" si="469"/>
        <v>0.90875934018843874</v>
      </c>
      <c r="AS775" s="1155">
        <f t="shared" si="469"/>
        <v>0.89501767580536884</v>
      </c>
      <c r="AT775" s="1155">
        <f t="shared" si="469"/>
        <v>0.91093814842834597</v>
      </c>
      <c r="AU775" s="1155">
        <f t="shared" si="469"/>
        <v>0.8941383247521888</v>
      </c>
      <c r="AV775" s="1155">
        <f t="shared" si="469"/>
        <v>0.88122011404875022</v>
      </c>
      <c r="AW775" s="1155">
        <f t="shared" si="469"/>
        <v>0.88709382082244281</v>
      </c>
      <c r="AX775" s="1155">
        <f t="shared" si="469"/>
        <v>0.88868431153813254</v>
      </c>
      <c r="AY775" s="1155">
        <f t="shared" si="469"/>
        <v>0.87732383302062877</v>
      </c>
      <c r="AZ775" s="1155">
        <f t="shared" si="469"/>
        <v>0.87051883867162194</v>
      </c>
      <c r="BA775" s="1155">
        <f t="shared" si="469"/>
        <v>0.90892546056142332</v>
      </c>
      <c r="BB775" s="1155">
        <f t="shared" si="469"/>
        <v>0.92010103741639893</v>
      </c>
      <c r="BC775" s="1155">
        <f t="shared" si="469"/>
        <v>0.90188703019387184</v>
      </c>
      <c r="BD775" s="1155">
        <f t="shared" si="469"/>
        <v>0.90498425885889644</v>
      </c>
      <c r="BE775" s="1155">
        <f t="shared" si="469"/>
        <v>0.86003537689129284</v>
      </c>
      <c r="BF775" s="1155">
        <f t="shared" si="469"/>
        <v>0.85314446849892256</v>
      </c>
      <c r="BG775" s="1155">
        <f t="shared" si="469"/>
        <v>0.84804807647195823</v>
      </c>
      <c r="BH775" s="1155">
        <f t="shared" si="469"/>
        <v>0.84762094616911421</v>
      </c>
      <c r="BI775" s="1155">
        <f t="shared" ref="BI775:CJ775" si="470">BI769/BI91</f>
        <v>0.85000634907958561</v>
      </c>
      <c r="BJ775" s="1155">
        <f t="shared" si="470"/>
        <v>0.83904438926070035</v>
      </c>
      <c r="BK775" s="1155">
        <f t="shared" si="470"/>
        <v>0.84003990432458597</v>
      </c>
      <c r="BL775" s="1155">
        <f t="shared" si="470"/>
        <v>0.84641102125789991</v>
      </c>
      <c r="BM775" s="1155">
        <f t="shared" si="470"/>
        <v>0.82770343426904003</v>
      </c>
      <c r="BN775" s="1155">
        <f t="shared" si="470"/>
        <v>0.79667889628753352</v>
      </c>
      <c r="BO775" s="1155">
        <f t="shared" si="470"/>
        <v>0.77505761244226612</v>
      </c>
      <c r="BP775" s="1155">
        <f t="shared" si="470"/>
        <v>0.77290510884089247</v>
      </c>
      <c r="BQ775" s="1155">
        <f t="shared" si="470"/>
        <v>0.76779014530835754</v>
      </c>
      <c r="BR775" s="1155">
        <f t="shared" si="470"/>
        <v>0.7603871001988437</v>
      </c>
      <c r="BS775" s="1155">
        <f t="shared" si="470"/>
        <v>0.77150993861023998</v>
      </c>
      <c r="BT775" s="1155">
        <f t="shared" si="470"/>
        <v>0.75504622870902405</v>
      </c>
      <c r="BU775" s="1155">
        <f t="shared" si="470"/>
        <v>0.74932644670388815</v>
      </c>
      <c r="BV775" s="1155">
        <f t="shared" si="470"/>
        <v>0.75074107510104682</v>
      </c>
      <c r="BW775" s="1155">
        <f t="shared" si="470"/>
        <v>0.74824920384256166</v>
      </c>
      <c r="BX775" s="1155">
        <f t="shared" si="470"/>
        <v>0.730606730714491</v>
      </c>
      <c r="BY775" s="1155">
        <f t="shared" si="470"/>
        <v>0.71204091313364681</v>
      </c>
      <c r="BZ775" s="1155">
        <f t="shared" si="470"/>
        <v>0.69723331936296917</v>
      </c>
      <c r="CA775" s="1155">
        <f t="shared" si="470"/>
        <v>0.68756885943984569</v>
      </c>
      <c r="CB775" s="1155">
        <f t="shared" si="470"/>
        <v>0.68819541058880485</v>
      </c>
      <c r="CC775" s="1155">
        <f t="shared" si="470"/>
        <v>0.68494652955963864</v>
      </c>
      <c r="CD775" s="1155">
        <f t="shared" si="470"/>
        <v>0.67451821015737146</v>
      </c>
      <c r="CE775" s="1155">
        <f t="shared" si="470"/>
        <v>0.67332576411078415</v>
      </c>
      <c r="CF775" s="1155">
        <f t="shared" si="470"/>
        <v>0.66188794525234196</v>
      </c>
      <c r="CG775" s="1155">
        <f t="shared" si="470"/>
        <v>0.66070446082007983</v>
      </c>
      <c r="CH775" s="1155">
        <f t="shared" si="470"/>
        <v>0.66687667049532373</v>
      </c>
      <c r="CI775" s="1155">
        <f t="shared" si="470"/>
        <v>0.70005604721108783</v>
      </c>
      <c r="CJ775" s="1155">
        <f t="shared" si="470"/>
        <v>0.69921340315672276</v>
      </c>
      <c r="CK775" s="829"/>
      <c r="CL775" s="395"/>
      <c r="CM775" s="395"/>
      <c r="CN775" s="888"/>
    </row>
    <row r="776" spans="1:92" s="4" customFormat="1" ht="15">
      <c r="A776" s="228"/>
      <c r="B776" s="60"/>
      <c r="C776" s="685"/>
      <c r="D776" s="17"/>
      <c r="E776" s="579"/>
      <c r="F776" s="542"/>
      <c r="G776" s="524"/>
      <c r="H776" s="228"/>
      <c r="I776" s="82"/>
      <c r="J776" s="80"/>
      <c r="K776" s="66"/>
      <c r="L776" s="62"/>
      <c r="M776" s="60"/>
      <c r="N776" s="48"/>
      <c r="O776" s="64"/>
      <c r="P776" s="42"/>
      <c r="Q776" s="17"/>
      <c r="R776" s="5"/>
      <c r="S776" s="322"/>
      <c r="T776" s="12"/>
      <c r="U776" s="8"/>
      <c r="V776" s="18"/>
      <c r="W776" s="344"/>
      <c r="X776" s="364"/>
      <c r="Y776" s="365"/>
      <c r="Z776" s="789"/>
      <c r="AC776" s="966"/>
      <c r="AD776" s="966"/>
      <c r="AE776" s="966"/>
      <c r="AF776" s="966"/>
      <c r="AG776" s="966"/>
      <c r="AH776" s="966"/>
      <c r="AI776" s="966"/>
      <c r="AJ776" s="966"/>
      <c r="AK776" s="966"/>
      <c r="AL776" s="966"/>
      <c r="AM776" s="966"/>
      <c r="AN776" s="966"/>
      <c r="AO776" s="966"/>
      <c r="AP776" s="966"/>
      <c r="AQ776" s="966"/>
      <c r="AR776" s="966"/>
      <c r="AS776" s="966"/>
      <c r="AT776" s="966"/>
      <c r="AU776" s="966"/>
      <c r="AV776" s="966"/>
      <c r="AW776" s="966"/>
      <c r="AX776" s="966"/>
      <c r="AY776" s="966"/>
      <c r="AZ776" s="966"/>
      <c r="BA776" s="966"/>
      <c r="BB776" s="966"/>
      <c r="BC776" s="966"/>
      <c r="BD776" s="966"/>
      <c r="BE776" s="966"/>
      <c r="BF776" s="966"/>
      <c r="BG776" s="966"/>
      <c r="BH776" s="966"/>
      <c r="BI776" s="966"/>
      <c r="BJ776" s="966"/>
      <c r="BK776" s="966"/>
      <c r="BL776" s="966"/>
      <c r="BM776" s="966"/>
      <c r="BN776" s="966"/>
      <c r="BO776" s="966"/>
      <c r="BP776" s="966"/>
      <c r="BQ776" s="966"/>
      <c r="BR776" s="966"/>
      <c r="BS776" s="966"/>
      <c r="BT776" s="966"/>
      <c r="BU776" s="966"/>
      <c r="BV776" s="966"/>
      <c r="BW776" s="966"/>
      <c r="BX776" s="966"/>
      <c r="BY776" s="966"/>
      <c r="BZ776" s="966"/>
      <c r="CA776" s="966"/>
      <c r="CB776" s="966"/>
      <c r="CC776" s="966"/>
      <c r="CD776" s="966"/>
      <c r="CE776" s="966"/>
      <c r="CF776" s="966"/>
      <c r="CG776" s="966"/>
      <c r="CH776" s="966"/>
      <c r="CI776" s="966"/>
      <c r="CK776" s="829"/>
      <c r="CL776" s="395"/>
      <c r="CM776" s="395"/>
      <c r="CN776" s="888"/>
    </row>
    <row r="777" spans="1:92" s="543" customFormat="1" ht="15">
      <c r="F777" s="542"/>
      <c r="I777" s="543" t="s">
        <v>870</v>
      </c>
      <c r="V777" s="1079" t="s">
        <v>96</v>
      </c>
      <c r="W777" s="544"/>
      <c r="X777" s="1074"/>
      <c r="Y777" s="1075"/>
      <c r="Z777" s="792"/>
      <c r="AC777" s="1076"/>
      <c r="AD777" s="1076"/>
      <c r="AE777" s="1076"/>
      <c r="AF777" s="1076"/>
      <c r="AG777" s="1076"/>
      <c r="AH777" s="1076"/>
      <c r="AI777" s="1076"/>
      <c r="AJ777" s="1076"/>
      <c r="AK777" s="1076"/>
      <c r="AL777" s="1076"/>
      <c r="AM777" s="1076"/>
      <c r="AN777" s="1076"/>
      <c r="AO777" s="1076"/>
      <c r="AP777" s="1076"/>
      <c r="AQ777" s="1076"/>
      <c r="AR777" s="1076"/>
      <c r="AS777" s="1076"/>
      <c r="AT777" s="1076"/>
      <c r="AU777" s="1076"/>
      <c r="AV777" s="1076"/>
      <c r="AW777" s="1076"/>
      <c r="AX777" s="1076"/>
      <c r="AY777" s="1076"/>
      <c r="AZ777" s="1076"/>
      <c r="BA777" s="1076"/>
      <c r="BB777" s="1076"/>
      <c r="BC777" s="1076"/>
      <c r="BD777" s="1076"/>
      <c r="BE777" s="1076"/>
      <c r="BF777" s="1076"/>
      <c r="BG777" s="1076"/>
      <c r="BH777" s="1076"/>
      <c r="BI777" s="1076"/>
      <c r="BJ777" s="1076"/>
      <c r="BK777" s="1076"/>
      <c r="BL777" s="1076"/>
      <c r="BM777" s="1076"/>
      <c r="BN777" s="1076"/>
      <c r="BO777" s="1076"/>
      <c r="BP777" s="1076"/>
      <c r="BQ777" s="1076"/>
      <c r="BR777" s="1076"/>
      <c r="BS777" s="1076"/>
      <c r="BT777" s="1076"/>
      <c r="BU777" s="1076"/>
      <c r="BV777" s="1076"/>
      <c r="BW777" s="1076"/>
      <c r="BX777" s="1076"/>
      <c r="BY777" s="1076"/>
      <c r="BZ777" s="1076"/>
      <c r="CA777" s="1076"/>
      <c r="CB777" s="1076"/>
      <c r="CC777" s="1076"/>
      <c r="CD777" s="1076"/>
      <c r="CE777" s="1076"/>
      <c r="CF777" s="1076"/>
      <c r="CG777" s="1076"/>
      <c r="CH777" s="1076"/>
      <c r="CI777" s="1076"/>
      <c r="CK777" s="844"/>
      <c r="CL777" s="542"/>
      <c r="CM777" s="542"/>
      <c r="CN777" s="897"/>
    </row>
    <row r="778" spans="1:92" s="543" customFormat="1" ht="15">
      <c r="F778" s="542"/>
      <c r="I778" s="543" t="s">
        <v>870</v>
      </c>
      <c r="V778" s="1077" t="s">
        <v>1160</v>
      </c>
      <c r="W778" s="544"/>
      <c r="X778" s="1074"/>
      <c r="Y778" s="1075"/>
      <c r="Z778" s="792"/>
      <c r="AC778" s="1076"/>
      <c r="AD778" s="1076"/>
      <c r="AE778" s="1076"/>
      <c r="AF778" s="1076"/>
      <c r="AG778" s="1076"/>
      <c r="AH778" s="1076"/>
      <c r="AI778" s="1076"/>
      <c r="AJ778" s="1076"/>
      <c r="AK778" s="1076"/>
      <c r="AL778" s="1076"/>
      <c r="AM778" s="1076"/>
      <c r="AN778" s="1076"/>
      <c r="AO778" s="1076"/>
      <c r="AP778" s="1076"/>
      <c r="AQ778" s="1076"/>
      <c r="AR778" s="1076"/>
      <c r="AS778" s="1076"/>
      <c r="AT778" s="1076"/>
      <c r="AU778" s="1076"/>
      <c r="AV778" s="1076"/>
      <c r="AW778" s="1076"/>
      <c r="AX778" s="1076"/>
      <c r="AY778" s="1076"/>
      <c r="AZ778" s="1076"/>
      <c r="BA778" s="1076"/>
      <c r="BB778" s="1076"/>
      <c r="BC778" s="1076"/>
      <c r="BD778" s="1076"/>
      <c r="BE778" s="1076"/>
      <c r="BF778" s="1076"/>
      <c r="BG778" s="1076"/>
      <c r="BH778" s="1076"/>
      <c r="BI778" s="1076"/>
      <c r="BJ778" s="1076"/>
      <c r="BK778" s="1076"/>
      <c r="BL778" s="1076"/>
      <c r="BM778" s="1076"/>
      <c r="BN778" s="1076"/>
      <c r="BO778" s="1076"/>
      <c r="BP778" s="1076"/>
      <c r="BQ778" s="1076"/>
      <c r="BR778" s="1076"/>
      <c r="BS778" s="1076"/>
      <c r="BT778" s="1076"/>
      <c r="BU778" s="1076"/>
      <c r="BV778" s="1076"/>
      <c r="BW778" s="1076"/>
      <c r="BX778" s="1076"/>
      <c r="BY778" s="1076"/>
      <c r="BZ778" s="1076"/>
      <c r="CA778" s="1076"/>
      <c r="CB778" s="1076"/>
      <c r="CC778" s="1076"/>
      <c r="CD778" s="1076"/>
      <c r="CE778" s="1076"/>
      <c r="CF778" s="1076"/>
      <c r="CG778" s="1076"/>
      <c r="CH778" s="1076"/>
      <c r="CI778" s="1076"/>
      <c r="CK778" s="844"/>
      <c r="CL778" s="542"/>
      <c r="CM778" s="542"/>
      <c r="CN778" s="897"/>
    </row>
    <row r="779" spans="1:92" s="543" customFormat="1" ht="15">
      <c r="F779" s="542"/>
      <c r="I779" s="543" t="s">
        <v>870</v>
      </c>
      <c r="V779" s="1078" t="s">
        <v>869</v>
      </c>
      <c r="W779" s="544"/>
      <c r="X779" s="1074"/>
      <c r="Y779" s="1075"/>
      <c r="Z779" s="792"/>
      <c r="AC779" s="1076"/>
      <c r="AD779" s="1076"/>
      <c r="AE779" s="1076"/>
      <c r="AF779" s="1076"/>
      <c r="AG779" s="1076"/>
      <c r="AH779" s="1076"/>
      <c r="AI779" s="1076"/>
      <c r="AJ779" s="1076"/>
      <c r="AK779" s="1076"/>
      <c r="AL779" s="1076"/>
      <c r="AM779" s="1076"/>
      <c r="AN779" s="1076"/>
      <c r="AO779" s="1076"/>
      <c r="AP779" s="1076"/>
      <c r="AQ779" s="1076"/>
      <c r="AR779" s="1076"/>
      <c r="AS779" s="1076"/>
      <c r="AT779" s="1076"/>
      <c r="AU779" s="1076"/>
      <c r="AV779" s="1076"/>
      <c r="AW779" s="1076"/>
      <c r="AX779" s="1076"/>
      <c r="AY779" s="1076"/>
      <c r="AZ779" s="1076"/>
      <c r="BA779" s="1076"/>
      <c r="BB779" s="1076"/>
      <c r="BC779" s="1076"/>
      <c r="BD779" s="1076"/>
      <c r="BE779" s="1076"/>
      <c r="BF779" s="1076"/>
      <c r="BG779" s="1076"/>
      <c r="BH779" s="1076"/>
      <c r="BI779" s="1076"/>
      <c r="BJ779" s="1076"/>
      <c r="BK779" s="1076"/>
      <c r="BL779" s="1076"/>
      <c r="BM779" s="1076"/>
      <c r="BN779" s="1076"/>
      <c r="BO779" s="1076"/>
      <c r="BP779" s="1076"/>
      <c r="BQ779" s="1076"/>
      <c r="BR779" s="1076"/>
      <c r="BS779" s="1076"/>
      <c r="BT779" s="1076"/>
      <c r="BU779" s="1076"/>
      <c r="BV779" s="1076"/>
      <c r="BW779" s="1076"/>
      <c r="BX779" s="1076"/>
      <c r="BY779" s="1076"/>
      <c r="BZ779" s="1076"/>
      <c r="CA779" s="1076"/>
      <c r="CB779" s="1076"/>
      <c r="CC779" s="1076"/>
      <c r="CD779" s="1076"/>
      <c r="CE779" s="1076"/>
      <c r="CF779" s="1076"/>
      <c r="CG779" s="1139">
        <v>2007</v>
      </c>
      <c r="CH779" s="1139">
        <v>2008</v>
      </c>
      <c r="CI779" s="1080"/>
      <c r="CJ779" s="1080"/>
      <c r="CK779" s="844"/>
      <c r="CL779" s="542"/>
      <c r="CM779" s="542"/>
      <c r="CN779" s="897"/>
    </row>
    <row r="780" spans="1:92" s="543" customFormat="1" ht="15">
      <c r="F780" s="542"/>
      <c r="I780" s="543" t="s">
        <v>870</v>
      </c>
      <c r="V780" s="1073" t="s">
        <v>1074</v>
      </c>
      <c r="W780" s="544" t="s">
        <v>1154</v>
      </c>
      <c r="X780" s="1074"/>
      <c r="Y780" s="1075"/>
      <c r="Z780" s="789">
        <v>2007</v>
      </c>
      <c r="AC780" s="1076"/>
      <c r="AD780" s="1076"/>
      <c r="AE780" s="1076"/>
      <c r="AF780" s="1076"/>
      <c r="AG780" s="1076"/>
      <c r="AH780" s="1076"/>
      <c r="AI780" s="1076"/>
      <c r="AJ780" s="1076"/>
      <c r="AK780" s="1076"/>
      <c r="AL780" s="1076"/>
      <c r="AM780" s="1076"/>
      <c r="AN780" s="1076"/>
      <c r="AO780" s="1076"/>
      <c r="AP780" s="1076"/>
      <c r="AQ780" s="1076"/>
      <c r="AR780" s="1076"/>
      <c r="AS780" s="1076"/>
      <c r="AT780" s="1076"/>
      <c r="AU780" s="1076"/>
      <c r="AV780" s="1076"/>
      <c r="AW780" s="1076"/>
      <c r="AX780" s="1076"/>
      <c r="AY780" s="1076"/>
      <c r="AZ780" s="1076"/>
      <c r="BA780" s="1076"/>
      <c r="BB780" s="1076"/>
      <c r="BC780" s="1076"/>
      <c r="BD780" s="1076"/>
      <c r="BE780" s="1076"/>
      <c r="BF780" s="1076"/>
      <c r="BG780" s="1076"/>
      <c r="BH780" s="1076"/>
      <c r="BI780" s="1076"/>
      <c r="BJ780" s="1076"/>
      <c r="BK780" s="1076"/>
      <c r="BL780" s="1076"/>
      <c r="BM780" s="1076"/>
      <c r="BN780" s="1076"/>
      <c r="BO780" s="1076"/>
      <c r="BP780" s="1076"/>
      <c r="BQ780" s="1076"/>
      <c r="BR780" s="1076"/>
      <c r="BS780" s="1076"/>
      <c r="BT780" s="1076"/>
      <c r="BU780" s="1076"/>
      <c r="BV780" s="1076"/>
      <c r="BW780" s="1076"/>
      <c r="BX780" s="1076"/>
      <c r="BY780" s="1076"/>
      <c r="BZ780" s="1076"/>
      <c r="CA780" s="1076"/>
      <c r="CB780" s="1076"/>
      <c r="CC780" s="1076"/>
      <c r="CD780" s="1076"/>
      <c r="CE780" s="1076"/>
      <c r="CF780" s="1076"/>
      <c r="CG780" s="1080">
        <v>2001.3333333333326</v>
      </c>
      <c r="CH780" s="1080">
        <v>2067.71</v>
      </c>
      <c r="CI780" s="1080"/>
      <c r="CJ780" s="1080"/>
      <c r="CK780" s="844"/>
      <c r="CL780" s="542"/>
      <c r="CM780" s="542"/>
      <c r="CN780" s="897"/>
    </row>
    <row r="781" spans="1:92" s="543" customFormat="1" ht="15">
      <c r="F781" s="542"/>
      <c r="I781" s="543" t="s">
        <v>870</v>
      </c>
      <c r="V781" s="1073" t="s">
        <v>1153</v>
      </c>
      <c r="W781" s="544" t="s">
        <v>1154</v>
      </c>
      <c r="X781" s="1074"/>
      <c r="Y781" s="1075"/>
      <c r="Z781" s="789">
        <v>2007</v>
      </c>
      <c r="AC781" s="1076"/>
      <c r="AD781" s="1076"/>
      <c r="AE781" s="1076"/>
      <c r="AF781" s="1076"/>
      <c r="AG781" s="1076"/>
      <c r="AH781" s="1076"/>
      <c r="AI781" s="1076"/>
      <c r="AJ781" s="1076"/>
      <c r="AK781" s="1076"/>
      <c r="AL781" s="1076"/>
      <c r="AM781" s="1076"/>
      <c r="AN781" s="1076"/>
      <c r="AO781" s="1076"/>
      <c r="AP781" s="1076"/>
      <c r="AQ781" s="1076"/>
      <c r="AR781" s="1076"/>
      <c r="AS781" s="1076"/>
      <c r="AT781" s="1076"/>
      <c r="AU781" s="1076"/>
      <c r="AV781" s="1076"/>
      <c r="AW781" s="1076"/>
      <c r="AX781" s="1076"/>
      <c r="AY781" s="1076"/>
      <c r="AZ781" s="1076"/>
      <c r="BA781" s="1076"/>
      <c r="BB781" s="1076"/>
      <c r="BC781" s="1076"/>
      <c r="BD781" s="1076"/>
      <c r="BE781" s="1076"/>
      <c r="BF781" s="1076"/>
      <c r="BG781" s="1076"/>
      <c r="BH781" s="1076"/>
      <c r="BI781" s="1076"/>
      <c r="BJ781" s="1076"/>
      <c r="BK781" s="1076"/>
      <c r="BL781" s="1076"/>
      <c r="BM781" s="1076"/>
      <c r="BN781" s="1076"/>
      <c r="BO781" s="1076"/>
      <c r="BP781" s="1076"/>
      <c r="BQ781" s="1076"/>
      <c r="BR781" s="1076"/>
      <c r="BS781" s="1076"/>
      <c r="BT781" s="1076"/>
      <c r="BU781" s="1076"/>
      <c r="BV781" s="1076"/>
      <c r="BW781" s="1076"/>
      <c r="BX781" s="1076"/>
      <c r="BY781" s="1076"/>
      <c r="BZ781" s="1076"/>
      <c r="CA781" s="1076"/>
      <c r="CB781" s="1076"/>
      <c r="CC781" s="1076"/>
      <c r="CD781" s="1076"/>
      <c r="CE781" s="1076"/>
      <c r="CF781" s="1076"/>
      <c r="CG781" s="1080">
        <v>2145.4166666666665</v>
      </c>
      <c r="CH781" s="1080">
        <v>2219.5</v>
      </c>
      <c r="CI781" s="1080"/>
      <c r="CJ781" s="1080"/>
      <c r="CK781" s="1082"/>
      <c r="CL781" s="1082"/>
      <c r="CM781" s="1081"/>
      <c r="CN781" s="897"/>
    </row>
    <row r="782" spans="1:92" s="543" customFormat="1" ht="15">
      <c r="F782" s="542"/>
      <c r="I782" s="543" t="s">
        <v>870</v>
      </c>
      <c r="V782" s="1073" t="s">
        <v>871</v>
      </c>
      <c r="W782" s="544" t="s">
        <v>1154</v>
      </c>
      <c r="X782" s="1074"/>
      <c r="Y782" s="1075"/>
      <c r="Z782" s="789">
        <v>2007</v>
      </c>
      <c r="AC782" s="1076"/>
      <c r="AD782" s="1076"/>
      <c r="AE782" s="1076"/>
      <c r="AF782" s="1076"/>
      <c r="AG782" s="1076"/>
      <c r="AH782" s="1076"/>
      <c r="AI782" s="1076"/>
      <c r="AJ782" s="1076"/>
      <c r="AK782" s="1076"/>
      <c r="AL782" s="1076"/>
      <c r="AM782" s="1076"/>
      <c r="AN782" s="1076"/>
      <c r="AO782" s="1076"/>
      <c r="AP782" s="1076"/>
      <c r="AQ782" s="1076"/>
      <c r="AR782" s="1076"/>
      <c r="AS782" s="1076"/>
      <c r="AT782" s="1076"/>
      <c r="AU782" s="1076"/>
      <c r="AV782" s="1076"/>
      <c r="AW782" s="1076"/>
      <c r="AX782" s="1076"/>
      <c r="AY782" s="1076"/>
      <c r="AZ782" s="1076"/>
      <c r="BA782" s="1076"/>
      <c r="BB782" s="1076"/>
      <c r="BC782" s="1076"/>
      <c r="BD782" s="1076"/>
      <c r="BE782" s="1076"/>
      <c r="BF782" s="1076"/>
      <c r="BG782" s="1076"/>
      <c r="BH782" s="1076"/>
      <c r="BI782" s="1076"/>
      <c r="BJ782" s="1076"/>
      <c r="BK782" s="1076"/>
      <c r="BL782" s="1076"/>
      <c r="BM782" s="1076"/>
      <c r="BN782" s="1076"/>
      <c r="BO782" s="1076"/>
      <c r="BP782" s="1076"/>
      <c r="BQ782" s="1076"/>
      <c r="BR782" s="1076"/>
      <c r="BS782" s="1076"/>
      <c r="BT782" s="1076"/>
      <c r="BU782" s="1076"/>
      <c r="BV782" s="1076"/>
      <c r="BW782" s="1076"/>
      <c r="BX782" s="1076"/>
      <c r="BY782" s="1076"/>
      <c r="BZ782" s="1076"/>
      <c r="CA782" s="1076"/>
      <c r="CB782" s="1076"/>
      <c r="CC782" s="1076"/>
      <c r="CD782" s="1076"/>
      <c r="CE782" s="1076"/>
      <c r="CF782" s="1076"/>
      <c r="CG782" s="1080">
        <v>1736.25</v>
      </c>
      <c r="CH782" s="1080">
        <v>1793.48</v>
      </c>
      <c r="CI782" s="1080"/>
      <c r="CJ782" s="1080"/>
      <c r="CK782" s="1080"/>
      <c r="CL782" s="1080"/>
      <c r="CM782" s="1080"/>
      <c r="CN782" s="897"/>
    </row>
    <row r="783" spans="1:92" s="4" customFormat="1">
      <c r="F783" s="395"/>
      <c r="V783" s="18" t="s">
        <v>1125</v>
      </c>
      <c r="W783" s="1140" t="str">
        <f>$X$74</f>
        <v>€ 2012</v>
      </c>
      <c r="X783" s="364"/>
      <c r="Y783" s="365"/>
      <c r="Z783" s="789">
        <v>2007</v>
      </c>
      <c r="AC783" s="966"/>
      <c r="AD783" s="966"/>
      <c r="AE783" s="966"/>
      <c r="AF783" s="966"/>
      <c r="AG783" s="966"/>
      <c r="AH783" s="966"/>
      <c r="AI783" s="966"/>
      <c r="AJ783" s="966"/>
      <c r="AK783" s="966"/>
      <c r="AL783" s="966"/>
      <c r="AM783" s="966"/>
      <c r="AN783" s="966"/>
      <c r="AO783" s="966"/>
      <c r="AP783" s="966"/>
      <c r="AQ783" s="966"/>
      <c r="AR783" s="966"/>
      <c r="AS783" s="966"/>
      <c r="AT783" s="966"/>
      <c r="AU783" s="966"/>
      <c r="AV783" s="966"/>
      <c r="AW783" s="966"/>
      <c r="AX783" s="966"/>
      <c r="AY783" s="966"/>
      <c r="AZ783" s="966"/>
      <c r="BA783" s="966"/>
      <c r="BB783" s="966"/>
      <c r="BC783" s="966"/>
      <c r="BD783" s="966"/>
      <c r="BE783" s="966"/>
      <c r="BF783" s="966"/>
      <c r="BG783" s="966"/>
      <c r="BH783" s="966"/>
      <c r="BI783" s="966"/>
      <c r="BJ783" s="966"/>
      <c r="BK783" s="966"/>
      <c r="BL783" s="966"/>
      <c r="BM783" s="966"/>
      <c r="BN783" s="966"/>
      <c r="BO783" s="966"/>
      <c r="BP783" s="966"/>
      <c r="BQ783" s="966"/>
      <c r="BR783" s="966"/>
      <c r="BS783" s="966"/>
      <c r="BT783" s="966"/>
      <c r="BU783" s="966"/>
      <c r="BV783" s="966"/>
      <c r="BW783" s="966"/>
      <c r="BX783" s="966"/>
      <c r="BY783" s="966"/>
      <c r="BZ783" s="966"/>
      <c r="CA783" s="966"/>
      <c r="CB783" s="966"/>
      <c r="CC783" s="966"/>
      <c r="CD783" s="966"/>
      <c r="CE783" s="966"/>
      <c r="CF783" s="966"/>
      <c r="CG783" s="1087">
        <f>CG780/CG$71*CG$73</f>
        <v>2145.945269300571</v>
      </c>
      <c r="CH783" s="1087">
        <f t="shared" ref="CH783:CH785" si="471">CH780/CH$71*CH$73</f>
        <v>2162.1545972046288</v>
      </c>
      <c r="CI783" s="966"/>
      <c r="CK783" s="829"/>
      <c r="CL783" s="395"/>
      <c r="CM783" s="395"/>
      <c r="CN783" s="888"/>
    </row>
    <row r="784" spans="1:92" s="4" customFormat="1">
      <c r="F784" s="395"/>
      <c r="V784" s="18" t="s">
        <v>521</v>
      </c>
      <c r="W784" s="1140" t="str">
        <f>$X$74</f>
        <v>€ 2012</v>
      </c>
      <c r="X784" s="364"/>
      <c r="Y784" s="365"/>
      <c r="Z784" s="789">
        <v>2007</v>
      </c>
      <c r="AC784" s="966"/>
      <c r="AD784" s="966"/>
      <c r="AE784" s="966"/>
      <c r="AF784" s="966"/>
      <c r="AG784" s="966"/>
      <c r="AH784" s="966"/>
      <c r="AI784" s="966"/>
      <c r="AJ784" s="966"/>
      <c r="AK784" s="966"/>
      <c r="AL784" s="966"/>
      <c r="AM784" s="966"/>
      <c r="AN784" s="966"/>
      <c r="AO784" s="966"/>
      <c r="AP784" s="966"/>
      <c r="AQ784" s="966"/>
      <c r="AR784" s="966"/>
      <c r="AS784" s="966"/>
      <c r="AT784" s="966"/>
      <c r="AU784" s="966"/>
      <c r="AV784" s="966"/>
      <c r="AW784" s="966"/>
      <c r="AX784" s="966"/>
      <c r="AY784" s="966"/>
      <c r="AZ784" s="966"/>
      <c r="BA784" s="966"/>
      <c r="BB784" s="966"/>
      <c r="BC784" s="966"/>
      <c r="BD784" s="966"/>
      <c r="BE784" s="966"/>
      <c r="BF784" s="966"/>
      <c r="BG784" s="966"/>
      <c r="BH784" s="966"/>
      <c r="BI784" s="966"/>
      <c r="BJ784" s="966"/>
      <c r="BK784" s="966"/>
      <c r="BL784" s="966"/>
      <c r="BM784" s="966"/>
      <c r="BN784" s="966"/>
      <c r="BO784" s="966"/>
      <c r="BP784" s="966"/>
      <c r="BQ784" s="966"/>
      <c r="BR784" s="966"/>
      <c r="BS784" s="966"/>
      <c r="BT784" s="966"/>
      <c r="BU784" s="966"/>
      <c r="BV784" s="966"/>
      <c r="BW784" s="966"/>
      <c r="BX784" s="966"/>
      <c r="BY784" s="966"/>
      <c r="BZ784" s="966"/>
      <c r="CA784" s="966"/>
      <c r="CB784" s="966"/>
      <c r="CC784" s="966"/>
      <c r="CD784" s="966"/>
      <c r="CE784" s="966"/>
      <c r="CF784" s="966"/>
      <c r="CG784" s="1087">
        <f t="shared" ref="CG784" si="472">CG781/CG$71*CG$73</f>
        <v>2300.4397467581289</v>
      </c>
      <c r="CH784" s="1087">
        <f t="shared" si="471"/>
        <v>2320.8777480863728</v>
      </c>
      <c r="CI784" s="966"/>
      <c r="CK784" s="829"/>
      <c r="CL784" s="395"/>
      <c r="CM784" s="395"/>
      <c r="CN784" s="888"/>
    </row>
    <row r="785" spans="1:93" s="4" customFormat="1">
      <c r="F785" s="395"/>
      <c r="V785" s="18" t="s">
        <v>633</v>
      </c>
      <c r="W785" s="1140" t="str">
        <f>$X$74</f>
        <v>€ 2012</v>
      </c>
      <c r="X785" s="364"/>
      <c r="Y785" s="365"/>
      <c r="Z785" s="789">
        <v>2007</v>
      </c>
      <c r="AC785" s="966"/>
      <c r="AD785" s="966"/>
      <c r="AE785" s="966"/>
      <c r="AF785" s="966"/>
      <c r="AG785" s="966"/>
      <c r="AH785" s="966"/>
      <c r="AI785" s="966"/>
      <c r="AJ785" s="966"/>
      <c r="AK785" s="966"/>
      <c r="AL785" s="966"/>
      <c r="AM785" s="966"/>
      <c r="AN785" s="966"/>
      <c r="AO785" s="966"/>
      <c r="AP785" s="966"/>
      <c r="AQ785" s="966"/>
      <c r="AR785" s="966"/>
      <c r="AS785" s="966"/>
      <c r="AT785" s="966"/>
      <c r="AU785" s="966"/>
      <c r="AV785" s="966"/>
      <c r="AW785" s="966"/>
      <c r="AX785" s="966"/>
      <c r="AY785" s="966"/>
      <c r="AZ785" s="966"/>
      <c r="BA785" s="966"/>
      <c r="BB785" s="966"/>
      <c r="BC785" s="966"/>
      <c r="BD785" s="966"/>
      <c r="BE785" s="966"/>
      <c r="BF785" s="966"/>
      <c r="BG785" s="966"/>
      <c r="BH785" s="966"/>
      <c r="BI785" s="966"/>
      <c r="BJ785" s="966"/>
      <c r="BK785" s="966"/>
      <c r="BL785" s="966"/>
      <c r="BM785" s="966"/>
      <c r="BN785" s="966"/>
      <c r="BO785" s="966"/>
      <c r="BP785" s="966"/>
      <c r="BQ785" s="966"/>
      <c r="BR785" s="966"/>
      <c r="BS785" s="966"/>
      <c r="BT785" s="966"/>
      <c r="BU785" s="966"/>
      <c r="BV785" s="966"/>
      <c r="BW785" s="966"/>
      <c r="BX785" s="966"/>
      <c r="BY785" s="966"/>
      <c r="BZ785" s="966"/>
      <c r="CA785" s="966"/>
      <c r="CB785" s="966"/>
      <c r="CC785" s="966"/>
      <c r="CD785" s="966"/>
      <c r="CE785" s="966"/>
      <c r="CF785" s="966"/>
      <c r="CG785" s="1087">
        <f t="shared" ref="CG785" si="473">CG782/CG$71*CG$73</f>
        <v>1861.7075985125507</v>
      </c>
      <c r="CH785" s="1087">
        <f t="shared" si="471"/>
        <v>1875.3988842703077</v>
      </c>
      <c r="CI785" s="966"/>
      <c r="CK785" s="829"/>
      <c r="CL785" s="395"/>
      <c r="CM785" s="395"/>
      <c r="CN785" s="888"/>
    </row>
    <row r="786" spans="1:93" s="543" customFormat="1" ht="15">
      <c r="F786" s="542"/>
      <c r="I786" s="543" t="s">
        <v>870</v>
      </c>
      <c r="V786" s="1077" t="s">
        <v>1147</v>
      </c>
      <c r="W786" s="544"/>
      <c r="X786" s="1074"/>
      <c r="Y786" s="1075"/>
      <c r="Z786" s="789"/>
      <c r="AC786" s="1076"/>
      <c r="AD786" s="1076"/>
      <c r="AE786" s="1076"/>
      <c r="AF786" s="1076"/>
      <c r="AG786" s="1076"/>
      <c r="AH786" s="1076"/>
      <c r="AI786" s="1076"/>
      <c r="AJ786" s="1076"/>
      <c r="AK786" s="1076"/>
      <c r="AL786" s="1076"/>
      <c r="AM786" s="1076"/>
      <c r="AN786" s="1076"/>
      <c r="AO786" s="1076"/>
      <c r="AP786" s="1076"/>
      <c r="AQ786" s="1076"/>
      <c r="AR786" s="1076"/>
      <c r="AS786" s="1076"/>
      <c r="AT786" s="1076"/>
      <c r="AU786" s="1076"/>
      <c r="AV786" s="1076"/>
      <c r="AW786" s="1076"/>
      <c r="AX786" s="1076"/>
      <c r="AY786" s="1076"/>
      <c r="AZ786" s="1076"/>
      <c r="BA786" s="1076"/>
      <c r="BB786" s="1076"/>
      <c r="BC786" s="1076"/>
      <c r="BD786" s="1076"/>
      <c r="BE786" s="1076"/>
      <c r="BF786" s="1076"/>
      <c r="BG786" s="1076"/>
      <c r="BH786" s="1076"/>
      <c r="BI786" s="1076"/>
      <c r="BJ786" s="1076"/>
      <c r="BK786" s="1076"/>
      <c r="BL786" s="1076"/>
      <c r="BM786" s="1076"/>
      <c r="BN786" s="1076"/>
      <c r="BO786" s="1076"/>
      <c r="BP786" s="1076"/>
      <c r="BQ786" s="1076"/>
      <c r="BR786" s="1076"/>
      <c r="BS786" s="1076"/>
      <c r="BT786" s="1076"/>
      <c r="BU786" s="1076"/>
      <c r="BV786" s="1076"/>
      <c r="BW786" s="1076"/>
      <c r="BX786" s="1076"/>
      <c r="BY786" s="1076"/>
      <c r="BZ786" s="1076"/>
      <c r="CA786" s="1076"/>
      <c r="CB786" s="1076"/>
      <c r="CC786" s="1076"/>
      <c r="CD786" s="1076"/>
      <c r="CE786" s="1076"/>
      <c r="CF786" s="1076"/>
      <c r="CG786" s="1080"/>
      <c r="CH786" s="1080"/>
      <c r="CI786" s="1076"/>
      <c r="CK786" s="844"/>
      <c r="CL786" s="542"/>
      <c r="CM786" s="542"/>
      <c r="CN786" s="897"/>
    </row>
    <row r="787" spans="1:93" s="4" customFormat="1" ht="15">
      <c r="A787" s="228"/>
      <c r="B787" s="60"/>
      <c r="C787" s="685"/>
      <c r="D787" s="17"/>
      <c r="E787" s="579"/>
      <c r="F787" s="542"/>
      <c r="G787" s="524"/>
      <c r="H787" s="228"/>
      <c r="I787" s="543" t="s">
        <v>870</v>
      </c>
      <c r="J787" s="80"/>
      <c r="K787" s="66"/>
      <c r="L787" s="62"/>
      <c r="M787" s="60"/>
      <c r="N787" s="48"/>
      <c r="O787" s="64"/>
      <c r="P787" s="42"/>
      <c r="Q787" s="17"/>
      <c r="R787" s="5"/>
      <c r="S787" s="322"/>
      <c r="T787" s="12"/>
      <c r="U787" s="8"/>
      <c r="V787" s="1077" t="s">
        <v>1085</v>
      </c>
      <c r="W787" s="344"/>
      <c r="X787" s="364"/>
      <c r="Y787" s="365"/>
      <c r="Z787" s="789"/>
      <c r="AC787" s="966"/>
      <c r="AD787" s="966"/>
      <c r="AE787" s="966"/>
      <c r="AF787" s="966"/>
      <c r="AG787" s="966"/>
      <c r="AH787" s="966"/>
      <c r="AI787" s="966"/>
      <c r="AJ787" s="966"/>
      <c r="AK787" s="966"/>
      <c r="AL787" s="966"/>
      <c r="AM787" s="966"/>
      <c r="AN787" s="966"/>
      <c r="AO787" s="966"/>
      <c r="AP787" s="966"/>
      <c r="AQ787" s="966"/>
      <c r="AR787" s="966"/>
      <c r="AS787" s="966"/>
      <c r="AT787" s="966"/>
      <c r="AU787" s="966"/>
      <c r="AV787" s="966"/>
      <c r="AW787" s="966"/>
      <c r="AX787" s="966"/>
      <c r="AY787" s="966"/>
      <c r="AZ787" s="966"/>
      <c r="BA787" s="966"/>
      <c r="BB787" s="966"/>
      <c r="BC787" s="966"/>
      <c r="BD787" s="966"/>
      <c r="BE787" s="966"/>
      <c r="BF787" s="966"/>
      <c r="BG787" s="966"/>
      <c r="BH787" s="966"/>
      <c r="BI787" s="966"/>
      <c r="BJ787" s="966"/>
      <c r="BK787" s="966"/>
      <c r="BL787" s="966"/>
      <c r="BM787" s="966"/>
      <c r="BN787" s="966"/>
      <c r="BO787" s="966"/>
      <c r="BP787" s="966"/>
      <c r="BQ787" s="966"/>
      <c r="BR787" s="966"/>
      <c r="BS787" s="966"/>
      <c r="BT787" s="966"/>
      <c r="BU787" s="966"/>
      <c r="BV787" s="966"/>
      <c r="BW787" s="966"/>
      <c r="BX787" s="966"/>
      <c r="BY787" s="966"/>
      <c r="BZ787" s="966"/>
      <c r="CA787" s="966"/>
      <c r="CB787" s="966"/>
      <c r="CC787" s="966"/>
      <c r="CD787" s="966"/>
      <c r="CE787" s="966"/>
      <c r="CF787" s="966"/>
      <c r="CG787" s="966"/>
      <c r="CH787" s="1139">
        <v>2008</v>
      </c>
      <c r="CI787" s="1139">
        <v>2009</v>
      </c>
      <c r="CJ787" s="1139">
        <v>2010</v>
      </c>
      <c r="CK787" s="829"/>
      <c r="CL787" s="395"/>
      <c r="CM787" s="542"/>
      <c r="CN787" s="897"/>
    </row>
    <row r="788" spans="1:93" s="4" customFormat="1" ht="15">
      <c r="A788" s="228"/>
      <c r="B788" s="60"/>
      <c r="C788" s="685"/>
      <c r="D788" s="17"/>
      <c r="E788" s="579"/>
      <c r="F788" s="542"/>
      <c r="G788" s="524"/>
      <c r="H788" s="228"/>
      <c r="I788" s="543" t="s">
        <v>870</v>
      </c>
      <c r="J788" s="80"/>
      <c r="K788" s="66"/>
      <c r="L788" s="62"/>
      <c r="M788" s="60"/>
      <c r="N788" s="48"/>
      <c r="O788" s="64"/>
      <c r="P788" s="42"/>
      <c r="Q788" s="17"/>
      <c r="R788" s="5"/>
      <c r="S788" s="322"/>
      <c r="T788" s="12"/>
      <c r="U788" s="8"/>
      <c r="V788" s="1073" t="s">
        <v>1156</v>
      </c>
      <c r="W788" s="544" t="s">
        <v>1154</v>
      </c>
      <c r="X788" s="1074"/>
      <c r="Y788" s="1075"/>
      <c r="Z788" s="789">
        <v>2008</v>
      </c>
      <c r="AA788" s="543"/>
      <c r="AB788" s="543"/>
      <c r="AC788" s="1076"/>
      <c r="AD788" s="1076"/>
      <c r="AE788" s="1076"/>
      <c r="AF788" s="1076"/>
      <c r="AG788" s="1076"/>
      <c r="AH788" s="1076"/>
      <c r="AI788" s="1076"/>
      <c r="AJ788" s="1076"/>
      <c r="AK788" s="1076"/>
      <c r="AL788" s="1076"/>
      <c r="AM788" s="1076"/>
      <c r="AN788" s="1076"/>
      <c r="AO788" s="1076"/>
      <c r="AP788" s="1076"/>
      <c r="AQ788" s="1076"/>
      <c r="AR788" s="1076"/>
      <c r="AS788" s="1076"/>
      <c r="AT788" s="1076"/>
      <c r="AU788" s="1076"/>
      <c r="AV788" s="1076"/>
      <c r="AW788" s="1076"/>
      <c r="AX788" s="1076"/>
      <c r="AY788" s="1076"/>
      <c r="AZ788" s="1076"/>
      <c r="BA788" s="1076"/>
      <c r="BB788" s="1076"/>
      <c r="BC788" s="1076"/>
      <c r="BD788" s="1076"/>
      <c r="BE788" s="1076"/>
      <c r="BF788" s="1076"/>
      <c r="BG788" s="1076"/>
      <c r="BH788" s="1076"/>
      <c r="BI788" s="1076"/>
      <c r="BJ788" s="1076"/>
      <c r="BK788" s="1076"/>
      <c r="BL788" s="1076"/>
      <c r="BM788" s="1076"/>
      <c r="BN788" s="1076"/>
      <c r="BO788" s="1076"/>
      <c r="BP788" s="1076"/>
      <c r="BQ788" s="1076"/>
      <c r="BR788" s="1076"/>
      <c r="BS788" s="1076"/>
      <c r="BT788" s="1076"/>
      <c r="BU788" s="1076"/>
      <c r="BV788" s="1076"/>
      <c r="BW788" s="1076"/>
      <c r="BX788" s="1076"/>
      <c r="BY788" s="1076"/>
      <c r="BZ788" s="1076"/>
      <c r="CA788" s="1076"/>
      <c r="CB788" s="1076"/>
      <c r="CC788" s="1076"/>
      <c r="CD788" s="1076"/>
      <c r="CE788" s="1076"/>
      <c r="CF788" s="1076"/>
      <c r="CG788" s="1076"/>
      <c r="CH788" s="1083">
        <v>2016.41</v>
      </c>
      <c r="CI788" s="1084">
        <v>2041.28</v>
      </c>
      <c r="CJ788" s="1084">
        <v>2081.81</v>
      </c>
      <c r="CK788" s="829"/>
      <c r="CL788" s="395"/>
      <c r="CM788" s="542"/>
      <c r="CN788" s="897"/>
    </row>
    <row r="789" spans="1:93" s="543" customFormat="1" ht="15">
      <c r="F789" s="542"/>
      <c r="I789" s="543" t="s">
        <v>870</v>
      </c>
      <c r="V789" s="1073" t="s">
        <v>1153</v>
      </c>
      <c r="W789" s="544" t="s">
        <v>1154</v>
      </c>
      <c r="X789" s="1074"/>
      <c r="Y789" s="1075"/>
      <c r="Z789" s="789">
        <v>2008</v>
      </c>
      <c r="AC789" s="1076"/>
      <c r="AD789" s="1076"/>
      <c r="AE789" s="1076"/>
      <c r="AF789" s="1076"/>
      <c r="AG789" s="1076"/>
      <c r="AH789" s="1076"/>
      <c r="AI789" s="1076"/>
      <c r="AJ789" s="1076"/>
      <c r="AK789" s="1076"/>
      <c r="AL789" s="1076"/>
      <c r="AM789" s="1076"/>
      <c r="AN789" s="1076"/>
      <c r="AO789" s="1076"/>
      <c r="AP789" s="1076"/>
      <c r="AQ789" s="1076"/>
      <c r="AR789" s="1076"/>
      <c r="AS789" s="1076"/>
      <c r="AT789" s="1076"/>
      <c r="AU789" s="1076"/>
      <c r="AV789" s="1076"/>
      <c r="AW789" s="1076"/>
      <c r="AX789" s="1076"/>
      <c r="AY789" s="1076"/>
      <c r="AZ789" s="1076"/>
      <c r="BA789" s="1076"/>
      <c r="BB789" s="1076"/>
      <c r="BC789" s="1076"/>
      <c r="BD789" s="1076"/>
      <c r="BE789" s="1076"/>
      <c r="BF789" s="1076"/>
      <c r="BG789" s="1076"/>
      <c r="BH789" s="1076"/>
      <c r="BI789" s="1076"/>
      <c r="BJ789" s="1076"/>
      <c r="BK789" s="1076"/>
      <c r="BL789" s="1076"/>
      <c r="BM789" s="1076"/>
      <c r="BN789" s="1076"/>
      <c r="BO789" s="1076"/>
      <c r="BP789" s="1076"/>
      <c r="BQ789" s="1076"/>
      <c r="BR789" s="1076"/>
      <c r="BS789" s="1076"/>
      <c r="BT789" s="1076"/>
      <c r="BU789" s="1076"/>
      <c r="BV789" s="1076"/>
      <c r="BW789" s="1076"/>
      <c r="BX789" s="1076"/>
      <c r="BY789" s="1076"/>
      <c r="BZ789" s="1076"/>
      <c r="CA789" s="1076"/>
      <c r="CB789" s="1076"/>
      <c r="CC789" s="1076"/>
      <c r="CD789" s="1076"/>
      <c r="CE789" s="1076"/>
      <c r="CF789" s="1076"/>
      <c r="CG789" s="1076"/>
      <c r="CH789" s="1083">
        <v>2201.19</v>
      </c>
      <c r="CI789" s="1084">
        <v>2222.6</v>
      </c>
      <c r="CJ789" s="1084">
        <v>2264.09</v>
      </c>
      <c r="CK789" s="1085"/>
      <c r="CM789" s="542"/>
      <c r="CN789" s="897"/>
      <c r="CO789" s="1086"/>
    </row>
    <row r="790" spans="1:93" s="543" customFormat="1" ht="15">
      <c r="F790" s="542"/>
      <c r="I790" s="543" t="s">
        <v>870</v>
      </c>
      <c r="V790" s="1073" t="s">
        <v>1086</v>
      </c>
      <c r="W790" s="544" t="s">
        <v>1154</v>
      </c>
      <c r="X790" s="1074"/>
      <c r="Y790" s="1075"/>
      <c r="Z790" s="789">
        <v>2008</v>
      </c>
      <c r="AC790" s="1076"/>
      <c r="AD790" s="1076"/>
      <c r="AE790" s="1076"/>
      <c r="AF790" s="1076"/>
      <c r="AG790" s="1076"/>
      <c r="AH790" s="1076"/>
      <c r="AI790" s="1076"/>
      <c r="AJ790" s="1076"/>
      <c r="AK790" s="1076"/>
      <c r="AL790" s="1076"/>
      <c r="AM790" s="1076"/>
      <c r="AN790" s="1076"/>
      <c r="AO790" s="1076"/>
      <c r="AP790" s="1076"/>
      <c r="AQ790" s="1076"/>
      <c r="AR790" s="1076"/>
      <c r="AS790" s="1076"/>
      <c r="AT790" s="1076"/>
      <c r="AU790" s="1076"/>
      <c r="AV790" s="1076"/>
      <c r="AW790" s="1076"/>
      <c r="AX790" s="1076"/>
      <c r="AY790" s="1076"/>
      <c r="AZ790" s="1076"/>
      <c r="BA790" s="1076"/>
      <c r="BB790" s="1076"/>
      <c r="BC790" s="1076"/>
      <c r="BD790" s="1076"/>
      <c r="BE790" s="1076"/>
      <c r="BF790" s="1076"/>
      <c r="BG790" s="1076"/>
      <c r="BH790" s="1076"/>
      <c r="BI790" s="1076"/>
      <c r="BJ790" s="1076"/>
      <c r="BK790" s="1076"/>
      <c r="BL790" s="1076"/>
      <c r="BM790" s="1076"/>
      <c r="BN790" s="1076"/>
      <c r="BO790" s="1076"/>
      <c r="BP790" s="1076"/>
      <c r="BQ790" s="1076"/>
      <c r="BR790" s="1076"/>
      <c r="BS790" s="1076"/>
      <c r="BT790" s="1076"/>
      <c r="BU790" s="1076"/>
      <c r="BV790" s="1076"/>
      <c r="BW790" s="1076"/>
      <c r="BX790" s="1076"/>
      <c r="BY790" s="1076"/>
      <c r="BZ790" s="1076"/>
      <c r="CA790" s="1076"/>
      <c r="CB790" s="1076"/>
      <c r="CC790" s="1076"/>
      <c r="CD790" s="1076"/>
      <c r="CE790" s="1076"/>
      <c r="CF790" s="1076"/>
      <c r="CG790" s="1076"/>
      <c r="CH790" s="1083">
        <v>1742.06</v>
      </c>
      <c r="CI790" s="1084">
        <v>1776.83</v>
      </c>
      <c r="CJ790" s="1084">
        <v>1819.13</v>
      </c>
      <c r="CK790" s="844"/>
      <c r="CL790" s="542"/>
      <c r="CM790" s="542"/>
      <c r="CN790" s="897"/>
    </row>
    <row r="791" spans="1:93" s="4" customFormat="1">
      <c r="F791" s="395"/>
      <c r="V791" s="18" t="s">
        <v>1159</v>
      </c>
      <c r="W791" s="1140" t="str">
        <f>$X$74</f>
        <v>€ 2012</v>
      </c>
      <c r="X791" s="364"/>
      <c r="Y791" s="365"/>
      <c r="Z791" s="789">
        <v>2008</v>
      </c>
      <c r="AC791" s="966"/>
      <c r="AD791" s="966"/>
      <c r="AE791" s="966"/>
      <c r="AF791" s="966"/>
      <c r="AG791" s="966"/>
      <c r="AH791" s="966"/>
      <c r="AI791" s="966"/>
      <c r="AJ791" s="966"/>
      <c r="AK791" s="966"/>
      <c r="AL791" s="966"/>
      <c r="AM791" s="966"/>
      <c r="AN791" s="966"/>
      <c r="AO791" s="966"/>
      <c r="AP791" s="966"/>
      <c r="AQ791" s="966"/>
      <c r="AR791" s="966"/>
      <c r="AS791" s="966"/>
      <c r="AT791" s="966"/>
      <c r="AU791" s="966"/>
      <c r="AV791" s="966"/>
      <c r="AW791" s="966"/>
      <c r="AX791" s="966"/>
      <c r="AY791" s="966"/>
      <c r="AZ791" s="966"/>
      <c r="BA791" s="966"/>
      <c r="BB791" s="966"/>
      <c r="BC791" s="966"/>
      <c r="BD791" s="966"/>
      <c r="BE791" s="966"/>
      <c r="BF791" s="966"/>
      <c r="BG791" s="966"/>
      <c r="BH791" s="966"/>
      <c r="BI791" s="966"/>
      <c r="BJ791" s="966"/>
      <c r="BK791" s="966"/>
      <c r="BL791" s="966"/>
      <c r="BM791" s="966"/>
      <c r="BN791" s="966"/>
      <c r="BO791" s="966"/>
      <c r="BP791" s="966"/>
      <c r="BQ791" s="966"/>
      <c r="BR791" s="966"/>
      <c r="BS791" s="966"/>
      <c r="BT791" s="966"/>
      <c r="BU791" s="966"/>
      <c r="BV791" s="966"/>
      <c r="BW791" s="966"/>
      <c r="BX791" s="966"/>
      <c r="BY791" s="966"/>
      <c r="BZ791" s="966"/>
      <c r="CA791" s="966"/>
      <c r="CB791" s="966"/>
      <c r="CC791" s="966"/>
      <c r="CD791" s="966"/>
      <c r="CE791" s="966"/>
      <c r="CF791" s="966"/>
      <c r="CG791" s="966"/>
      <c r="CH791" s="1087">
        <f t="shared" ref="CH791:CJ791" si="474">CH788/CH$71*CH$73</f>
        <v>2108.5114214998166</v>
      </c>
      <c r="CI791" s="1087">
        <f t="shared" si="474"/>
        <v>2119.3418520039409</v>
      </c>
      <c r="CJ791" s="1087">
        <f t="shared" si="474"/>
        <v>2140.8514735727076</v>
      </c>
      <c r="CK791" s="829"/>
      <c r="CL791" s="395"/>
      <c r="CM791" s="395"/>
      <c r="CN791" s="888"/>
    </row>
    <row r="792" spans="1:93" s="4" customFormat="1">
      <c r="F792" s="395"/>
      <c r="V792" s="18" t="s">
        <v>1157</v>
      </c>
      <c r="W792" s="1140" t="str">
        <f>$X$74</f>
        <v>€ 2012</v>
      </c>
      <c r="X792" s="364"/>
      <c r="Y792" s="365"/>
      <c r="Z792" s="789">
        <v>2008</v>
      </c>
      <c r="AC792" s="966"/>
      <c r="AD792" s="966"/>
      <c r="AE792" s="966"/>
      <c r="AF792" s="966"/>
      <c r="AG792" s="966"/>
      <c r="AH792" s="966"/>
      <c r="AI792" s="966"/>
      <c r="AJ792" s="966"/>
      <c r="AK792" s="966"/>
      <c r="AL792" s="966"/>
      <c r="AM792" s="966"/>
      <c r="AN792" s="966"/>
      <c r="AO792" s="966"/>
      <c r="AP792" s="966"/>
      <c r="AQ792" s="966"/>
      <c r="AR792" s="966"/>
      <c r="AS792" s="966"/>
      <c r="AT792" s="966"/>
      <c r="AU792" s="966"/>
      <c r="AV792" s="966"/>
      <c r="AW792" s="966"/>
      <c r="AX792" s="966"/>
      <c r="AY792" s="966"/>
      <c r="AZ792" s="966"/>
      <c r="BA792" s="966"/>
      <c r="BB792" s="966"/>
      <c r="BC792" s="966"/>
      <c r="BD792" s="966"/>
      <c r="BE792" s="966"/>
      <c r="BF792" s="966"/>
      <c r="BG792" s="966"/>
      <c r="BH792" s="966"/>
      <c r="BI792" s="966"/>
      <c r="BJ792" s="966"/>
      <c r="BK792" s="966"/>
      <c r="BL792" s="966"/>
      <c r="BM792" s="966"/>
      <c r="BN792" s="966"/>
      <c r="BO792" s="966"/>
      <c r="BP792" s="966"/>
      <c r="BQ792" s="966"/>
      <c r="BR792" s="966"/>
      <c r="BS792" s="966"/>
      <c r="BT792" s="966"/>
      <c r="BU792" s="966"/>
      <c r="BV792" s="966"/>
      <c r="BW792" s="966"/>
      <c r="BX792" s="966"/>
      <c r="BY792" s="966"/>
      <c r="BZ792" s="966"/>
      <c r="CA792" s="966"/>
      <c r="CB792" s="966"/>
      <c r="CC792" s="966"/>
      <c r="CD792" s="966"/>
      <c r="CE792" s="966"/>
      <c r="CF792" s="966"/>
      <c r="CG792" s="966"/>
      <c r="CH792" s="1087">
        <f t="shared" ref="CH792:CJ792" si="475">CH789/CH$71*CH$73</f>
        <v>2301.7314216311074</v>
      </c>
      <c r="CI792" s="1087">
        <f t="shared" si="475"/>
        <v>2307.5958223585003</v>
      </c>
      <c r="CJ792" s="1087">
        <f t="shared" si="475"/>
        <v>2328.3010518737219</v>
      </c>
      <c r="CK792" s="829"/>
      <c r="CL792" s="395"/>
      <c r="CM792" s="395"/>
      <c r="CN792" s="888"/>
    </row>
    <row r="793" spans="1:93" s="4" customFormat="1">
      <c r="F793" s="395"/>
      <c r="V793" s="18" t="s">
        <v>1158</v>
      </c>
      <c r="W793" s="1140" t="str">
        <f>$X$74</f>
        <v>€ 2012</v>
      </c>
      <c r="X793" s="364"/>
      <c r="Y793" s="365"/>
      <c r="Z793" s="789">
        <v>2008</v>
      </c>
      <c r="AC793" s="966"/>
      <c r="AD793" s="966"/>
      <c r="AE793" s="966"/>
      <c r="AF793" s="966"/>
      <c r="AG793" s="966"/>
      <c r="AH793" s="966"/>
      <c r="AI793" s="966"/>
      <c r="AJ793" s="966"/>
      <c r="AK793" s="966"/>
      <c r="AL793" s="966"/>
      <c r="AM793" s="966"/>
      <c r="AN793" s="966"/>
      <c r="AO793" s="966"/>
      <c r="AP793" s="966"/>
      <c r="AQ793" s="966"/>
      <c r="AR793" s="966"/>
      <c r="AS793" s="966"/>
      <c r="AT793" s="966"/>
      <c r="AU793" s="966"/>
      <c r="AV793" s="966"/>
      <c r="AW793" s="966"/>
      <c r="AX793" s="966"/>
      <c r="AY793" s="966"/>
      <c r="AZ793" s="966"/>
      <c r="BA793" s="966"/>
      <c r="BB793" s="966"/>
      <c r="BC793" s="966"/>
      <c r="BD793" s="966"/>
      <c r="BE793" s="966"/>
      <c r="BF793" s="966"/>
      <c r="BG793" s="966"/>
      <c r="BH793" s="966"/>
      <c r="BI793" s="966"/>
      <c r="BJ793" s="966"/>
      <c r="BK793" s="966"/>
      <c r="BL793" s="966"/>
      <c r="BM793" s="966"/>
      <c r="BN793" s="966"/>
      <c r="BO793" s="966"/>
      <c r="BP793" s="966"/>
      <c r="BQ793" s="966"/>
      <c r="BR793" s="966"/>
      <c r="BS793" s="966"/>
      <c r="BT793" s="966"/>
      <c r="BU793" s="966"/>
      <c r="BV793" s="966"/>
      <c r="BW793" s="966"/>
      <c r="BX793" s="966"/>
      <c r="BY793" s="966"/>
      <c r="BZ793" s="966"/>
      <c r="CA793" s="966"/>
      <c r="CB793" s="966"/>
      <c r="CC793" s="966"/>
      <c r="CD793" s="966"/>
      <c r="CE793" s="966"/>
      <c r="CF793" s="966"/>
      <c r="CG793" s="966"/>
      <c r="CH793" s="1087">
        <f t="shared" ref="CH793:CJ793" si="476">CH790/CH$71*CH$73</f>
        <v>1821.6302274527354</v>
      </c>
      <c r="CI793" s="1087">
        <f t="shared" si="476"/>
        <v>1844.7788558630675</v>
      </c>
      <c r="CJ793" s="1087">
        <f t="shared" si="476"/>
        <v>1870.7216994443875</v>
      </c>
      <c r="CK793" s="829"/>
      <c r="CL793" s="395"/>
      <c r="CM793" s="395"/>
      <c r="CN793" s="888"/>
    </row>
    <row r="794" spans="1:93" s="4" customFormat="1" ht="15">
      <c r="F794" s="395"/>
      <c r="V794" s="18"/>
      <c r="W794" s="344"/>
      <c r="X794" s="364"/>
      <c r="Y794" s="365"/>
      <c r="Z794" s="789"/>
      <c r="AC794" s="966"/>
      <c r="AD794" s="966"/>
      <c r="AE794" s="966"/>
      <c r="AF794" s="966"/>
      <c r="AG794" s="966"/>
      <c r="AH794" s="966"/>
      <c r="AI794" s="966"/>
      <c r="AJ794" s="966"/>
      <c r="AK794" s="966"/>
      <c r="AL794" s="966"/>
      <c r="AM794" s="966"/>
      <c r="AN794" s="966"/>
      <c r="AO794" s="966"/>
      <c r="AP794" s="966"/>
      <c r="AQ794" s="966"/>
      <c r="AR794" s="966"/>
      <c r="AS794" s="966"/>
      <c r="AT794" s="966"/>
      <c r="AU794" s="966"/>
      <c r="AV794" s="966"/>
      <c r="AW794" s="966"/>
      <c r="AX794" s="966"/>
      <c r="AY794" s="966"/>
      <c r="AZ794" s="966"/>
      <c r="BA794" s="966"/>
      <c r="BB794" s="966"/>
      <c r="BC794" s="966"/>
      <c r="BD794" s="966"/>
      <c r="BE794" s="966"/>
      <c r="BF794" s="966"/>
      <c r="BG794" s="966"/>
      <c r="BH794" s="966"/>
      <c r="BI794" s="966"/>
      <c r="BJ794" s="966"/>
      <c r="BK794" s="966"/>
      <c r="BL794" s="966"/>
      <c r="BM794" s="966"/>
      <c r="BN794" s="966"/>
      <c r="BO794" s="966"/>
      <c r="BP794" s="966"/>
      <c r="BQ794" s="966"/>
      <c r="BR794" s="966"/>
      <c r="BS794" s="966"/>
      <c r="BT794" s="966"/>
      <c r="BU794" s="966"/>
      <c r="BV794" s="966"/>
      <c r="BW794" s="966"/>
      <c r="BX794" s="966"/>
      <c r="BY794" s="966"/>
      <c r="BZ794" s="966"/>
      <c r="CA794" s="966"/>
      <c r="CB794" s="966"/>
      <c r="CC794" s="966"/>
      <c r="CD794" s="966"/>
      <c r="CE794" s="966"/>
      <c r="CF794" s="966"/>
      <c r="CG794" s="966"/>
      <c r="CH794" s="1087"/>
      <c r="CI794" s="1087"/>
      <c r="CJ794" s="1087"/>
      <c r="CK794" s="829"/>
      <c r="CL794" s="395"/>
      <c r="CM794" s="395"/>
      <c r="CN794" s="888"/>
    </row>
    <row r="795" spans="1:93" s="4" customFormat="1">
      <c r="F795" s="395"/>
      <c r="V795" s="18" t="s">
        <v>1161</v>
      </c>
      <c r="W795" s="1140" t="str">
        <f>$X$74</f>
        <v>€ 2012</v>
      </c>
      <c r="X795" s="364"/>
      <c r="Y795" s="365"/>
      <c r="Z795" s="789">
        <v>1951</v>
      </c>
      <c r="AC795" s="1088">
        <f t="shared" ref="AC795:CE795" si="477">($CG795/$CG763*AC763+$CH795/$CH763*AC763)/2</f>
        <v>609.34732084379095</v>
      </c>
      <c r="AD795" s="1088">
        <f t="shared" si="477"/>
        <v>640.30346815938469</v>
      </c>
      <c r="AE795" s="1088">
        <f t="shared" si="477"/>
        <v>661.62537981353182</v>
      </c>
      <c r="AF795" s="1088">
        <f t="shared" si="477"/>
        <v>723.15654013619019</v>
      </c>
      <c r="AG795" s="1088">
        <f t="shared" si="477"/>
        <v>791.96033384587724</v>
      </c>
      <c r="AH795" s="1088">
        <f t="shared" si="477"/>
        <v>859.64260206256813</v>
      </c>
      <c r="AI795" s="1088">
        <f t="shared" si="477"/>
        <v>924.93191361162394</v>
      </c>
      <c r="AJ795" s="1088">
        <f t="shared" si="477"/>
        <v>889.75732052699868</v>
      </c>
      <c r="AK795" s="1088">
        <f t="shared" si="477"/>
        <v>893.11489532144014</v>
      </c>
      <c r="AL795" s="1088">
        <f t="shared" si="477"/>
        <v>949.20423657351159</v>
      </c>
      <c r="AM795" s="1088">
        <f t="shared" si="477"/>
        <v>991.43189119863871</v>
      </c>
      <c r="AN795" s="1088">
        <f t="shared" si="477"/>
        <v>1039.771304631842</v>
      </c>
      <c r="AO795" s="1088">
        <f t="shared" si="477"/>
        <v>1095.54447806037</v>
      </c>
      <c r="AP795" s="1088">
        <f t="shared" si="477"/>
        <v>1125.1537882782177</v>
      </c>
      <c r="AQ795" s="1088">
        <f t="shared" si="477"/>
        <v>1165.8485000732267</v>
      </c>
      <c r="AR795" s="1088">
        <f t="shared" si="477"/>
        <v>1204.3702192204469</v>
      </c>
      <c r="AS795" s="1088">
        <f t="shared" si="477"/>
        <v>1233.6593782481814</v>
      </c>
      <c r="AT795" s="1088">
        <f t="shared" si="477"/>
        <v>1302.2617214297675</v>
      </c>
      <c r="AU795" s="1088">
        <f t="shared" si="477"/>
        <v>1358.6685379888725</v>
      </c>
      <c r="AV795" s="1088">
        <f t="shared" si="477"/>
        <v>1410.230911347084</v>
      </c>
      <c r="AW795" s="1088">
        <f t="shared" si="477"/>
        <v>1481.0095461021931</v>
      </c>
      <c r="AX795" s="1088">
        <f t="shared" si="477"/>
        <v>1536.8440247488356</v>
      </c>
      <c r="AY795" s="1088">
        <f t="shared" si="477"/>
        <v>1604.0988377499484</v>
      </c>
      <c r="AZ795" s="1088">
        <f t="shared" si="477"/>
        <v>1653.434039262469</v>
      </c>
      <c r="BA795" s="1088">
        <f t="shared" si="477"/>
        <v>1697.9210537717734</v>
      </c>
      <c r="BB795" s="1088">
        <f t="shared" si="477"/>
        <v>1787.4478002433755</v>
      </c>
      <c r="BC795" s="1088">
        <f t="shared" si="477"/>
        <v>1807.1080876887654</v>
      </c>
      <c r="BD795" s="1088">
        <f t="shared" si="477"/>
        <v>1875.019574027207</v>
      </c>
      <c r="BE795" s="1088">
        <f t="shared" si="477"/>
        <v>1836.1327839436854</v>
      </c>
      <c r="BF795" s="1088">
        <f t="shared" si="477"/>
        <v>1842.6094427935752</v>
      </c>
      <c r="BG795" s="1088">
        <f t="shared" si="477"/>
        <v>1839.3596906898831</v>
      </c>
      <c r="BH795" s="1088">
        <f t="shared" si="477"/>
        <v>1872.2641574285212</v>
      </c>
      <c r="BI795" s="1088">
        <f t="shared" si="477"/>
        <v>1889.3468595948398</v>
      </c>
      <c r="BJ795" s="1088">
        <f t="shared" si="477"/>
        <v>1884.0693544004405</v>
      </c>
      <c r="BK795" s="1088">
        <f t="shared" si="477"/>
        <v>1907.2195449554554</v>
      </c>
      <c r="BL795" s="1088">
        <f t="shared" si="477"/>
        <v>1955.5035840682522</v>
      </c>
      <c r="BM795" s="1088">
        <f t="shared" si="477"/>
        <v>1947.9167612396654</v>
      </c>
      <c r="BN795" s="1088">
        <f t="shared" si="477"/>
        <v>1951.7101726539586</v>
      </c>
      <c r="BO795" s="1088">
        <f t="shared" si="477"/>
        <v>1966.7812936783134</v>
      </c>
      <c r="BP795" s="1088">
        <f t="shared" si="477"/>
        <v>2001.0192659086906</v>
      </c>
      <c r="BQ795" s="1088">
        <f t="shared" si="477"/>
        <v>1998.6592123676344</v>
      </c>
      <c r="BR795" s="1088">
        <f t="shared" si="477"/>
        <v>1998.6592123676344</v>
      </c>
      <c r="BS795" s="1088">
        <f t="shared" si="477"/>
        <v>2004.7526855760723</v>
      </c>
      <c r="BT795" s="1088">
        <f t="shared" si="477"/>
        <v>1998.6592123676344</v>
      </c>
      <c r="BU795" s="1088">
        <f t="shared" si="477"/>
        <v>2016.9396319929481</v>
      </c>
      <c r="BV795" s="1088">
        <f t="shared" si="477"/>
        <v>2035.2200516182618</v>
      </c>
      <c r="BW795" s="1088">
        <f t="shared" si="477"/>
        <v>2065.6874176604515</v>
      </c>
      <c r="BX795" s="1088">
        <f t="shared" si="477"/>
        <v>2077.8743640773273</v>
      </c>
      <c r="BY795" s="1088">
        <f t="shared" si="477"/>
        <v>2083.9678372857652</v>
      </c>
      <c r="BZ795" s="1088">
        <f t="shared" si="477"/>
        <v>2102.2482569110789</v>
      </c>
      <c r="CA795" s="1088">
        <f t="shared" si="477"/>
        <v>2096.154783702641</v>
      </c>
      <c r="CB795" s="1088">
        <f t="shared" si="477"/>
        <v>2102.2482569110789</v>
      </c>
      <c r="CC795" s="1088">
        <f t="shared" si="477"/>
        <v>2096.154783702641</v>
      </c>
      <c r="CD795" s="1088">
        <f t="shared" si="477"/>
        <v>2102.2482569110789</v>
      </c>
      <c r="CE795" s="1088">
        <f t="shared" si="477"/>
        <v>2120.5286765363926</v>
      </c>
      <c r="CF795" s="1088">
        <f>($CG795/$CG763*CF763+$CH795/$CH763*CF763)/2</f>
        <v>2120.5286765363926</v>
      </c>
      <c r="CG795" s="1089">
        <f>CG783</f>
        <v>2145.945269300571</v>
      </c>
      <c r="CH795" s="1089">
        <f>CH783</f>
        <v>2162.1545972046288</v>
      </c>
      <c r="CI795" s="1087">
        <f>CI791/$CH791*$CH783</f>
        <v>2173.2605674476267</v>
      </c>
      <c r="CJ795" s="1087">
        <f>CJ791/$CH791*$CH783</f>
        <v>2195.3174207730685</v>
      </c>
      <c r="CK795" s="829"/>
      <c r="CL795" s="395"/>
      <c r="CM795" s="395"/>
      <c r="CN795" s="888"/>
    </row>
    <row r="796" spans="1:93" s="4" customFormat="1" ht="15">
      <c r="F796" s="395"/>
      <c r="V796" s="18"/>
      <c r="W796" s="344"/>
      <c r="X796" s="364"/>
      <c r="Y796" s="365"/>
      <c r="Z796" s="789"/>
      <c r="AC796" s="1088"/>
      <c r="AD796" s="1088"/>
      <c r="AE796" s="1088"/>
      <c r="AF796" s="1088"/>
      <c r="AG796" s="1088"/>
      <c r="AH796" s="1088"/>
      <c r="AI796" s="1088"/>
      <c r="AJ796" s="1088"/>
      <c r="AK796" s="1088"/>
      <c r="AL796" s="1088"/>
      <c r="AM796" s="1088"/>
      <c r="AN796" s="1088"/>
      <c r="AO796" s="1088"/>
      <c r="AP796" s="1088"/>
      <c r="AQ796" s="1088"/>
      <c r="AR796" s="1088"/>
      <c r="AS796" s="1088"/>
      <c r="AT796" s="1088"/>
      <c r="AU796" s="1088"/>
      <c r="AV796" s="1088"/>
      <c r="AW796" s="1088"/>
      <c r="AX796" s="1088"/>
      <c r="AY796" s="1088"/>
      <c r="AZ796" s="1088"/>
      <c r="BA796" s="1088"/>
      <c r="BB796" s="1088"/>
      <c r="BC796" s="1088"/>
      <c r="BD796" s="1088"/>
      <c r="BE796" s="1088"/>
      <c r="BF796" s="1088"/>
      <c r="BG796" s="1088"/>
      <c r="BH796" s="1088"/>
      <c r="BI796" s="1088"/>
      <c r="BJ796" s="1088"/>
      <c r="BK796" s="1088"/>
      <c r="BL796" s="1088"/>
      <c r="BM796" s="1088"/>
      <c r="BN796" s="1088"/>
      <c r="BO796" s="1088"/>
      <c r="BP796" s="1088"/>
      <c r="BQ796" s="1088"/>
      <c r="BR796" s="1088"/>
      <c r="BS796" s="1088"/>
      <c r="BT796" s="1088"/>
      <c r="BU796" s="1088"/>
      <c r="BV796" s="1088"/>
      <c r="BW796" s="1088"/>
      <c r="BX796" s="1088"/>
      <c r="BY796" s="1088"/>
      <c r="BZ796" s="1088"/>
      <c r="CA796" s="1088"/>
      <c r="CB796" s="1088"/>
      <c r="CC796" s="1088"/>
      <c r="CD796" s="1088"/>
      <c r="CE796" s="1088"/>
      <c r="CF796" s="1088"/>
      <c r="CG796" s="1089"/>
      <c r="CH796" s="1089"/>
      <c r="CI796" s="1087"/>
      <c r="CJ796" s="1087"/>
      <c r="CK796" s="829"/>
      <c r="CL796" s="395"/>
      <c r="CM796" s="395"/>
      <c r="CN796" s="888"/>
    </row>
    <row r="797" spans="1:93" s="17" customFormat="1" ht="15">
      <c r="F797" s="387"/>
      <c r="J797" s="17" t="s">
        <v>870</v>
      </c>
      <c r="V797" s="1096" t="s">
        <v>1088</v>
      </c>
      <c r="W797" s="355"/>
      <c r="X797" s="1097"/>
      <c r="Y797" s="1098"/>
      <c r="Z797" s="1099"/>
      <c r="AC797" s="1100"/>
      <c r="AD797" s="1100"/>
      <c r="AE797" s="1100"/>
      <c r="AF797" s="1100"/>
      <c r="AG797" s="1100"/>
      <c r="AH797" s="1100"/>
      <c r="AI797" s="1100"/>
      <c r="AJ797" s="1100"/>
      <c r="AK797" s="1100"/>
      <c r="AL797" s="1100"/>
      <c r="AM797" s="1100"/>
      <c r="AN797" s="1100"/>
      <c r="AO797" s="1100"/>
      <c r="AP797" s="1100"/>
      <c r="AQ797" s="1100"/>
      <c r="AR797" s="1100"/>
      <c r="AS797" s="1100"/>
      <c r="AT797" s="1100"/>
      <c r="AU797" s="1100"/>
      <c r="AV797" s="1100"/>
      <c r="AW797" s="1100"/>
      <c r="AX797" s="1100"/>
      <c r="AY797" s="1100"/>
      <c r="AZ797" s="1100"/>
      <c r="BA797" s="1100"/>
      <c r="BB797" s="1100"/>
      <c r="BC797" s="1100"/>
      <c r="BD797" s="1100"/>
      <c r="BE797" s="1100"/>
      <c r="BF797" s="1100"/>
      <c r="BG797" s="1100"/>
      <c r="BH797" s="1100"/>
      <c r="BI797" s="1100"/>
      <c r="BJ797" s="1100"/>
      <c r="BK797" s="1100"/>
      <c r="BL797" s="1100"/>
      <c r="BM797" s="1100"/>
      <c r="BN797" s="1100"/>
      <c r="BO797" s="1100"/>
      <c r="BP797" s="1100"/>
      <c r="BQ797" s="1100"/>
      <c r="BR797" s="1100"/>
      <c r="BS797" s="1100"/>
      <c r="BT797" s="1100"/>
      <c r="BU797" s="1100"/>
      <c r="BV797" s="1100"/>
      <c r="BW797" s="1100"/>
      <c r="BX797" s="1100"/>
      <c r="BY797" s="1100"/>
      <c r="BZ797" s="1100"/>
      <c r="CA797" s="1100"/>
      <c r="CB797" s="1100"/>
      <c r="CC797" s="1100"/>
      <c r="CD797" s="1100"/>
      <c r="CE797" s="1100"/>
      <c r="CF797" s="1100"/>
      <c r="CG797" s="1101"/>
      <c r="CH797" s="1101"/>
      <c r="CI797" s="1102"/>
      <c r="CJ797" s="1102"/>
      <c r="CK797" s="1103"/>
      <c r="CL797" s="387"/>
      <c r="CM797" s="387"/>
      <c r="CN797" s="905"/>
    </row>
    <row r="798" spans="1:93" s="17" customFormat="1" ht="15">
      <c r="F798" s="387"/>
      <c r="J798" s="17" t="s">
        <v>870</v>
      </c>
      <c r="V798" s="17" t="s">
        <v>1082</v>
      </c>
      <c r="W798" s="355"/>
      <c r="X798" s="1097"/>
      <c r="Y798" s="1098"/>
      <c r="Z798" s="1099"/>
      <c r="AC798" s="1100"/>
      <c r="AD798" s="1100"/>
      <c r="AE798" s="1100"/>
      <c r="AF798" s="1100"/>
      <c r="AG798" s="1100"/>
      <c r="AH798" s="1100"/>
      <c r="AI798" s="1100"/>
      <c r="AJ798" s="1100"/>
      <c r="AK798" s="1100"/>
      <c r="AL798" s="1100"/>
      <c r="AM798" s="1100"/>
      <c r="AN798" s="1100"/>
      <c r="AO798" s="1100"/>
      <c r="AP798" s="1100"/>
      <c r="AQ798" s="1100"/>
      <c r="AR798" s="1100"/>
      <c r="AS798" s="1100"/>
      <c r="AT798" s="1100"/>
      <c r="AU798" s="1100"/>
      <c r="AV798" s="1100"/>
      <c r="AW798" s="1100"/>
      <c r="AX798" s="1100"/>
      <c r="AY798" s="1100"/>
      <c r="AZ798" s="1100"/>
      <c r="BA798" s="1100"/>
      <c r="BB798" s="1100"/>
      <c r="BC798" s="1100"/>
      <c r="BD798" s="1100"/>
      <c r="BE798" s="1100"/>
      <c r="BF798" s="1100"/>
      <c r="BG798" s="1100"/>
      <c r="BH798" s="1100"/>
      <c r="BI798" s="1100"/>
      <c r="BJ798" s="1100"/>
      <c r="BK798" s="1100"/>
      <c r="BL798" s="1100"/>
      <c r="BM798" s="1100"/>
      <c r="BN798" s="1100"/>
      <c r="BO798" s="1100"/>
      <c r="BP798" s="1100"/>
      <c r="BQ798" s="1100"/>
      <c r="BR798" s="1100"/>
      <c r="BS798" s="1100"/>
      <c r="BT798" s="1100"/>
      <c r="BU798" s="1100"/>
      <c r="BV798" s="1100"/>
      <c r="BW798" s="1100"/>
      <c r="BX798" s="1100"/>
      <c r="BY798" s="1100"/>
      <c r="BZ798" s="1100"/>
      <c r="CA798" s="1100"/>
      <c r="CB798" s="1100"/>
      <c r="CC798" s="1100"/>
      <c r="CD798" s="1100"/>
      <c r="CE798" s="1100"/>
      <c r="CF798" s="1100"/>
      <c r="CG798" s="1101"/>
      <c r="CH798" s="1101"/>
      <c r="CI798" s="1102"/>
      <c r="CJ798" s="1102"/>
      <c r="CK798" s="1103"/>
      <c r="CL798" s="387"/>
      <c r="CM798" s="387"/>
      <c r="CN798" s="905"/>
    </row>
    <row r="799" spans="1:93" s="17" customFormat="1" ht="15">
      <c r="F799" s="387"/>
      <c r="J799" s="17" t="s">
        <v>870</v>
      </c>
      <c r="K799" s="1126" t="s">
        <v>870</v>
      </c>
      <c r="V799" s="1104" t="s">
        <v>1074</v>
      </c>
      <c r="W799" s="355" t="s">
        <v>1154</v>
      </c>
      <c r="X799" s="1097"/>
      <c r="Y799" s="1098"/>
      <c r="Z799" s="789">
        <v>2006</v>
      </c>
      <c r="AC799" s="1100"/>
      <c r="AD799" s="1100"/>
      <c r="AE799" s="1100"/>
      <c r="AF799" s="1100"/>
      <c r="AG799" s="1100"/>
      <c r="AH799" s="1100"/>
      <c r="AI799" s="1100"/>
      <c r="AJ799" s="1100"/>
      <c r="AK799" s="1100"/>
      <c r="AL799" s="1100"/>
      <c r="AM799" s="1100"/>
      <c r="AN799" s="1100"/>
      <c r="AO799" s="1100"/>
      <c r="AP799" s="1100"/>
      <c r="AQ799" s="1100"/>
      <c r="AR799" s="1100"/>
      <c r="AS799" s="1100"/>
      <c r="AT799" s="1100"/>
      <c r="AU799" s="1100"/>
      <c r="AV799" s="1100"/>
      <c r="AW799" s="1100"/>
      <c r="AX799" s="1100"/>
      <c r="AY799" s="1100"/>
      <c r="AZ799" s="1100"/>
      <c r="BA799" s="1100"/>
      <c r="BB799" s="1100"/>
      <c r="BC799" s="1100"/>
      <c r="BD799" s="1100"/>
      <c r="BE799" s="1100"/>
      <c r="BF799" s="1100"/>
      <c r="BG799" s="1100"/>
      <c r="BH799" s="1100"/>
      <c r="BI799" s="1100"/>
      <c r="BJ799" s="1100"/>
      <c r="BK799" s="1100"/>
      <c r="BL799" s="1100"/>
      <c r="BM799" s="1100"/>
      <c r="BN799" s="1100"/>
      <c r="BO799" s="1100"/>
      <c r="BP799" s="1100"/>
      <c r="BQ799" s="1100"/>
      <c r="BR799" s="1100"/>
      <c r="BS799" s="1100"/>
      <c r="BT799" s="1100"/>
      <c r="BU799" s="1100"/>
      <c r="BV799" s="1100"/>
      <c r="BW799" s="1100"/>
      <c r="BX799" s="1100"/>
      <c r="BY799" s="1100"/>
      <c r="BZ799" s="1100"/>
      <c r="CA799" s="1100"/>
      <c r="CB799" s="1100"/>
      <c r="CC799" s="1100"/>
      <c r="CD799" s="1100"/>
      <c r="CE799" s="1100"/>
      <c r="CF799" s="1127">
        <v>2583</v>
      </c>
      <c r="CG799" s="1128">
        <v>2661</v>
      </c>
      <c r="CH799" s="1128">
        <v>2753</v>
      </c>
      <c r="CI799" s="1102">
        <v>2708</v>
      </c>
      <c r="CJ799" s="1102">
        <v>2764</v>
      </c>
      <c r="CK799" s="1103"/>
      <c r="CL799" s="387"/>
      <c r="CM799" s="387"/>
      <c r="CN799" s="905"/>
    </row>
    <row r="800" spans="1:93" s="17" customFormat="1" ht="15">
      <c r="F800" s="387"/>
      <c r="J800" s="17" t="s">
        <v>870</v>
      </c>
      <c r="K800" s="1126" t="s">
        <v>870</v>
      </c>
      <c r="V800" s="1104" t="s">
        <v>1153</v>
      </c>
      <c r="W800" s="355" t="s">
        <v>1154</v>
      </c>
      <c r="X800" s="1097"/>
      <c r="Y800" s="1098"/>
      <c r="Z800" s="789">
        <v>2006</v>
      </c>
      <c r="AC800" s="1100"/>
      <c r="AD800" s="1100"/>
      <c r="AE800" s="1100"/>
      <c r="AF800" s="1100"/>
      <c r="AG800" s="1100"/>
      <c r="AH800" s="1100"/>
      <c r="AI800" s="1100"/>
      <c r="AJ800" s="1100"/>
      <c r="AK800" s="1100"/>
      <c r="AL800" s="1100"/>
      <c r="AM800" s="1100"/>
      <c r="AN800" s="1100"/>
      <c r="AO800" s="1100"/>
      <c r="AP800" s="1100"/>
      <c r="AQ800" s="1100"/>
      <c r="AR800" s="1100"/>
      <c r="AS800" s="1100"/>
      <c r="AT800" s="1100"/>
      <c r="AU800" s="1100"/>
      <c r="AV800" s="1100"/>
      <c r="AW800" s="1100"/>
      <c r="AX800" s="1100"/>
      <c r="AY800" s="1100"/>
      <c r="AZ800" s="1100"/>
      <c r="BA800" s="1100"/>
      <c r="BB800" s="1100"/>
      <c r="BC800" s="1100"/>
      <c r="BD800" s="1100"/>
      <c r="BE800" s="1100"/>
      <c r="BF800" s="1100"/>
      <c r="BG800" s="1100"/>
      <c r="BH800" s="1100"/>
      <c r="BI800" s="1100"/>
      <c r="BJ800" s="1100"/>
      <c r="BK800" s="1100"/>
      <c r="BL800" s="1100"/>
      <c r="BM800" s="1100"/>
      <c r="BN800" s="1100"/>
      <c r="BO800" s="1100"/>
      <c r="BP800" s="1100"/>
      <c r="BQ800" s="1100"/>
      <c r="BR800" s="1100"/>
      <c r="BS800" s="1100"/>
      <c r="BT800" s="1100"/>
      <c r="BU800" s="1100"/>
      <c r="BV800" s="1100"/>
      <c r="BW800" s="1100"/>
      <c r="BX800" s="1100"/>
      <c r="BY800" s="1100"/>
      <c r="BZ800" s="1100"/>
      <c r="CA800" s="1100"/>
      <c r="CB800" s="1100"/>
      <c r="CC800" s="1100"/>
      <c r="CD800" s="1100"/>
      <c r="CE800" s="1100"/>
      <c r="CF800" s="1127">
        <v>2759</v>
      </c>
      <c r="CG800" s="1128">
        <v>2842</v>
      </c>
      <c r="CH800" s="1128">
        <v>2945</v>
      </c>
      <c r="CI800" s="1102">
        <v>2937</v>
      </c>
      <c r="CJ800" s="1102">
        <v>2997</v>
      </c>
      <c r="CK800" s="1103"/>
      <c r="CL800" s="387"/>
      <c r="CM800" s="387"/>
      <c r="CN800" s="905"/>
    </row>
    <row r="801" spans="6:92" s="17" customFormat="1" ht="15">
      <c r="F801" s="387"/>
      <c r="J801" s="17" t="s">
        <v>870</v>
      </c>
      <c r="K801" s="1126" t="s">
        <v>870</v>
      </c>
      <c r="V801" s="1104" t="s">
        <v>1086</v>
      </c>
      <c r="W801" s="355" t="s">
        <v>1154</v>
      </c>
      <c r="X801" s="1097"/>
      <c r="Y801" s="1098"/>
      <c r="Z801" s="789">
        <v>2006</v>
      </c>
      <c r="AC801" s="1100"/>
      <c r="AD801" s="1100"/>
      <c r="AE801" s="1100"/>
      <c r="AF801" s="1100"/>
      <c r="AG801" s="1100"/>
      <c r="AH801" s="1100"/>
      <c r="AI801" s="1100"/>
      <c r="AJ801" s="1100"/>
      <c r="AK801" s="1100"/>
      <c r="AL801" s="1100"/>
      <c r="AM801" s="1100"/>
      <c r="AN801" s="1100"/>
      <c r="AO801" s="1100"/>
      <c r="AP801" s="1100"/>
      <c r="AQ801" s="1100"/>
      <c r="AR801" s="1100"/>
      <c r="AS801" s="1100"/>
      <c r="AT801" s="1100"/>
      <c r="AU801" s="1100"/>
      <c r="AV801" s="1100"/>
      <c r="AW801" s="1100"/>
      <c r="AX801" s="1100"/>
      <c r="AY801" s="1100"/>
      <c r="AZ801" s="1100"/>
      <c r="BA801" s="1100"/>
      <c r="BB801" s="1100"/>
      <c r="BC801" s="1100"/>
      <c r="BD801" s="1100"/>
      <c r="BE801" s="1100"/>
      <c r="BF801" s="1100"/>
      <c r="BG801" s="1100"/>
      <c r="BH801" s="1100"/>
      <c r="BI801" s="1100"/>
      <c r="BJ801" s="1100"/>
      <c r="BK801" s="1100"/>
      <c r="BL801" s="1100"/>
      <c r="BM801" s="1100"/>
      <c r="BN801" s="1100"/>
      <c r="BO801" s="1100"/>
      <c r="BP801" s="1100"/>
      <c r="BQ801" s="1100"/>
      <c r="BR801" s="1100"/>
      <c r="BS801" s="1100"/>
      <c r="BT801" s="1100"/>
      <c r="BU801" s="1100"/>
      <c r="BV801" s="1100"/>
      <c r="BW801" s="1100"/>
      <c r="BX801" s="1100"/>
      <c r="BY801" s="1100"/>
      <c r="BZ801" s="1100"/>
      <c r="CA801" s="1100"/>
      <c r="CB801" s="1100"/>
      <c r="CC801" s="1100"/>
      <c r="CD801" s="1100"/>
      <c r="CE801" s="1100"/>
      <c r="CF801" s="1127">
        <v>2251</v>
      </c>
      <c r="CG801" s="1128">
        <v>2323</v>
      </c>
      <c r="CH801" s="1128">
        <v>2401</v>
      </c>
      <c r="CI801" s="1102">
        <v>2369</v>
      </c>
      <c r="CJ801" s="1102">
        <v>2425</v>
      </c>
      <c r="CK801" s="1103"/>
      <c r="CL801" s="387"/>
      <c r="CM801" s="387"/>
      <c r="CN801" s="905"/>
    </row>
    <row r="802" spans="6:92" s="4" customFormat="1">
      <c r="F802" s="395"/>
      <c r="V802" s="18" t="s">
        <v>1159</v>
      </c>
      <c r="W802" s="1140" t="str">
        <f t="shared" ref="W802:W804" si="478">$X$74</f>
        <v>€ 2012</v>
      </c>
      <c r="X802" s="364"/>
      <c r="Y802" s="365"/>
      <c r="Z802" s="789">
        <v>2006</v>
      </c>
      <c r="AC802" s="1088"/>
      <c r="AD802" s="1088"/>
      <c r="AE802" s="1088"/>
      <c r="AF802" s="1088"/>
      <c r="AG802" s="1088"/>
      <c r="AH802" s="1088"/>
      <c r="AI802" s="1088"/>
      <c r="AJ802" s="1088"/>
      <c r="AK802" s="1088"/>
      <c r="AL802" s="1088"/>
      <c r="AM802" s="1088"/>
      <c r="AN802" s="1088"/>
      <c r="AO802" s="1088"/>
      <c r="AP802" s="1088"/>
      <c r="AQ802" s="1088"/>
      <c r="AR802" s="1088"/>
      <c r="AS802" s="1088"/>
      <c r="AT802" s="1088"/>
      <c r="AU802" s="1088"/>
      <c r="AV802" s="1088"/>
      <c r="AW802" s="1088"/>
      <c r="AX802" s="1088"/>
      <c r="AY802" s="1088"/>
      <c r="AZ802" s="1088"/>
      <c r="BA802" s="1088"/>
      <c r="BB802" s="1088"/>
      <c r="BC802" s="1088"/>
      <c r="BD802" s="1088"/>
      <c r="BE802" s="1088"/>
      <c r="BF802" s="1088"/>
      <c r="BG802" s="1088"/>
      <c r="BH802" s="1088"/>
      <c r="BI802" s="1088"/>
      <c r="BJ802" s="1088"/>
      <c r="BK802" s="1088"/>
      <c r="BL802" s="1088"/>
      <c r="BM802" s="1088"/>
      <c r="BN802" s="1088"/>
      <c r="BO802" s="1088"/>
      <c r="BP802" s="1088"/>
      <c r="BQ802" s="1088"/>
      <c r="BR802" s="1088"/>
      <c r="BS802" s="1088"/>
      <c r="BT802" s="1088"/>
      <c r="BU802" s="1088"/>
      <c r="BV802" s="1088"/>
      <c r="BW802" s="1088"/>
      <c r="BX802" s="1088"/>
      <c r="BY802" s="1088"/>
      <c r="BZ802" s="1088"/>
      <c r="CA802" s="1088"/>
      <c r="CB802" s="1088"/>
      <c r="CC802" s="1088"/>
      <c r="CD802" s="1088"/>
      <c r="CE802" s="1088"/>
      <c r="CF802" s="1087">
        <f>CF799/CF$71*CF$73</f>
        <v>2841.3008250019288</v>
      </c>
      <c r="CG802" s="1087">
        <f t="shared" ref="CG802:CI802" si="479">CG799/CG$71*CG$73</f>
        <v>2853.2779954740954</v>
      </c>
      <c r="CH802" s="1087">
        <f t="shared" si="479"/>
        <v>2878.7458618976275</v>
      </c>
      <c r="CI802" s="1087">
        <f t="shared" si="479"/>
        <v>2811.5583042143521</v>
      </c>
      <c r="CJ802" s="1087">
        <f>CJ799/CJ$71*CJ$73</f>
        <v>2842.3888217248286</v>
      </c>
      <c r="CK802" s="829"/>
      <c r="CL802" s="395"/>
      <c r="CM802" s="395"/>
      <c r="CN802" s="888"/>
    </row>
    <row r="803" spans="6:92" s="4" customFormat="1">
      <c r="F803" s="395"/>
      <c r="V803" s="18" t="s">
        <v>1157</v>
      </c>
      <c r="W803" s="1140" t="str">
        <f t="shared" si="478"/>
        <v>€ 2012</v>
      </c>
      <c r="X803" s="364"/>
      <c r="Y803" s="365"/>
      <c r="Z803" s="789">
        <v>2006</v>
      </c>
      <c r="AC803" s="1088"/>
      <c r="AD803" s="1088"/>
      <c r="AE803" s="1088"/>
      <c r="AF803" s="1088"/>
      <c r="AG803" s="1088"/>
      <c r="AH803" s="1088"/>
      <c r="AI803" s="1088"/>
      <c r="AJ803" s="1088"/>
      <c r="AK803" s="1088"/>
      <c r="AL803" s="1088"/>
      <c r="AM803" s="1088"/>
      <c r="AN803" s="1088"/>
      <c r="AO803" s="1088"/>
      <c r="AP803" s="1088"/>
      <c r="AQ803" s="1088"/>
      <c r="AR803" s="1088"/>
      <c r="AS803" s="1088"/>
      <c r="AT803" s="1088"/>
      <c r="AU803" s="1088"/>
      <c r="AV803" s="1088"/>
      <c r="AW803" s="1088"/>
      <c r="AX803" s="1088"/>
      <c r="AY803" s="1088"/>
      <c r="AZ803" s="1088"/>
      <c r="BA803" s="1088"/>
      <c r="BB803" s="1088"/>
      <c r="BC803" s="1088"/>
      <c r="BD803" s="1088"/>
      <c r="BE803" s="1088"/>
      <c r="BF803" s="1088"/>
      <c r="BG803" s="1088"/>
      <c r="BH803" s="1088"/>
      <c r="BI803" s="1088"/>
      <c r="BJ803" s="1088"/>
      <c r="BK803" s="1088"/>
      <c r="BL803" s="1088"/>
      <c r="BM803" s="1088"/>
      <c r="BN803" s="1088"/>
      <c r="BO803" s="1088"/>
      <c r="BP803" s="1088"/>
      <c r="BQ803" s="1088"/>
      <c r="BR803" s="1088"/>
      <c r="BS803" s="1088"/>
      <c r="BT803" s="1088"/>
      <c r="BU803" s="1088"/>
      <c r="BV803" s="1088"/>
      <c r="BW803" s="1088"/>
      <c r="BX803" s="1088"/>
      <c r="BY803" s="1088"/>
      <c r="BZ803" s="1088"/>
      <c r="CA803" s="1088"/>
      <c r="CB803" s="1088"/>
      <c r="CC803" s="1088"/>
      <c r="CD803" s="1088"/>
      <c r="CE803" s="1088"/>
      <c r="CF803" s="1087">
        <f t="shared" ref="CF803:CJ803" si="480">CF800/CF$71*CF$73</f>
        <v>3034.9008812157649</v>
      </c>
      <c r="CG803" s="1087">
        <f t="shared" si="480"/>
        <v>3047.3566565717319</v>
      </c>
      <c r="CH803" s="1087">
        <f t="shared" si="480"/>
        <v>3079.5156423132994</v>
      </c>
      <c r="CI803" s="1087">
        <f t="shared" si="480"/>
        <v>3049.3156349621681</v>
      </c>
      <c r="CJ803" s="1087">
        <f t="shared" si="480"/>
        <v>3081.9968519208792</v>
      </c>
      <c r="CK803" s="829"/>
      <c r="CL803" s="395"/>
      <c r="CM803" s="395"/>
      <c r="CN803" s="888"/>
    </row>
    <row r="804" spans="6:92" s="4" customFormat="1">
      <c r="F804" s="395"/>
      <c r="V804" s="18" t="s">
        <v>1158</v>
      </c>
      <c r="W804" s="1140" t="str">
        <f t="shared" si="478"/>
        <v>€ 2012</v>
      </c>
      <c r="X804" s="364"/>
      <c r="Y804" s="365"/>
      <c r="Z804" s="789">
        <v>2006</v>
      </c>
      <c r="AC804" s="1088"/>
      <c r="AD804" s="1088"/>
      <c r="AE804" s="1088"/>
      <c r="AF804" s="1088"/>
      <c r="AG804" s="1088"/>
      <c r="AH804" s="1088"/>
      <c r="AI804" s="1088"/>
      <c r="AJ804" s="1088"/>
      <c r="AK804" s="1088"/>
      <c r="AL804" s="1088"/>
      <c r="AM804" s="1088"/>
      <c r="AN804" s="1088"/>
      <c r="AO804" s="1088"/>
      <c r="AP804" s="1088"/>
      <c r="AQ804" s="1088"/>
      <c r="AR804" s="1088"/>
      <c r="AS804" s="1088"/>
      <c r="AT804" s="1088"/>
      <c r="AU804" s="1088"/>
      <c r="AV804" s="1088"/>
      <c r="AW804" s="1088"/>
      <c r="AX804" s="1088"/>
      <c r="AY804" s="1088"/>
      <c r="AZ804" s="1088"/>
      <c r="BA804" s="1088"/>
      <c r="BB804" s="1088"/>
      <c r="BC804" s="1088"/>
      <c r="BD804" s="1088"/>
      <c r="BE804" s="1088"/>
      <c r="BF804" s="1088"/>
      <c r="BG804" s="1088"/>
      <c r="BH804" s="1088"/>
      <c r="BI804" s="1088"/>
      <c r="BJ804" s="1088"/>
      <c r="BK804" s="1088"/>
      <c r="BL804" s="1088"/>
      <c r="BM804" s="1088"/>
      <c r="BN804" s="1088"/>
      <c r="BO804" s="1088"/>
      <c r="BP804" s="1088"/>
      <c r="BQ804" s="1088"/>
      <c r="BR804" s="1088"/>
      <c r="BS804" s="1088"/>
      <c r="BT804" s="1088"/>
      <c r="BU804" s="1088"/>
      <c r="BV804" s="1088"/>
      <c r="BW804" s="1088"/>
      <c r="BX804" s="1088"/>
      <c r="BY804" s="1088"/>
      <c r="BZ804" s="1088"/>
      <c r="CA804" s="1088"/>
      <c r="CB804" s="1088"/>
      <c r="CC804" s="1088"/>
      <c r="CD804" s="1088"/>
      <c r="CE804" s="1088"/>
      <c r="CF804" s="1087">
        <f t="shared" ref="CF804:CJ804" si="481">CF801/CF$71*CF$73</f>
        <v>2476.1007189621919</v>
      </c>
      <c r="CG804" s="1087">
        <f t="shared" si="481"/>
        <v>2490.8548603856907</v>
      </c>
      <c r="CH804" s="1087">
        <f t="shared" si="481"/>
        <v>2510.6679311355624</v>
      </c>
      <c r="CI804" s="1087">
        <f t="shared" si="481"/>
        <v>2459.5943953780647</v>
      </c>
      <c r="CJ804" s="1087">
        <f t="shared" si="481"/>
        <v>2493.7745631992434</v>
      </c>
      <c r="CK804" s="829"/>
      <c r="CL804" s="395"/>
      <c r="CM804" s="395"/>
      <c r="CN804" s="888"/>
    </row>
    <row r="805" spans="6:92" s="4" customFormat="1" ht="15">
      <c r="F805" s="395"/>
      <c r="V805" s="18"/>
      <c r="W805" s="344"/>
      <c r="X805" s="364"/>
      <c r="Y805" s="365"/>
      <c r="Z805" s="789"/>
      <c r="AC805" s="1088"/>
      <c r="AD805" s="1088"/>
      <c r="AE805" s="1088"/>
      <c r="AF805" s="1088"/>
      <c r="AG805" s="1088"/>
      <c r="AH805" s="1088"/>
      <c r="AI805" s="1088"/>
      <c r="AJ805" s="1088"/>
      <c r="AK805" s="1088"/>
      <c r="AL805" s="1088"/>
      <c r="AM805" s="1088"/>
      <c r="AN805" s="1088"/>
      <c r="AO805" s="1088"/>
      <c r="AP805" s="1088"/>
      <c r="AQ805" s="1088"/>
      <c r="AR805" s="1088"/>
      <c r="AS805" s="1088"/>
      <c r="AT805" s="1088"/>
      <c r="AU805" s="1088"/>
      <c r="AV805" s="1088"/>
      <c r="AW805" s="1088"/>
      <c r="AX805" s="1088"/>
      <c r="AY805" s="1088"/>
      <c r="AZ805" s="1088"/>
      <c r="BA805" s="1088"/>
      <c r="BB805" s="1088"/>
      <c r="BC805" s="1088"/>
      <c r="BD805" s="1088"/>
      <c r="BE805" s="1088"/>
      <c r="BF805" s="1088"/>
      <c r="BG805" s="1088"/>
      <c r="BH805" s="1088"/>
      <c r="BI805" s="1088"/>
      <c r="BJ805" s="1088"/>
      <c r="BK805" s="1088"/>
      <c r="BL805" s="1088"/>
      <c r="BM805" s="1088"/>
      <c r="BN805" s="1088"/>
      <c r="BO805" s="1088"/>
      <c r="BP805" s="1088"/>
      <c r="BQ805" s="1088"/>
      <c r="BR805" s="1088"/>
      <c r="BS805" s="1088"/>
      <c r="BT805" s="1088"/>
      <c r="BU805" s="1088"/>
      <c r="BV805" s="1088"/>
      <c r="BW805" s="1088"/>
      <c r="BX805" s="1088"/>
      <c r="BY805" s="1088"/>
      <c r="BZ805" s="1088"/>
      <c r="CA805" s="1088"/>
      <c r="CB805" s="1088"/>
      <c r="CC805" s="1088"/>
      <c r="CD805" s="1088"/>
      <c r="CE805" s="1088"/>
      <c r="CF805" s="1088"/>
      <c r="CG805" s="1089"/>
      <c r="CH805" s="1089"/>
      <c r="CI805" s="1087"/>
      <c r="CJ805" s="1087"/>
      <c r="CK805" s="829"/>
      <c r="CL805" s="395"/>
      <c r="CM805" s="395"/>
      <c r="CN805" s="888"/>
    </row>
    <row r="806" spans="6:92" s="4" customFormat="1" ht="15">
      <c r="F806" s="395"/>
      <c r="L806" s="8" t="s">
        <v>870</v>
      </c>
      <c r="U806" s="1129"/>
      <c r="V806" s="1130" t="s">
        <v>1122</v>
      </c>
      <c r="W806" s="346" t="s">
        <v>512</v>
      </c>
      <c r="X806" s="2"/>
      <c r="Y806" s="2"/>
      <c r="Z806" s="793">
        <v>1949</v>
      </c>
      <c r="AA806" s="982">
        <v>2.7313000000000001</v>
      </c>
      <c r="AB806" s="982">
        <v>3.0255000000000001</v>
      </c>
      <c r="AC806" s="982">
        <v>3.9842</v>
      </c>
      <c r="AD806" s="982">
        <v>4.8371000000000004</v>
      </c>
      <c r="AE806" s="982">
        <v>4.9623999999999997</v>
      </c>
      <c r="AF806" s="982">
        <v>5.3833000000000002</v>
      </c>
      <c r="AG806" s="982">
        <v>5.9622000000000002</v>
      </c>
      <c r="AH806" s="982">
        <v>6.6676000000000002</v>
      </c>
      <c r="AI806" s="982">
        <v>7.5891000000000002</v>
      </c>
      <c r="AJ806" s="982">
        <v>8.7077000000000009</v>
      </c>
      <c r="AK806" s="982">
        <v>9.4006000000000007</v>
      </c>
      <c r="AL806" s="982">
        <v>10.4084</v>
      </c>
      <c r="AM806" s="982">
        <v>11.545200000000001</v>
      </c>
      <c r="AN806" s="982">
        <v>12.9656</v>
      </c>
      <c r="AO806" s="982">
        <v>14.928000000000001</v>
      </c>
      <c r="AP806" s="982">
        <v>16.7514</v>
      </c>
      <c r="AQ806" s="982">
        <v>18.053699999999999</v>
      </c>
      <c r="AR806" s="982">
        <v>19.4528</v>
      </c>
      <c r="AS806" s="982">
        <v>20.828299999999999</v>
      </c>
      <c r="AT806" s="982">
        <v>23.048200000000001</v>
      </c>
      <c r="AU806" s="982">
        <v>26.6249</v>
      </c>
      <c r="AV806" s="982">
        <v>30.5275</v>
      </c>
      <c r="AW806" s="982">
        <v>34.549800000000005</v>
      </c>
      <c r="AX806" s="982">
        <v>38.836400000000005</v>
      </c>
      <c r="AY806" s="982">
        <v>45.295400000000001</v>
      </c>
      <c r="AZ806" s="982">
        <v>54.169899999999998</v>
      </c>
      <c r="BA806" s="982">
        <v>62.115400000000001</v>
      </c>
      <c r="BB806" s="982">
        <v>71.781399999999991</v>
      </c>
      <c r="BC806" s="982">
        <v>80.709000000000003</v>
      </c>
      <c r="BD806" s="982">
        <v>90.95</v>
      </c>
      <c r="BE806" s="982">
        <v>102.2033</v>
      </c>
      <c r="BF806" s="982">
        <v>118.0432</v>
      </c>
      <c r="BG806" s="982">
        <v>133.9564</v>
      </c>
      <c r="BH806" s="982">
        <v>151.4365</v>
      </c>
      <c r="BI806" s="982">
        <v>164.63139999999999</v>
      </c>
      <c r="BJ806" s="982">
        <v>174.3587</v>
      </c>
      <c r="BK806" s="982">
        <v>183.46970000000002</v>
      </c>
      <c r="BL806" s="982">
        <v>193.32339999999999</v>
      </c>
      <c r="BM806" s="982">
        <v>202.4265</v>
      </c>
      <c r="BN806" s="982">
        <v>215.47049999999999</v>
      </c>
      <c r="BO806" s="982">
        <v>230.69910000000002</v>
      </c>
      <c r="BP806" s="982">
        <v>249.0033</v>
      </c>
      <c r="BQ806" s="982">
        <v>260.74920000000003</v>
      </c>
      <c r="BR806" s="982">
        <v>267.14390000000003</v>
      </c>
      <c r="BS806" s="982">
        <v>266.65449999999998</v>
      </c>
      <c r="BT806" s="982">
        <v>271.43359999999996</v>
      </c>
      <c r="BU806" s="982">
        <v>281.18829999999997</v>
      </c>
      <c r="BV806" s="982">
        <v>288.21469999999999</v>
      </c>
      <c r="BW806" s="982">
        <v>297.41559999999998</v>
      </c>
      <c r="BX806" s="982">
        <v>310.58159999999998</v>
      </c>
      <c r="BY806" s="982">
        <v>326.79490000000004</v>
      </c>
      <c r="BZ806" s="982">
        <v>350.31290000000001</v>
      </c>
      <c r="CA806" s="982">
        <v>370.05540000000002</v>
      </c>
      <c r="CB806" s="982">
        <v>386.19059999999996</v>
      </c>
      <c r="CC806" s="982">
        <v>396.62140000000005</v>
      </c>
      <c r="CD806" s="982">
        <v>413.24590000000001</v>
      </c>
      <c r="CE806" s="982">
        <v>430.096</v>
      </c>
      <c r="CF806" s="982">
        <v>451.81541999999996</v>
      </c>
      <c r="CG806" s="982">
        <v>472.55804999999998</v>
      </c>
      <c r="CH806" s="982">
        <v>490.17599999999999</v>
      </c>
      <c r="CI806" s="982">
        <v>484.32499999999999</v>
      </c>
      <c r="CJ806" s="982">
        <v>495.21100000000001</v>
      </c>
      <c r="CK806" s="982">
        <v>510.96600000000001</v>
      </c>
      <c r="CL806" s="982">
        <v>520.31600000000003</v>
      </c>
      <c r="CM806" s="395"/>
      <c r="CN806" s="888"/>
    </row>
    <row r="807" spans="6:92" s="4" customFormat="1" ht="15">
      <c r="F807" s="395"/>
      <c r="L807" s="8" t="s">
        <v>870</v>
      </c>
      <c r="U807" s="1129"/>
      <c r="V807" s="1130" t="s">
        <v>976</v>
      </c>
      <c r="W807" s="346" t="s">
        <v>512</v>
      </c>
      <c r="X807" s="2"/>
      <c r="Y807" s="2"/>
      <c r="Z807" s="793">
        <v>1949</v>
      </c>
      <c r="AA807" s="982">
        <v>0.48469999999999996</v>
      </c>
      <c r="AB807" s="982">
        <v>0.54889999999999994</v>
      </c>
      <c r="AC807" s="982">
        <v>0.73750000000000004</v>
      </c>
      <c r="AD807" s="982">
        <v>0.92500000000000004</v>
      </c>
      <c r="AE807" s="982">
        <v>0.95789999999999997</v>
      </c>
      <c r="AF807" s="982">
        <v>1.0684</v>
      </c>
      <c r="AG807" s="982">
        <v>1.1556999999999999</v>
      </c>
      <c r="AH807" s="982">
        <v>1.3655999999999999</v>
      </c>
      <c r="AI807" s="982">
        <v>1.5038</v>
      </c>
      <c r="AJ807" s="982">
        <v>1.7609999999999999</v>
      </c>
      <c r="AK807" s="982">
        <v>1.9214</v>
      </c>
      <c r="AL807" s="982">
        <v>2.1506999999999996</v>
      </c>
      <c r="AM807" s="982">
        <v>2.6126</v>
      </c>
      <c r="AN807" s="982">
        <v>3.0021</v>
      </c>
      <c r="AO807" s="982">
        <v>3.4415999999999998</v>
      </c>
      <c r="AP807" s="982">
        <v>3.8843000000000001</v>
      </c>
      <c r="AQ807" s="982">
        <v>4.3467000000000002</v>
      </c>
      <c r="AR807" s="982">
        <v>4.6755000000000004</v>
      </c>
      <c r="AS807" s="982">
        <v>5.1983999999999995</v>
      </c>
      <c r="AT807" s="982">
        <v>6.1778000000000004</v>
      </c>
      <c r="AU807" s="982">
        <v>7.1994999999999996</v>
      </c>
      <c r="AV807" s="982">
        <v>8.2538999999999998</v>
      </c>
      <c r="AW807" s="982">
        <v>9.2748999999999988</v>
      </c>
      <c r="AX807" s="982">
        <v>10.3675</v>
      </c>
      <c r="AY807" s="982">
        <v>11.897200000000002</v>
      </c>
      <c r="AZ807" s="982">
        <v>14.294</v>
      </c>
      <c r="BA807" s="982">
        <v>17.894200000000001</v>
      </c>
      <c r="BB807" s="982">
        <v>21.081700000000001</v>
      </c>
      <c r="BC807" s="982">
        <v>24.414900000000003</v>
      </c>
      <c r="BD807" s="982">
        <v>26.964599999999997</v>
      </c>
      <c r="BE807" s="982">
        <v>32.1066</v>
      </c>
      <c r="BF807" s="982">
        <v>36.334300000000006</v>
      </c>
      <c r="BG807" s="982">
        <v>40.936099999999996</v>
      </c>
      <c r="BH807" s="982">
        <v>47.214100000000002</v>
      </c>
      <c r="BI807" s="982">
        <v>53.094699999999996</v>
      </c>
      <c r="BJ807" s="982">
        <v>57.730599999999995</v>
      </c>
      <c r="BK807" s="982">
        <v>61.534800000000004</v>
      </c>
      <c r="BL807" s="982">
        <v>63.5749</v>
      </c>
      <c r="BM807" s="982">
        <v>67.882000000000005</v>
      </c>
      <c r="BN807" s="982">
        <v>72.290000000000006</v>
      </c>
      <c r="BO807" s="982">
        <v>77.729500000000002</v>
      </c>
      <c r="BP807" s="982">
        <v>82.495999999999995</v>
      </c>
      <c r="BQ807" s="982">
        <v>85.0154</v>
      </c>
      <c r="BR807" s="982">
        <v>89.779200000000003</v>
      </c>
      <c r="BS807" s="982">
        <v>89.903000000000006</v>
      </c>
      <c r="BT807" s="982">
        <v>91.5899</v>
      </c>
      <c r="BU807" s="982">
        <v>92.24839999999999</v>
      </c>
      <c r="BV807" s="982">
        <v>93.755099999999999</v>
      </c>
      <c r="BW807" s="982">
        <v>97.384500000000003</v>
      </c>
      <c r="BX807" s="982">
        <v>100.4568</v>
      </c>
      <c r="BY807" s="982">
        <v>104.4636</v>
      </c>
      <c r="BZ807" s="982">
        <v>107.8126</v>
      </c>
      <c r="CA807" s="982">
        <v>111.7466</v>
      </c>
      <c r="CB807" s="982">
        <v>115.94160000000001</v>
      </c>
      <c r="CC807" s="982">
        <v>120.0847</v>
      </c>
      <c r="CD807" s="982">
        <v>123.4589</v>
      </c>
      <c r="CE807" s="982">
        <v>128.33580000000001</v>
      </c>
      <c r="CF807" s="982">
        <v>136.26599999999999</v>
      </c>
      <c r="CG807" s="982">
        <v>140.79602</v>
      </c>
      <c r="CH807" s="982">
        <v>144.57900000000001</v>
      </c>
      <c r="CI807" s="982">
        <v>142.63</v>
      </c>
      <c r="CJ807" s="982">
        <v>145.74</v>
      </c>
      <c r="CK807" s="982">
        <v>154.32400000000001</v>
      </c>
      <c r="CL807" s="982">
        <v>157.898</v>
      </c>
      <c r="CM807" s="395"/>
      <c r="CN807" s="888"/>
    </row>
    <row r="808" spans="6:92" s="4" customFormat="1" ht="15">
      <c r="F808" s="395"/>
      <c r="L808" s="8" t="s">
        <v>870</v>
      </c>
      <c r="U808" s="1129"/>
      <c r="V808" s="1130" t="s">
        <v>964</v>
      </c>
      <c r="W808" s="346" t="s">
        <v>512</v>
      </c>
      <c r="X808" s="2"/>
      <c r="Y808" s="2"/>
      <c r="Z808" s="793">
        <v>1949</v>
      </c>
      <c r="AA808" s="982">
        <v>0.19569999999999999</v>
      </c>
      <c r="AB808" s="982">
        <v>0.21540000000000001</v>
      </c>
      <c r="AC808" s="982">
        <v>0.2833</v>
      </c>
      <c r="AD808" s="982">
        <v>0.30410000000000004</v>
      </c>
      <c r="AE808" s="982">
        <v>0.31460000000000005</v>
      </c>
      <c r="AF808" s="982">
        <v>0.33250000000000002</v>
      </c>
      <c r="AG808" s="982">
        <v>0.39350000000000002</v>
      </c>
      <c r="AH808" s="982">
        <v>0.49860000000000004</v>
      </c>
      <c r="AI808" s="982">
        <v>0.50860000000000005</v>
      </c>
      <c r="AJ808" s="982">
        <v>0.5232</v>
      </c>
      <c r="AK808" s="982">
        <v>0.61929999999999996</v>
      </c>
      <c r="AL808" s="982">
        <v>0.67520000000000002</v>
      </c>
      <c r="AM808" s="982">
        <v>0.74620000000000009</v>
      </c>
      <c r="AN808" s="982">
        <v>0.85289999999999999</v>
      </c>
      <c r="AO808" s="982">
        <v>0.96650000000000003</v>
      </c>
      <c r="AP808" s="982">
        <v>1.0432000000000001</v>
      </c>
      <c r="AQ808" s="982">
        <v>1.1267</v>
      </c>
      <c r="AR808" s="982">
        <v>1.2089000000000001</v>
      </c>
      <c r="AS808" s="982">
        <v>1.3140999999999998</v>
      </c>
      <c r="AT808" s="982">
        <v>1.1040999999999999</v>
      </c>
      <c r="AU808" s="982">
        <v>1.2157</v>
      </c>
      <c r="AV808" s="982">
        <v>1.2047999999999999</v>
      </c>
      <c r="AW808" s="982">
        <v>1.3271999999999999</v>
      </c>
      <c r="AX808" s="982">
        <v>1.4560999999999999</v>
      </c>
      <c r="AY808" s="982">
        <v>1.6345999999999998</v>
      </c>
      <c r="AZ808" s="982">
        <v>1.9450999999999998</v>
      </c>
      <c r="BA808" s="982">
        <v>2.2731999999999997</v>
      </c>
      <c r="BB808" s="982">
        <v>2.6483000000000003</v>
      </c>
      <c r="BC808" s="982">
        <v>2.9889000000000001</v>
      </c>
      <c r="BD808" s="982">
        <v>3.4261999999999997</v>
      </c>
      <c r="BE808" s="982">
        <v>3.8070999999999997</v>
      </c>
      <c r="BF808" s="982">
        <v>4.3875999999999999</v>
      </c>
      <c r="BG808" s="982">
        <v>5.0008999999999997</v>
      </c>
      <c r="BH808" s="982">
        <v>5.7492000000000001</v>
      </c>
      <c r="BI808" s="982">
        <v>6.4983999999999993</v>
      </c>
      <c r="BJ808" s="982">
        <v>7.0122</v>
      </c>
      <c r="BK808" s="982">
        <v>7.4901999999999997</v>
      </c>
      <c r="BL808" s="982">
        <v>7.8884999999999996</v>
      </c>
      <c r="BM808" s="982">
        <v>8.1308000000000007</v>
      </c>
      <c r="BN808" s="982">
        <v>8.5760000000000005</v>
      </c>
      <c r="BO808" s="982">
        <v>9.1720000000000006</v>
      </c>
      <c r="BP808" s="982">
        <v>9.7925000000000004</v>
      </c>
      <c r="BQ808" s="982">
        <v>10.201700000000001</v>
      </c>
      <c r="BR808" s="982">
        <v>11.003299999999999</v>
      </c>
      <c r="BS808" s="982">
        <v>10.953899999999999</v>
      </c>
      <c r="BT808" s="982">
        <v>10.8887</v>
      </c>
      <c r="BU808" s="982">
        <v>11.458500000000001</v>
      </c>
      <c r="BV808" s="982">
        <v>11.7013</v>
      </c>
      <c r="BW808" s="982">
        <v>10.286899999999999</v>
      </c>
      <c r="BX808" s="982">
        <v>10.6785</v>
      </c>
      <c r="BY808" s="982">
        <v>11.055099999999999</v>
      </c>
      <c r="BZ808" s="982">
        <v>11.5692</v>
      </c>
      <c r="CA808" s="982">
        <v>12.0364</v>
      </c>
      <c r="CB808" s="982">
        <v>12.343399999999999</v>
      </c>
      <c r="CC808" s="982">
        <v>12.4686</v>
      </c>
      <c r="CD808" s="982">
        <v>12.977499999999999</v>
      </c>
      <c r="CE808" s="982">
        <v>11.784799999999999</v>
      </c>
      <c r="CF808" s="982">
        <v>9.9529999999999994</v>
      </c>
      <c r="CG808" s="982">
        <v>10.407</v>
      </c>
      <c r="CH808" s="982">
        <v>10.942</v>
      </c>
      <c r="CI808" s="982">
        <v>10.81</v>
      </c>
      <c r="CJ808" s="982">
        <v>11.002000000000001</v>
      </c>
      <c r="CK808" s="982">
        <v>11.167</v>
      </c>
      <c r="CL808" s="982">
        <v>11.577</v>
      </c>
      <c r="CM808" s="395"/>
      <c r="CN808" s="888"/>
    </row>
    <row r="809" spans="6:92" s="4" customFormat="1" ht="15">
      <c r="F809" s="395"/>
      <c r="U809" s="365"/>
      <c r="V809" s="4" t="s">
        <v>965</v>
      </c>
      <c r="W809" s="344" t="s">
        <v>512</v>
      </c>
      <c r="X809" s="2"/>
      <c r="Y809" s="2"/>
      <c r="Z809" s="793">
        <v>1949</v>
      </c>
      <c r="AA809" s="1064">
        <f>AA806+AA807+AA808</f>
        <v>3.4117000000000002</v>
      </c>
      <c r="AB809" s="1064">
        <f t="shared" ref="AB809:CL809" si="482">AB806+AB807+AB808</f>
        <v>3.7897999999999996</v>
      </c>
      <c r="AC809" s="1064">
        <f t="shared" si="482"/>
        <v>5.0049999999999999</v>
      </c>
      <c r="AD809" s="1064">
        <f t="shared" si="482"/>
        <v>6.0662000000000003</v>
      </c>
      <c r="AE809" s="1064">
        <f t="shared" si="482"/>
        <v>6.2348999999999997</v>
      </c>
      <c r="AF809" s="1064">
        <f t="shared" si="482"/>
        <v>6.7842000000000002</v>
      </c>
      <c r="AG809" s="1064">
        <f t="shared" si="482"/>
        <v>7.511400000000001</v>
      </c>
      <c r="AH809" s="1064">
        <f t="shared" si="482"/>
        <v>8.5318000000000005</v>
      </c>
      <c r="AI809" s="1064">
        <f t="shared" si="482"/>
        <v>9.6014999999999997</v>
      </c>
      <c r="AJ809" s="1064">
        <f t="shared" si="482"/>
        <v>10.991899999999999</v>
      </c>
      <c r="AK809" s="1064">
        <f t="shared" si="482"/>
        <v>11.941300000000002</v>
      </c>
      <c r="AL809" s="1064">
        <f t="shared" si="482"/>
        <v>13.234300000000001</v>
      </c>
      <c r="AM809" s="1064">
        <f t="shared" si="482"/>
        <v>14.904000000000002</v>
      </c>
      <c r="AN809" s="1064">
        <f t="shared" si="482"/>
        <v>16.820599999999999</v>
      </c>
      <c r="AO809" s="1064">
        <f t="shared" si="482"/>
        <v>19.336100000000002</v>
      </c>
      <c r="AP809" s="1064">
        <f t="shared" si="482"/>
        <v>21.678899999999999</v>
      </c>
      <c r="AQ809" s="1064">
        <f t="shared" si="482"/>
        <v>23.527099999999997</v>
      </c>
      <c r="AR809" s="1064">
        <f t="shared" si="482"/>
        <v>25.337199999999999</v>
      </c>
      <c r="AS809" s="1064">
        <f t="shared" si="482"/>
        <v>27.340799999999998</v>
      </c>
      <c r="AT809" s="1064">
        <f t="shared" si="482"/>
        <v>30.330100000000002</v>
      </c>
      <c r="AU809" s="1064">
        <f t="shared" si="482"/>
        <v>35.040099999999995</v>
      </c>
      <c r="AV809" s="1064">
        <f t="shared" si="482"/>
        <v>39.986199999999997</v>
      </c>
      <c r="AW809" s="1064">
        <f t="shared" si="482"/>
        <v>45.151900000000005</v>
      </c>
      <c r="AX809" s="1064">
        <f t="shared" si="482"/>
        <v>50.660000000000004</v>
      </c>
      <c r="AY809" s="1064">
        <f t="shared" si="482"/>
        <v>58.827199999999998</v>
      </c>
      <c r="AZ809" s="1064">
        <f t="shared" si="482"/>
        <v>70.408999999999992</v>
      </c>
      <c r="BA809" s="1064">
        <f t="shared" si="482"/>
        <v>82.282800000000009</v>
      </c>
      <c r="BB809" s="1064">
        <f t="shared" si="482"/>
        <v>95.511399999999995</v>
      </c>
      <c r="BC809" s="1064">
        <f t="shared" si="482"/>
        <v>108.11280000000001</v>
      </c>
      <c r="BD809" s="1064">
        <f t="shared" si="482"/>
        <v>121.3408</v>
      </c>
      <c r="BE809" s="1064">
        <f t="shared" si="482"/>
        <v>138.11699999999999</v>
      </c>
      <c r="BF809" s="1064">
        <f t="shared" si="482"/>
        <v>158.76509999999999</v>
      </c>
      <c r="BG809" s="1064">
        <f t="shared" si="482"/>
        <v>179.89339999999999</v>
      </c>
      <c r="BH809" s="1064">
        <f t="shared" si="482"/>
        <v>204.3998</v>
      </c>
      <c r="BI809" s="1064">
        <f t="shared" si="482"/>
        <v>224.22449999999998</v>
      </c>
      <c r="BJ809" s="1064">
        <f t="shared" si="482"/>
        <v>239.10149999999999</v>
      </c>
      <c r="BK809" s="1064">
        <f t="shared" si="482"/>
        <v>252.49469999999999</v>
      </c>
      <c r="BL809" s="1064">
        <f t="shared" si="482"/>
        <v>264.78680000000003</v>
      </c>
      <c r="BM809" s="1064">
        <f t="shared" si="482"/>
        <v>278.4393</v>
      </c>
      <c r="BN809" s="1064">
        <f t="shared" si="482"/>
        <v>296.3365</v>
      </c>
      <c r="BO809" s="1064">
        <f t="shared" si="482"/>
        <v>317.60060000000004</v>
      </c>
      <c r="BP809" s="1064">
        <f t="shared" si="482"/>
        <v>341.29180000000002</v>
      </c>
      <c r="BQ809" s="1064">
        <f t="shared" si="482"/>
        <v>355.96630000000005</v>
      </c>
      <c r="BR809" s="1064">
        <f t="shared" si="482"/>
        <v>367.92640000000006</v>
      </c>
      <c r="BS809" s="1064">
        <f t="shared" si="482"/>
        <v>367.51139999999998</v>
      </c>
      <c r="BT809" s="1064">
        <f t="shared" si="482"/>
        <v>373.91219999999998</v>
      </c>
      <c r="BU809" s="1064">
        <f t="shared" si="482"/>
        <v>384.89519999999999</v>
      </c>
      <c r="BV809" s="1064">
        <f t="shared" si="482"/>
        <v>393.67109999999997</v>
      </c>
      <c r="BW809" s="1064">
        <f t="shared" si="482"/>
        <v>405.08699999999999</v>
      </c>
      <c r="BX809" s="1064">
        <f t="shared" si="482"/>
        <v>421.71689999999995</v>
      </c>
      <c r="BY809" s="1064">
        <f t="shared" si="482"/>
        <v>442.31360000000001</v>
      </c>
      <c r="BZ809" s="1064">
        <f t="shared" si="482"/>
        <v>469.69470000000001</v>
      </c>
      <c r="CA809" s="1064">
        <f t="shared" si="482"/>
        <v>493.83840000000004</v>
      </c>
      <c r="CB809" s="1064">
        <f t="shared" si="482"/>
        <v>514.47559999999999</v>
      </c>
      <c r="CC809" s="1064">
        <f>CC806+CC807+CC808</f>
        <v>529.17470000000014</v>
      </c>
      <c r="CD809" s="1064">
        <f t="shared" si="482"/>
        <v>549.68229999999994</v>
      </c>
      <c r="CE809" s="1064">
        <f t="shared" si="482"/>
        <v>570.21660000000008</v>
      </c>
      <c r="CF809" s="1064">
        <f t="shared" si="482"/>
        <v>598.03441999999995</v>
      </c>
      <c r="CG809" s="1064">
        <f t="shared" si="482"/>
        <v>623.76107000000002</v>
      </c>
      <c r="CH809" s="1064">
        <f t="shared" si="482"/>
        <v>645.697</v>
      </c>
      <c r="CI809" s="1064">
        <f t="shared" si="482"/>
        <v>637.76499999999987</v>
      </c>
      <c r="CJ809" s="1064">
        <f t="shared" si="482"/>
        <v>651.95299999999997</v>
      </c>
      <c r="CK809" s="1064">
        <f t="shared" si="482"/>
        <v>676.45699999999999</v>
      </c>
      <c r="CL809" s="1064">
        <f t="shared" si="482"/>
        <v>689.79100000000005</v>
      </c>
      <c r="CM809" s="395"/>
      <c r="CN809" s="888"/>
    </row>
    <row r="810" spans="6:92" s="4" customFormat="1" ht="15">
      <c r="F810" s="395"/>
      <c r="L810" s="8"/>
      <c r="U810" s="1129"/>
      <c r="V810" s="1130"/>
      <c r="W810" s="346"/>
      <c r="X810" s="2"/>
      <c r="Y810" s="2"/>
      <c r="Z810" s="793"/>
      <c r="AA810" s="982"/>
      <c r="AB810" s="982"/>
      <c r="AC810" s="982"/>
      <c r="AD810" s="982"/>
      <c r="AE810" s="982"/>
      <c r="AF810" s="982"/>
      <c r="AG810" s="982"/>
      <c r="AH810" s="982"/>
      <c r="AI810" s="982"/>
      <c r="AJ810" s="982"/>
      <c r="AK810" s="982"/>
      <c r="AL810" s="982"/>
      <c r="AM810" s="982"/>
      <c r="AN810" s="982"/>
      <c r="AO810" s="982"/>
      <c r="AP810" s="982"/>
      <c r="AQ810" s="982"/>
      <c r="AR810" s="982"/>
      <c r="AS810" s="982"/>
      <c r="AT810" s="982"/>
      <c r="AU810" s="982"/>
      <c r="AV810" s="982"/>
      <c r="AW810" s="982"/>
      <c r="AX810" s="982"/>
      <c r="AY810" s="982"/>
      <c r="AZ810" s="982"/>
      <c r="BA810" s="982"/>
      <c r="BB810" s="982"/>
      <c r="BC810" s="982"/>
      <c r="BD810" s="982"/>
      <c r="BE810" s="982"/>
      <c r="BF810" s="982"/>
      <c r="BG810" s="982"/>
      <c r="BH810" s="982"/>
      <c r="BI810" s="982"/>
      <c r="BJ810" s="982"/>
      <c r="BK810" s="982"/>
      <c r="BL810" s="982"/>
      <c r="BM810" s="982"/>
      <c r="BN810" s="982"/>
      <c r="BO810" s="982"/>
      <c r="BP810" s="982"/>
      <c r="BQ810" s="982"/>
      <c r="BR810" s="982"/>
      <c r="BS810" s="982"/>
      <c r="BT810" s="982"/>
      <c r="BU810" s="982"/>
      <c r="BV810" s="982"/>
      <c r="BW810" s="982"/>
      <c r="BX810" s="982"/>
      <c r="BY810" s="982"/>
      <c r="BZ810" s="982"/>
      <c r="CA810" s="982"/>
      <c r="CB810" s="982"/>
      <c r="CC810" s="982"/>
      <c r="CD810" s="982"/>
      <c r="CE810" s="982"/>
      <c r="CF810" s="982"/>
      <c r="CG810" s="982"/>
      <c r="CH810" s="982"/>
      <c r="CI810" s="982"/>
      <c r="CJ810" s="982"/>
      <c r="CK810" s="982"/>
      <c r="CL810" s="395"/>
      <c r="CM810" s="395"/>
      <c r="CN810" s="888"/>
    </row>
    <row r="811" spans="6:92" s="4" customFormat="1" ht="15">
      <c r="F811" s="395"/>
      <c r="U811" s="365"/>
      <c r="V811" s="1058" t="s">
        <v>980</v>
      </c>
      <c r="W811" s="344" t="s">
        <v>1154</v>
      </c>
      <c r="X811" s="2"/>
      <c r="Y811" s="2"/>
      <c r="Z811" s="793">
        <v>2006</v>
      </c>
      <c r="AA811" s="1064"/>
      <c r="AB811" s="1064"/>
      <c r="AC811" s="1064"/>
      <c r="AD811" s="1064"/>
      <c r="AE811" s="1064"/>
      <c r="AF811" s="1064"/>
      <c r="AG811" s="1064"/>
      <c r="AH811" s="1064"/>
      <c r="AI811" s="1064"/>
      <c r="AJ811" s="1064"/>
      <c r="AK811" s="1064"/>
      <c r="AL811" s="1064"/>
      <c r="AM811" s="1064"/>
      <c r="AN811" s="1064"/>
      <c r="AO811" s="1064"/>
      <c r="AP811" s="1064"/>
      <c r="AQ811" s="1064"/>
      <c r="AR811" s="1064"/>
      <c r="AS811" s="1064"/>
      <c r="AT811" s="1064"/>
      <c r="AU811" s="1064"/>
      <c r="AV811" s="1064"/>
      <c r="AW811" s="1064"/>
      <c r="AX811" s="1064"/>
      <c r="AY811" s="1064"/>
      <c r="AZ811" s="1064"/>
      <c r="BA811" s="1064"/>
      <c r="BB811" s="1064"/>
      <c r="BC811" s="1064"/>
      <c r="BD811" s="1064"/>
      <c r="BE811" s="1064"/>
      <c r="BF811" s="1064"/>
      <c r="BG811" s="1064"/>
      <c r="BH811" s="1064"/>
      <c r="BI811" s="1064"/>
      <c r="BJ811" s="1064"/>
      <c r="BK811" s="1064"/>
      <c r="BL811" s="1064"/>
      <c r="BM811" s="1064"/>
      <c r="BN811" s="1064"/>
      <c r="BO811" s="1064"/>
      <c r="BP811" s="1064"/>
      <c r="BQ811" s="1064"/>
      <c r="BR811" s="1064"/>
      <c r="BS811" s="1064"/>
      <c r="BT811" s="1064"/>
      <c r="BU811" s="1064"/>
      <c r="BV811" s="1064"/>
      <c r="BW811" s="1064"/>
      <c r="BX811" s="1064"/>
      <c r="BY811" s="1064"/>
      <c r="BZ811" s="1064"/>
      <c r="CA811" s="1064"/>
      <c r="CB811" s="1064"/>
      <c r="CC811" s="1064"/>
      <c r="CD811" s="1064"/>
      <c r="CE811" s="1064"/>
      <c r="CF811" s="1131">
        <f>12*CF799/CF806*CF809</f>
        <v>41027.096601351055</v>
      </c>
      <c r="CG811" s="1131">
        <f t="shared" ref="CG811:CI811" si="483">12*CG799/CG806*CG809</f>
        <v>42149.188839847302</v>
      </c>
      <c r="CH811" s="1131">
        <f t="shared" si="483"/>
        <v>43517.524505483751</v>
      </c>
      <c r="CI811" s="1131">
        <f t="shared" si="483"/>
        <v>42791.124637381923</v>
      </c>
      <c r="CJ811" s="1131">
        <f>12*CJ799/CJ806*CJ809</f>
        <v>43666.188965915535</v>
      </c>
      <c r="CK811" s="1064"/>
      <c r="CL811" s="395"/>
      <c r="CM811" s="395"/>
      <c r="CN811" s="888"/>
    </row>
    <row r="812" spans="6:92" s="4" customFormat="1">
      <c r="F812" s="395"/>
      <c r="U812" s="365"/>
      <c r="V812" s="1058" t="s">
        <v>980</v>
      </c>
      <c r="W812" s="1140" t="str">
        <f>$X$74</f>
        <v>€ 2012</v>
      </c>
      <c r="X812" s="2"/>
      <c r="Y812" s="2"/>
      <c r="Z812" s="793">
        <v>2006</v>
      </c>
      <c r="AA812" s="1064"/>
      <c r="AB812" s="1064"/>
      <c r="AC812" s="1064"/>
      <c r="AD812" s="1064"/>
      <c r="AE812" s="1064"/>
      <c r="AF812" s="1064"/>
      <c r="AG812" s="1064"/>
      <c r="AH812" s="1064"/>
      <c r="AI812" s="1064"/>
      <c r="AJ812" s="1064"/>
      <c r="AK812" s="1064"/>
      <c r="AL812" s="1064"/>
      <c r="AM812" s="1064"/>
      <c r="AN812" s="1064"/>
      <c r="AO812" s="1064"/>
      <c r="AP812" s="1064"/>
      <c r="AQ812" s="1064"/>
      <c r="AR812" s="1064"/>
      <c r="AS812" s="1064"/>
      <c r="AT812" s="1064"/>
      <c r="AU812" s="1064"/>
      <c r="AV812" s="1064"/>
      <c r="AW812" s="1064"/>
      <c r="AX812" s="1064"/>
      <c r="AY812" s="1064"/>
      <c r="AZ812" s="1064"/>
      <c r="BA812" s="1064"/>
      <c r="BB812" s="1064"/>
      <c r="BC812" s="1064"/>
      <c r="BD812" s="1064"/>
      <c r="BE812" s="1064"/>
      <c r="BF812" s="1064"/>
      <c r="BG812" s="1064"/>
      <c r="BH812" s="1064"/>
      <c r="BI812" s="1064"/>
      <c r="BJ812" s="1064"/>
      <c r="BK812" s="1064"/>
      <c r="BL812" s="1064"/>
      <c r="BM812" s="1064"/>
      <c r="BN812" s="1064"/>
      <c r="BO812" s="1064"/>
      <c r="BP812" s="1064"/>
      <c r="BQ812" s="1064"/>
      <c r="BR812" s="1064"/>
      <c r="BS812" s="1064"/>
      <c r="BT812" s="1064"/>
      <c r="BU812" s="1064"/>
      <c r="BV812" s="1064"/>
      <c r="BW812" s="1064"/>
      <c r="BX812" s="1064"/>
      <c r="BY812" s="1064"/>
      <c r="BZ812" s="1064"/>
      <c r="CA812" s="1064"/>
      <c r="CB812" s="1064"/>
      <c r="CC812" s="1064"/>
      <c r="CD812" s="1064"/>
      <c r="CE812" s="1064"/>
      <c r="CF812" s="1131">
        <f>12*CF802/CF806*CF809</f>
        <v>45129.819365409443</v>
      </c>
      <c r="CG812" s="1131">
        <f t="shared" ref="CG812:CI812" si="484">12*CG802/CG806*CG809</f>
        <v>45194.796333640974</v>
      </c>
      <c r="CH812" s="1131">
        <f t="shared" si="484"/>
        <v>45505.228329164522</v>
      </c>
      <c r="CI812" s="1131">
        <f t="shared" si="484"/>
        <v>44427.526521751293</v>
      </c>
      <c r="CJ812" s="1131">
        <f>12*CJ802/CJ806*CJ809</f>
        <v>44904.590233010997</v>
      </c>
      <c r="CK812" s="1064"/>
      <c r="CL812" s="395"/>
      <c r="CM812" s="395"/>
      <c r="CN812" s="888"/>
    </row>
    <row r="813" spans="6:92" s="4" customFormat="1">
      <c r="F813" s="395"/>
      <c r="U813" s="365"/>
      <c r="V813" s="1136"/>
      <c r="W813" s="1140"/>
      <c r="X813" s="2"/>
      <c r="Y813" s="2"/>
      <c r="Z813" s="793"/>
      <c r="AA813" s="1064"/>
      <c r="AB813" s="1064"/>
      <c r="AC813" s="1064"/>
      <c r="AD813" s="1064"/>
      <c r="AE813" s="1064"/>
      <c r="AF813" s="1064"/>
      <c r="AG813" s="1064"/>
      <c r="AH813" s="1064"/>
      <c r="AI813" s="1064"/>
      <c r="AJ813" s="1064"/>
      <c r="AK813" s="1064"/>
      <c r="AL813" s="1064"/>
      <c r="AM813" s="1064"/>
      <c r="AN813" s="1064"/>
      <c r="AO813" s="1064"/>
      <c r="AP813" s="1064"/>
      <c r="AQ813" s="1064"/>
      <c r="AR813" s="1064"/>
      <c r="AS813" s="1064"/>
      <c r="AT813" s="1064"/>
      <c r="AU813" s="1064"/>
      <c r="AV813" s="1064"/>
      <c r="AW813" s="1064"/>
      <c r="AX813" s="1064"/>
      <c r="AY813" s="1064"/>
      <c r="AZ813" s="1064"/>
      <c r="BA813" s="1064"/>
      <c r="BB813" s="1064"/>
      <c r="BC813" s="1064"/>
      <c r="BD813" s="1064"/>
      <c r="BE813" s="1064"/>
      <c r="BF813" s="1064"/>
      <c r="BG813" s="1064"/>
      <c r="BH813" s="1064"/>
      <c r="BI813" s="1064"/>
      <c r="BJ813" s="1064"/>
      <c r="BK813" s="1064"/>
      <c r="BL813" s="1064"/>
      <c r="BM813" s="1064"/>
      <c r="BN813" s="1064"/>
      <c r="BO813" s="1064"/>
      <c r="BP813" s="1064"/>
      <c r="BQ813" s="1064"/>
      <c r="BR813" s="1064"/>
      <c r="BS813" s="1064"/>
      <c r="BT813" s="1064"/>
      <c r="BU813" s="1064"/>
      <c r="BV813" s="1064"/>
      <c r="BW813" s="1064"/>
      <c r="BX813" s="1064"/>
      <c r="BY813" s="1064"/>
      <c r="BZ813" s="1064"/>
      <c r="CA813" s="1064"/>
      <c r="CB813" s="1064"/>
      <c r="CC813" s="1064"/>
      <c r="CD813" s="1064"/>
      <c r="CE813" s="1064"/>
      <c r="CF813" s="1131"/>
      <c r="CG813" s="1131"/>
      <c r="CH813" s="1131"/>
      <c r="CI813" s="1131"/>
      <c r="CJ813" s="1131"/>
      <c r="CK813" s="1064"/>
      <c r="CL813" s="395"/>
      <c r="CM813" s="395"/>
      <c r="CN813" s="888"/>
    </row>
    <row r="814" spans="6:92" s="1292" customFormat="1" ht="15">
      <c r="F814" s="1291"/>
      <c r="U814" s="1293"/>
      <c r="V814" s="1292" t="s">
        <v>980</v>
      </c>
      <c r="W814" s="1294" t="s">
        <v>1154</v>
      </c>
      <c r="X814" s="1294"/>
      <c r="Y814" s="1294"/>
      <c r="Z814" s="1295"/>
      <c r="AA814" s="1296"/>
      <c r="AB814" s="1296"/>
      <c r="AC814" s="1296"/>
      <c r="AD814" s="1296"/>
      <c r="AE814" s="1296"/>
      <c r="AF814" s="1296"/>
      <c r="AG814" s="1296"/>
      <c r="AH814" s="1296"/>
      <c r="AI814" s="1296"/>
      <c r="AJ814" s="1296"/>
      <c r="AK814" s="1296"/>
      <c r="AL814" s="1296">
        <f t="shared" ref="AL814:BQ814" si="485">1000000*AL809/AL119</f>
        <v>961.72516532228781</v>
      </c>
      <c r="AM814" s="1296">
        <f t="shared" si="485"/>
        <v>1072.2919304708184</v>
      </c>
      <c r="AN814" s="1296">
        <f t="shared" si="485"/>
        <v>1199.7917201632001</v>
      </c>
      <c r="AO814" s="1296">
        <f t="shared" si="485"/>
        <v>1353.4904557576945</v>
      </c>
      <c r="AP814" s="1296">
        <f t="shared" si="485"/>
        <v>1484.4799605579408</v>
      </c>
      <c r="AQ814" s="1296">
        <f t="shared" si="485"/>
        <v>1594.1389707626111</v>
      </c>
      <c r="AR814" s="1296">
        <f t="shared" si="485"/>
        <v>1689.0565836488722</v>
      </c>
      <c r="AS814" s="1296">
        <f t="shared" si="485"/>
        <v>1805.4001941375734</v>
      </c>
      <c r="AT814" s="1296">
        <f t="shared" si="485"/>
        <v>1994.3647709414186</v>
      </c>
      <c r="AU814" s="1296">
        <f t="shared" si="485"/>
        <v>2238.2546262879182</v>
      </c>
      <c r="AV814" s="1296">
        <f t="shared" si="485"/>
        <v>2490.6226837001</v>
      </c>
      <c r="AW814" s="1296">
        <f t="shared" si="485"/>
        <v>2774.4296221650093</v>
      </c>
      <c r="AX814" s="1296">
        <f t="shared" si="485"/>
        <v>3064.1746809411479</v>
      </c>
      <c r="AY814" s="1296">
        <f t="shared" si="485"/>
        <v>3477.8125923736329</v>
      </c>
      <c r="AZ814" s="1296">
        <f t="shared" si="485"/>
        <v>4090.6925400883097</v>
      </c>
      <c r="BA814" s="1296">
        <f t="shared" si="485"/>
        <v>4794.0292246381887</v>
      </c>
      <c r="BB814" s="1296">
        <f t="shared" si="485"/>
        <v>5489.0031895635184</v>
      </c>
      <c r="BC814" s="1296">
        <f t="shared" si="485"/>
        <v>6131.8329797974066</v>
      </c>
      <c r="BD814" s="1296">
        <f t="shared" si="485"/>
        <v>6802.1862824789077</v>
      </c>
      <c r="BE814" s="1296">
        <f t="shared" si="485"/>
        <v>7672.5272893925503</v>
      </c>
      <c r="BF814" s="1296">
        <f t="shared" si="485"/>
        <v>8745.1720225177105</v>
      </c>
      <c r="BG814" s="1296">
        <f t="shared" si="485"/>
        <v>9890.9916646506426</v>
      </c>
      <c r="BH814" s="1296">
        <f t="shared" si="485"/>
        <v>11170.730907540797</v>
      </c>
      <c r="BI814" s="1296">
        <f t="shared" si="485"/>
        <v>12253.106659234727</v>
      </c>
      <c r="BJ814" s="1296">
        <f t="shared" si="485"/>
        <v>13117.336610361039</v>
      </c>
      <c r="BK814" s="1296">
        <f t="shared" si="485"/>
        <v>13866.021219576489</v>
      </c>
      <c r="BL814" s="1296">
        <f t="shared" si="485"/>
        <v>14434.045986284795</v>
      </c>
      <c r="BM814" s="1296">
        <f t="shared" si="485"/>
        <v>15000.662651251496</v>
      </c>
      <c r="BN814" s="1296">
        <f t="shared" si="485"/>
        <v>15740.894193637487</v>
      </c>
      <c r="BO814" s="1296">
        <f t="shared" si="485"/>
        <v>16475.623800383881</v>
      </c>
      <c r="BP814" s="1296">
        <f t="shared" si="485"/>
        <v>17415.512578455888</v>
      </c>
      <c r="BQ814" s="1296">
        <f t="shared" si="485"/>
        <v>18076.237146121624</v>
      </c>
      <c r="BR814" s="1296">
        <f t="shared" ref="BR814:CL814" si="486">1000000*BR809/BR119</f>
        <v>18737.244157444711</v>
      </c>
      <c r="BS814" s="1296">
        <f t="shared" si="486"/>
        <v>18929.153081879569</v>
      </c>
      <c r="BT814" s="1296">
        <f t="shared" si="486"/>
        <v>19136.025629871492</v>
      </c>
      <c r="BU814" s="1296">
        <f t="shared" si="486"/>
        <v>19490.436957853744</v>
      </c>
      <c r="BV814" s="1296">
        <f t="shared" si="486"/>
        <v>19853.601093364665</v>
      </c>
      <c r="BW814" s="1296">
        <f t="shared" si="486"/>
        <v>20254.957648729462</v>
      </c>
      <c r="BX814" s="1296">
        <f t="shared" si="486"/>
        <v>20709.043945413203</v>
      </c>
      <c r="BY814" s="1296">
        <f t="shared" si="486"/>
        <v>21189.995065560968</v>
      </c>
      <c r="BZ814" s="1296">
        <f t="shared" si="486"/>
        <v>21828.903523244306</v>
      </c>
      <c r="CA814" s="1296">
        <f t="shared" si="486"/>
        <v>22457.101540224558</v>
      </c>
      <c r="CB814" s="1296">
        <f t="shared" si="486"/>
        <v>23170.193026544526</v>
      </c>
      <c r="CC814" s="1296">
        <f t="shared" si="486"/>
        <v>23780.67435725746</v>
      </c>
      <c r="CD814" s="1296">
        <f t="shared" si="486"/>
        <v>24680.530174794247</v>
      </c>
      <c r="CE814" s="1296">
        <f t="shared" si="486"/>
        <v>25440.765610011829</v>
      </c>
      <c r="CF814" s="1296">
        <f t="shared" si="486"/>
        <v>26379.526607382311</v>
      </c>
      <c r="CG814" s="1296">
        <f t="shared" si="486"/>
        <v>27138.099257332051</v>
      </c>
      <c r="CH814" s="1296">
        <f t="shared" si="486"/>
        <v>28002.801594219869</v>
      </c>
      <c r="CI814" s="1296">
        <f t="shared" si="486"/>
        <v>28150.683722203088</v>
      </c>
      <c r="CJ814" s="1296">
        <f t="shared" si="486"/>
        <v>28833.188862156807</v>
      </c>
      <c r="CK814" s="1296">
        <f t="shared" si="486"/>
        <v>29759.882096742262</v>
      </c>
      <c r="CL814" s="1296">
        <f t="shared" si="486"/>
        <v>30416.211020177787</v>
      </c>
      <c r="CM814" s="1291"/>
      <c r="CN814" s="1297"/>
    </row>
    <row r="815" spans="6:92" s="4" customFormat="1">
      <c r="F815" s="395"/>
      <c r="U815" s="365"/>
      <c r="V815" s="1136" t="s">
        <v>980</v>
      </c>
      <c r="W815" s="1140" t="str">
        <f>$X$74</f>
        <v>€ 2012</v>
      </c>
      <c r="X815" s="2"/>
      <c r="Y815" s="2"/>
      <c r="Z815" s="793"/>
      <c r="AA815" s="1064"/>
      <c r="AB815" s="1064"/>
      <c r="AC815" s="1064"/>
      <c r="AD815" s="1064"/>
      <c r="AE815" s="1064"/>
      <c r="AF815" s="1064"/>
      <c r="AG815" s="1064"/>
      <c r="AH815" s="1064"/>
      <c r="AI815" s="1064"/>
      <c r="AJ815" s="1064"/>
      <c r="AK815" s="1064"/>
      <c r="AL815" s="1131">
        <f t="shared" ref="AL815:CK815" si="487">AL814/AL$71*AL$73</f>
        <v>9641.4600217591578</v>
      </c>
      <c r="AM815" s="1131">
        <f t="shared" si="487"/>
        <v>10414.732240265248</v>
      </c>
      <c r="AN815" s="1131">
        <f t="shared" si="487"/>
        <v>11110.049637391494</v>
      </c>
      <c r="AO815" s="1131">
        <f t="shared" si="487"/>
        <v>11872.575328518673</v>
      </c>
      <c r="AP815" s="1131">
        <f t="shared" si="487"/>
        <v>12500.25663330803</v>
      </c>
      <c r="AQ815" s="1131">
        <f t="shared" si="487"/>
        <v>13027.344548450326</v>
      </c>
      <c r="AR815" s="1131">
        <f t="shared" si="487"/>
        <v>13401.644778215759</v>
      </c>
      <c r="AS815" s="1131">
        <f t="shared" si="487"/>
        <v>13900.267538007278</v>
      </c>
      <c r="AT815" s="1131">
        <f t="shared" si="487"/>
        <v>14705.23951509367</v>
      </c>
      <c r="AU815" s="1131">
        <f t="shared" si="487"/>
        <v>15373.81519381237</v>
      </c>
      <c r="AV815" s="1131">
        <f t="shared" si="487"/>
        <v>16231.791838346282</v>
      </c>
      <c r="AW815" s="1131">
        <f t="shared" si="487"/>
        <v>17078.202119626902</v>
      </c>
      <c r="AX815" s="1131">
        <f t="shared" si="487"/>
        <v>17642.97544741891</v>
      </c>
      <c r="AY815" s="1131">
        <f t="shared" si="487"/>
        <v>18587.294863723888</v>
      </c>
      <c r="AZ815" s="1131">
        <f t="shared" si="487"/>
        <v>19636.568542216497</v>
      </c>
      <c r="BA815" s="1131">
        <f t="shared" si="487"/>
        <v>20251.004954871594</v>
      </c>
      <c r="BB815" s="1131">
        <f t="shared" si="487"/>
        <v>20922.272028346983</v>
      </c>
      <c r="BC815" s="1131">
        <f t="shared" si="487"/>
        <v>21473.680161212658</v>
      </c>
      <c r="BD815" s="1131">
        <f t="shared" si="487"/>
        <v>21807.447502436327</v>
      </c>
      <c r="BE815" s="1131">
        <f t="shared" si="487"/>
        <v>22309.465540214293</v>
      </c>
      <c r="BF815" s="1131">
        <f t="shared" si="487"/>
        <v>22805.802309191466</v>
      </c>
      <c r="BG815" s="1131">
        <f t="shared" si="487"/>
        <v>23100.163842619524</v>
      </c>
      <c r="BH815" s="1131">
        <f t="shared" si="487"/>
        <v>23272.940043260969</v>
      </c>
      <c r="BI815" s="1131">
        <f t="shared" si="487"/>
        <v>23265.70230639373</v>
      </c>
      <c r="BJ815" s="1131">
        <f t="shared" si="487"/>
        <v>23256.813953553137</v>
      </c>
      <c r="BK815" s="1131">
        <f t="shared" si="487"/>
        <v>23321.727154125172</v>
      </c>
      <c r="BL815" s="1131">
        <f t="shared" si="487"/>
        <v>23074.952595900806</v>
      </c>
      <c r="BM815" s="1131">
        <f t="shared" si="487"/>
        <v>23381.504394433185</v>
      </c>
      <c r="BN815" s="1131">
        <f t="shared" si="487"/>
        <v>23757.371484127438</v>
      </c>
      <c r="BO815" s="1131">
        <f t="shared" si="487"/>
        <v>24048.986543782488</v>
      </c>
      <c r="BP815" s="1131">
        <f t="shared" si="487"/>
        <v>24739.09474949049</v>
      </c>
      <c r="BQ815" s="1131">
        <f t="shared" si="487"/>
        <v>25014.636431638501</v>
      </c>
      <c r="BR815" s="1131">
        <f t="shared" si="487"/>
        <v>25438.380242206618</v>
      </c>
      <c r="BS815" s="1131">
        <f t="shared" si="487"/>
        <v>25257.34030690225</v>
      </c>
      <c r="BT815" s="1131">
        <f t="shared" si="487"/>
        <v>25249.309473202724</v>
      </c>
      <c r="BU815" s="1131">
        <f t="shared" si="487"/>
        <v>25403.185288801487</v>
      </c>
      <c r="BV815" s="1131">
        <f t="shared" si="487"/>
        <v>25504.047993847056</v>
      </c>
      <c r="BW815" s="1131">
        <f t="shared" si="487"/>
        <v>25784.112648869588</v>
      </c>
      <c r="BX815" s="1131">
        <f t="shared" si="487"/>
        <v>26092.156099838106</v>
      </c>
      <c r="BY815" s="1131">
        <f t="shared" si="487"/>
        <v>26651.041882129291</v>
      </c>
      <c r="BZ815" s="1131">
        <f t="shared" si="487"/>
        <v>27029.490420462869</v>
      </c>
      <c r="CA815" s="1131">
        <f t="shared" si="487"/>
        <v>27258.404094840625</v>
      </c>
      <c r="CB815" s="1131">
        <f t="shared" si="487"/>
        <v>27513.633562086234</v>
      </c>
      <c r="CC815" s="1131">
        <f t="shared" si="487"/>
        <v>27685.562627992385</v>
      </c>
      <c r="CD815" s="1131">
        <f t="shared" si="487"/>
        <v>28260.032789193781</v>
      </c>
      <c r="CE815" s="1131">
        <f t="shared" si="487"/>
        <v>28583.938303244893</v>
      </c>
      <c r="CF815" s="1131">
        <f t="shared" si="487"/>
        <v>29017.487693656865</v>
      </c>
      <c r="CG815" s="1131">
        <f t="shared" si="487"/>
        <v>29099.03850054018</v>
      </c>
      <c r="CH815" s="1131">
        <f t="shared" si="487"/>
        <v>29281.855870287225</v>
      </c>
      <c r="CI815" s="1131">
        <f t="shared" si="487"/>
        <v>29227.211443305714</v>
      </c>
      <c r="CJ815" s="1131">
        <f t="shared" si="487"/>
        <v>29650.916684687167</v>
      </c>
      <c r="CK815" s="1131">
        <f t="shared" si="487"/>
        <v>30215.140208161927</v>
      </c>
      <c r="CL815" s="1131">
        <f>CL814/CL$71*CL$73</f>
        <v>30416.211020177787</v>
      </c>
      <c r="CM815" s="395"/>
      <c r="CN815" s="888"/>
    </row>
    <row r="816" spans="6:92" s="4" customFormat="1" ht="15">
      <c r="F816" s="395"/>
      <c r="U816" s="365"/>
      <c r="V816" s="1136" t="s">
        <v>980</v>
      </c>
      <c r="W816" s="1202" t="s">
        <v>1030</v>
      </c>
      <c r="X816" s="364" t="s">
        <v>68</v>
      </c>
      <c r="Y816" s="365" t="s">
        <v>67</v>
      </c>
      <c r="Z816" s="793"/>
      <c r="AA816" s="1064"/>
      <c r="AB816" s="1064"/>
      <c r="AC816" s="1064"/>
      <c r="AD816" s="1064"/>
      <c r="AE816" s="1064"/>
      <c r="AF816" s="1064"/>
      <c r="AG816" s="1064"/>
      <c r="AH816" s="1064"/>
      <c r="AI816" s="1064"/>
      <c r="AJ816" s="1064"/>
      <c r="AK816" s="1064"/>
      <c r="AL816" s="1298">
        <f>AL815/$AL815</f>
        <v>1</v>
      </c>
      <c r="AM816" s="1298">
        <f t="shared" ref="AM816:CL816" si="488">AM815/$AL815</f>
        <v>1.0802028133457946</v>
      </c>
      <c r="AN816" s="1298">
        <f t="shared" si="488"/>
        <v>1.1523202515301598</v>
      </c>
      <c r="AO816" s="1298">
        <f t="shared" si="488"/>
        <v>1.2314084486918229</v>
      </c>
      <c r="AP816" s="1298">
        <f t="shared" si="488"/>
        <v>1.2965107571982923</v>
      </c>
      <c r="AQ816" s="1298">
        <f t="shared" si="488"/>
        <v>1.3511796469673467</v>
      </c>
      <c r="AR816" s="1298">
        <f t="shared" si="488"/>
        <v>1.3900015918720292</v>
      </c>
      <c r="AS816" s="1298">
        <f t="shared" si="488"/>
        <v>1.4417181118457896</v>
      </c>
      <c r="AT816" s="1298">
        <f t="shared" si="488"/>
        <v>1.5252087839296551</v>
      </c>
      <c r="AU816" s="1298">
        <f t="shared" si="488"/>
        <v>1.5945526050117149</v>
      </c>
      <c r="AV816" s="1298">
        <f t="shared" si="488"/>
        <v>1.6835408539488679</v>
      </c>
      <c r="AW816" s="1298">
        <f t="shared" si="488"/>
        <v>1.7713294543652376</v>
      </c>
      <c r="AX816" s="1298">
        <f t="shared" si="488"/>
        <v>1.8299070273176132</v>
      </c>
      <c r="AY816" s="1298">
        <f t="shared" si="488"/>
        <v>1.9278506389878174</v>
      </c>
      <c r="AZ816" s="1298">
        <f t="shared" si="488"/>
        <v>2.0366799735621011</v>
      </c>
      <c r="BA816" s="1298">
        <f t="shared" si="488"/>
        <v>2.1004085386620361</v>
      </c>
      <c r="BB816" s="1298">
        <f t="shared" si="488"/>
        <v>2.1700315077933139</v>
      </c>
      <c r="BC816" s="1298">
        <f t="shared" si="488"/>
        <v>2.2272228596862056</v>
      </c>
      <c r="BD816" s="1298">
        <f t="shared" si="488"/>
        <v>2.2618407848210311</v>
      </c>
      <c r="BE816" s="1298">
        <f t="shared" si="488"/>
        <v>2.3139094587194857</v>
      </c>
      <c r="BF816" s="1298">
        <f t="shared" si="488"/>
        <v>2.3653888786265354</v>
      </c>
      <c r="BG816" s="1298">
        <f t="shared" si="488"/>
        <v>2.3959196833764107</v>
      </c>
      <c r="BH816" s="1298">
        <f t="shared" si="488"/>
        <v>2.4138398116818247</v>
      </c>
      <c r="BI816" s="1298">
        <f t="shared" si="488"/>
        <v>2.4130891227974751</v>
      </c>
      <c r="BJ816" s="1298">
        <f t="shared" si="488"/>
        <v>2.4121672341187339</v>
      </c>
      <c r="BK816" s="1298">
        <f t="shared" si="488"/>
        <v>2.4188999489176894</v>
      </c>
      <c r="BL816" s="1298">
        <f t="shared" si="488"/>
        <v>2.3933048048557488</v>
      </c>
      <c r="BM816" s="1298">
        <f t="shared" si="488"/>
        <v>2.4250999684347652</v>
      </c>
      <c r="BN816" s="1298">
        <f t="shared" si="488"/>
        <v>2.4640844260631725</v>
      </c>
      <c r="BO816" s="1298">
        <f t="shared" si="488"/>
        <v>2.4943303700381434</v>
      </c>
      <c r="BP816" s="1298">
        <f t="shared" si="488"/>
        <v>2.565907517498232</v>
      </c>
      <c r="BQ816" s="1298">
        <f t="shared" si="488"/>
        <v>2.5944863511526952</v>
      </c>
      <c r="BR816" s="1298">
        <f t="shared" si="488"/>
        <v>2.6384365215223071</v>
      </c>
      <c r="BS816" s="1298">
        <f t="shared" si="488"/>
        <v>2.6196592891430002</v>
      </c>
      <c r="BT816" s="1298">
        <f t="shared" si="488"/>
        <v>2.6188263412615171</v>
      </c>
      <c r="BU816" s="1298">
        <f t="shared" si="488"/>
        <v>2.6347861456118431</v>
      </c>
      <c r="BV816" s="1298">
        <f t="shared" si="488"/>
        <v>2.6452474974006734</v>
      </c>
      <c r="BW816" s="1298">
        <f t="shared" si="488"/>
        <v>2.6742954480627592</v>
      </c>
      <c r="BX816" s="1298">
        <f t="shared" si="488"/>
        <v>2.7062453239397857</v>
      </c>
      <c r="BY816" s="1298">
        <f t="shared" si="488"/>
        <v>2.7642122481431608</v>
      </c>
      <c r="BZ816" s="1298">
        <f t="shared" si="488"/>
        <v>2.8034644503489972</v>
      </c>
      <c r="CA816" s="1298">
        <f t="shared" si="488"/>
        <v>2.8272070862009469</v>
      </c>
      <c r="CB816" s="1298">
        <f t="shared" si="488"/>
        <v>2.8536791626986555</v>
      </c>
      <c r="CC816" s="1298">
        <f t="shared" si="488"/>
        <v>2.8715114272642022</v>
      </c>
      <c r="CD816" s="1298">
        <f t="shared" si="488"/>
        <v>2.9310947434740826</v>
      </c>
      <c r="CE816" s="1298">
        <f t="shared" si="488"/>
        <v>2.9646898124076375</v>
      </c>
      <c r="CF816" s="1298">
        <f t="shared" si="488"/>
        <v>3.0096570050769555</v>
      </c>
      <c r="CG816" s="1298">
        <f t="shared" si="488"/>
        <v>3.0181153512920793</v>
      </c>
      <c r="CH816" s="1298">
        <f t="shared" si="488"/>
        <v>3.0370769369165034</v>
      </c>
      <c r="CI816" s="1298">
        <f t="shared" si="488"/>
        <v>3.0314092862849402</v>
      </c>
      <c r="CJ816" s="1298">
        <f t="shared" si="488"/>
        <v>3.0753554563074497</v>
      </c>
      <c r="CK816" s="1298">
        <f t="shared" si="488"/>
        <v>3.1338760042536529</v>
      </c>
      <c r="CL816" s="1298">
        <f t="shared" si="488"/>
        <v>3.1547308137495258</v>
      </c>
      <c r="CM816" s="395"/>
      <c r="CN816" s="888"/>
    </row>
    <row r="817" spans="1:92" s="4" customFormat="1" ht="15">
      <c r="F817" s="395"/>
      <c r="U817" s="365"/>
      <c r="V817" s="1136"/>
      <c r="W817" s="1202"/>
      <c r="X817" s="364"/>
      <c r="Y817" s="365"/>
      <c r="Z817" s="793"/>
      <c r="AA817" s="1064"/>
      <c r="AB817" s="1064"/>
      <c r="AC817" s="1064"/>
      <c r="AD817" s="1064"/>
      <c r="AE817" s="1064"/>
      <c r="AF817" s="1064"/>
      <c r="AG817" s="1064"/>
      <c r="AH817" s="1064"/>
      <c r="AI817" s="1064"/>
      <c r="AJ817" s="1064"/>
      <c r="AK817" s="1064"/>
      <c r="AL817" s="1298"/>
      <c r="AM817" s="1298"/>
      <c r="AN817" s="1298"/>
      <c r="AO817" s="1298"/>
      <c r="AP817" s="1298"/>
      <c r="AQ817" s="1298"/>
      <c r="AR817" s="1298"/>
      <c r="AS817" s="1298"/>
      <c r="AT817" s="1298"/>
      <c r="AU817" s="1298"/>
      <c r="AV817" s="1298"/>
      <c r="AW817" s="1298"/>
      <c r="AX817" s="1298"/>
      <c r="AY817" s="1298"/>
      <c r="AZ817" s="1298"/>
      <c r="BA817" s="1298"/>
      <c r="BB817" s="1298"/>
      <c r="BC817" s="1298"/>
      <c r="BD817" s="1298"/>
      <c r="BE817" s="1298"/>
      <c r="BF817" s="1298"/>
      <c r="BG817" s="1298"/>
      <c r="BH817" s="1298"/>
      <c r="BI817" s="1298"/>
      <c r="BJ817" s="1298"/>
      <c r="BK817" s="1298"/>
      <c r="BL817" s="1298"/>
      <c r="BM817" s="1298"/>
      <c r="BN817" s="1298"/>
      <c r="BO817" s="1298"/>
      <c r="BP817" s="1298"/>
      <c r="BQ817" s="1298"/>
      <c r="BR817" s="1298"/>
      <c r="BS817" s="1298"/>
      <c r="BT817" s="1298"/>
      <c r="BU817" s="1298"/>
      <c r="BV817" s="1298"/>
      <c r="BW817" s="1298"/>
      <c r="BX817" s="1298"/>
      <c r="BY817" s="1298"/>
      <c r="BZ817" s="1298"/>
      <c r="CA817" s="1298"/>
      <c r="CB817" s="1298"/>
      <c r="CC817" s="1298"/>
      <c r="CD817" s="1298"/>
      <c r="CE817" s="1298"/>
      <c r="CF817" s="1298"/>
      <c r="CG817" s="1298"/>
      <c r="CH817" s="1298"/>
      <c r="CI817" s="1298"/>
      <c r="CJ817" s="1298"/>
      <c r="CK817" s="1298"/>
      <c r="CL817" s="1298"/>
      <c r="CM817" s="395"/>
      <c r="CN817" s="888"/>
    </row>
    <row r="818" spans="1:92" s="4" customFormat="1" ht="15">
      <c r="F818" s="395"/>
      <c r="U818" s="365"/>
      <c r="V818" s="1136" t="s">
        <v>71</v>
      </c>
      <c r="W818" s="1202" t="s">
        <v>72</v>
      </c>
      <c r="X818" s="364" t="s">
        <v>73</v>
      </c>
      <c r="Y818" s="365" t="s">
        <v>74</v>
      </c>
      <c r="Z818" s="793"/>
      <c r="AA818" s="1064"/>
      <c r="AB818" s="1064"/>
      <c r="AC818" s="1064"/>
      <c r="AD818" s="1064"/>
      <c r="AE818" s="1064"/>
      <c r="AF818" s="1064"/>
      <c r="AG818" s="1064"/>
      <c r="AH818" s="1064"/>
      <c r="AI818" s="1064"/>
      <c r="AJ818" s="1064"/>
      <c r="AK818" s="1064"/>
      <c r="AL818" s="1298">
        <f t="shared" ref="AL818:BQ818" si="489">AL816/AL92</f>
        <v>1</v>
      </c>
      <c r="AM818" s="1298">
        <f t="shared" si="489"/>
        <v>1.0406282322873599</v>
      </c>
      <c r="AN818" s="1298">
        <f t="shared" si="489"/>
        <v>1.0504512391751157</v>
      </c>
      <c r="AO818" s="1298">
        <f t="shared" si="489"/>
        <v>1.0832288117640316</v>
      </c>
      <c r="AP818" s="1298">
        <f t="shared" si="489"/>
        <v>1.0825661202229204</v>
      </c>
      <c r="AQ818" s="1298">
        <f t="shared" si="489"/>
        <v>1.087715263936492</v>
      </c>
      <c r="AR818" s="1298">
        <f t="shared" si="489"/>
        <v>1.0721297614264385</v>
      </c>
      <c r="AS818" s="1298">
        <f t="shared" si="489"/>
        <v>1.0692022816513955</v>
      </c>
      <c r="AT818" s="1298">
        <f t="shared" si="489"/>
        <v>1.0905939579143038</v>
      </c>
      <c r="AU818" s="1298">
        <f t="shared" si="489"/>
        <v>1.0726874940806748</v>
      </c>
      <c r="AV818" s="1298">
        <f t="shared" si="489"/>
        <v>1.0753776497523877</v>
      </c>
      <c r="AW818" s="1298">
        <f t="shared" si="489"/>
        <v>1.0845615789236547</v>
      </c>
      <c r="AX818" s="1298">
        <f t="shared" si="489"/>
        <v>1.0816578840321471</v>
      </c>
      <c r="AY818" s="1298">
        <f t="shared" si="489"/>
        <v>1.0778178249513843</v>
      </c>
      <c r="AZ818" s="1298">
        <f t="shared" si="489"/>
        <v>1.0961178938801019</v>
      </c>
      <c r="BA818" s="1298">
        <f t="shared" si="489"/>
        <v>1.1493643575265793</v>
      </c>
      <c r="BB818" s="1298">
        <f t="shared" si="489"/>
        <v>1.1418560754946898</v>
      </c>
      <c r="BC818" s="1298">
        <f t="shared" si="489"/>
        <v>1.1362525269586756</v>
      </c>
      <c r="BD818" s="1298">
        <f t="shared" si="489"/>
        <v>1.1159389211988877</v>
      </c>
      <c r="BE818" s="1298">
        <f t="shared" si="489"/>
        <v>1.1079030733765129</v>
      </c>
      <c r="BF818" s="1298">
        <f t="shared" si="489"/>
        <v>1.1195281343812911</v>
      </c>
      <c r="BG818" s="1298">
        <f t="shared" si="489"/>
        <v>1.1291957602057545</v>
      </c>
      <c r="BH818" s="1298">
        <f t="shared" si="489"/>
        <v>1.117084890521916</v>
      </c>
      <c r="BI818" s="1298">
        <f t="shared" si="489"/>
        <v>1.1097547442841458</v>
      </c>
      <c r="BJ818" s="1298">
        <f t="shared" si="489"/>
        <v>1.098091780245781</v>
      </c>
      <c r="BK818" s="1298">
        <f t="shared" si="489"/>
        <v>1.0890813178083589</v>
      </c>
      <c r="BL818" s="1298">
        <f t="shared" si="489"/>
        <v>1.0589217797700674</v>
      </c>
      <c r="BM818" s="1298">
        <f t="shared" si="489"/>
        <v>1.0533608748733851</v>
      </c>
      <c r="BN818" s="1298">
        <f t="shared" si="489"/>
        <v>1.0281743039806384</v>
      </c>
      <c r="BO818" s="1298">
        <f t="shared" si="489"/>
        <v>1.0047894499705254</v>
      </c>
      <c r="BP818" s="1298">
        <f t="shared" si="489"/>
        <v>1.013115784411599</v>
      </c>
      <c r="BQ818" s="1298">
        <f t="shared" si="489"/>
        <v>1.0188220811542648</v>
      </c>
      <c r="BR818" s="1298">
        <f t="shared" ref="BR818:CL818" si="490">BR816/BR92</f>
        <v>1.026090851389986</v>
      </c>
      <c r="BS818" s="1298">
        <f t="shared" si="490"/>
        <v>1.0305491437842755</v>
      </c>
      <c r="BT818" s="1298">
        <f t="shared" si="490"/>
        <v>1.0113108538585316</v>
      </c>
      <c r="BU818" s="1298">
        <f t="shared" si="490"/>
        <v>1.0006143040534545</v>
      </c>
      <c r="BV818" s="1298">
        <f t="shared" si="490"/>
        <v>0.99744347138964295</v>
      </c>
      <c r="BW818" s="1298">
        <f t="shared" si="490"/>
        <v>0.99022575787053457</v>
      </c>
      <c r="BX818" s="1298">
        <f t="shared" si="490"/>
        <v>0.9726906066250024</v>
      </c>
      <c r="BY818" s="1298">
        <f t="shared" si="490"/>
        <v>0.96544713507871138</v>
      </c>
      <c r="BZ818" s="1298">
        <f t="shared" si="490"/>
        <v>0.95045675147309805</v>
      </c>
      <c r="CA818" s="1298">
        <f t="shared" si="490"/>
        <v>0.94796793103384036</v>
      </c>
      <c r="CB818" s="1298">
        <f t="shared" si="490"/>
        <v>0.95494001015748542</v>
      </c>
      <c r="CC818" s="1298">
        <f t="shared" si="490"/>
        <v>0.95915113408696362</v>
      </c>
      <c r="CD818" s="1298">
        <f t="shared" si="490"/>
        <v>0.9613526088943829</v>
      </c>
      <c r="CE818" s="1298">
        <f t="shared" si="490"/>
        <v>0.96228456194532852</v>
      </c>
      <c r="CF818" s="1298">
        <f t="shared" si="490"/>
        <v>0.96028578571730172</v>
      </c>
      <c r="CG818" s="1298">
        <f t="shared" si="490"/>
        <v>0.94764709734184827</v>
      </c>
      <c r="CH818" s="1298">
        <f t="shared" si="490"/>
        <v>0.95979023091594784</v>
      </c>
      <c r="CI818" s="1298">
        <f t="shared" si="490"/>
        <v>0.99442636524042394</v>
      </c>
      <c r="CJ818" s="1298">
        <f t="shared" si="490"/>
        <v>0.99649417087369463</v>
      </c>
      <c r="CK818" s="1298">
        <f t="shared" si="490"/>
        <v>1.0004524022321837</v>
      </c>
      <c r="CL818" s="1298">
        <f t="shared" si="490"/>
        <v>1.0121228861377041</v>
      </c>
      <c r="CM818" s="395"/>
      <c r="CN818" s="888"/>
    </row>
    <row r="819" spans="1:92" ht="17" thickBot="1">
      <c r="H819" s="275"/>
      <c r="I819" s="241"/>
      <c r="J819" s="242"/>
      <c r="K819" s="243"/>
      <c r="L819" s="244"/>
      <c r="M819" s="245"/>
      <c r="N819" s="246"/>
      <c r="O819" s="247"/>
      <c r="P819" s="248"/>
      <c r="Q819" s="249"/>
      <c r="R819" s="252"/>
      <c r="S819" s="329"/>
      <c r="T819" s="250"/>
      <c r="U819" s="251"/>
      <c r="V819" s="253"/>
      <c r="W819" s="352"/>
      <c r="X819" s="255"/>
      <c r="Y819" s="255"/>
      <c r="Z819" s="790"/>
      <c r="AA819" s="256"/>
      <c r="AB819" s="256"/>
      <c r="AC819" s="256"/>
      <c r="AD819" s="256"/>
      <c r="AE819" s="256"/>
      <c r="AF819" s="256"/>
      <c r="AG819" s="256"/>
      <c r="AH819" s="256"/>
      <c r="AI819" s="256"/>
      <c r="AJ819" s="256"/>
      <c r="AK819" s="256"/>
      <c r="AL819" s="256"/>
      <c r="AM819" s="256"/>
      <c r="AN819" s="256"/>
      <c r="AO819" s="256"/>
      <c r="AP819" s="256"/>
      <c r="AQ819" s="256"/>
      <c r="AR819" s="256"/>
      <c r="AS819" s="256"/>
      <c r="AT819" s="256"/>
      <c r="AU819" s="256"/>
      <c r="AV819" s="256"/>
      <c r="AW819" s="256"/>
      <c r="AX819" s="256"/>
      <c r="AY819" s="256"/>
      <c r="AZ819" s="256"/>
      <c r="BA819" s="256"/>
      <c r="BB819" s="256"/>
      <c r="BC819" s="256"/>
      <c r="BD819" s="257"/>
      <c r="BE819" s="257"/>
      <c r="BF819" s="257"/>
      <c r="BG819" s="257"/>
      <c r="BH819" s="257"/>
      <c r="BI819" s="257"/>
      <c r="BJ819" s="257"/>
      <c r="BK819" s="257"/>
      <c r="BL819" s="257"/>
      <c r="BM819" s="257"/>
      <c r="BN819" s="257"/>
      <c r="BO819" s="257"/>
      <c r="BP819" s="257"/>
      <c r="BQ819" s="257"/>
      <c r="BR819" s="257"/>
      <c r="BS819" s="257"/>
      <c r="BT819" s="257"/>
      <c r="BU819" s="257"/>
      <c r="BV819" s="257"/>
      <c r="BW819" s="257"/>
      <c r="BX819" s="257"/>
      <c r="BY819" s="257"/>
      <c r="BZ819" s="257"/>
      <c r="CA819" s="257"/>
      <c r="CB819" s="257"/>
      <c r="CC819" s="257"/>
      <c r="CD819" s="257"/>
      <c r="CE819" s="257"/>
      <c r="CF819" s="257"/>
      <c r="CG819" s="257"/>
      <c r="CH819" s="257"/>
      <c r="CI819" s="257"/>
      <c r="CJ819" s="257"/>
      <c r="CK819" s="838"/>
      <c r="CL819" s="257"/>
      <c r="CM819" s="257"/>
      <c r="CN819" s="914"/>
    </row>
    <row r="820" spans="1:92">
      <c r="H820" s="276"/>
      <c r="I820" s="258"/>
      <c r="J820" s="259"/>
      <c r="K820" s="260"/>
      <c r="L820" s="261"/>
      <c r="M820" s="262"/>
      <c r="N820" s="263"/>
      <c r="O820" s="264"/>
      <c r="P820" s="265"/>
      <c r="Q820" s="266"/>
      <c r="R820" s="269"/>
      <c r="S820" s="330"/>
      <c r="T820" s="267"/>
      <c r="U820" s="268"/>
      <c r="V820" s="270"/>
      <c r="W820" s="353"/>
      <c r="X820" s="272"/>
      <c r="Y820" s="272"/>
      <c r="Z820" s="791"/>
      <c r="AA820" s="273"/>
      <c r="AB820" s="273"/>
      <c r="AC820" s="273"/>
      <c r="AD820" s="273"/>
      <c r="AE820" s="273"/>
      <c r="AF820" s="273"/>
      <c r="AG820" s="273"/>
      <c r="AH820" s="273"/>
      <c r="AI820" s="273"/>
      <c r="AJ820" s="273"/>
      <c r="AK820" s="273"/>
      <c r="AL820" s="273"/>
      <c r="AM820" s="273"/>
      <c r="AN820" s="273"/>
      <c r="AO820" s="273"/>
      <c r="AP820" s="273"/>
      <c r="AQ820" s="273"/>
      <c r="AR820" s="273"/>
      <c r="AS820" s="273"/>
      <c r="AT820" s="273"/>
      <c r="AU820" s="273"/>
      <c r="AV820" s="273"/>
      <c r="AW820" s="273"/>
      <c r="AX820" s="273"/>
      <c r="AY820" s="273"/>
      <c r="AZ820" s="273"/>
      <c r="BA820" s="273"/>
      <c r="BB820" s="273"/>
      <c r="BC820" s="273"/>
      <c r="BD820" s="274"/>
      <c r="BE820" s="274"/>
      <c r="BF820" s="274"/>
      <c r="BG820" s="274"/>
      <c r="BH820" s="274"/>
      <c r="BI820" s="274"/>
      <c r="BJ820" s="274"/>
      <c r="BK820" s="274"/>
      <c r="BL820" s="274"/>
      <c r="BM820" s="274"/>
      <c r="BN820" s="274"/>
      <c r="BO820" s="274"/>
      <c r="BP820" s="274"/>
      <c r="BQ820" s="274"/>
      <c r="BR820" s="274"/>
      <c r="BS820" s="274"/>
      <c r="BT820" s="274"/>
      <c r="BU820" s="274"/>
      <c r="BV820" s="274"/>
      <c r="BW820" s="274"/>
      <c r="BX820" s="274"/>
      <c r="BY820" s="274"/>
      <c r="BZ820" s="274"/>
      <c r="CA820" s="274"/>
      <c r="CB820" s="274"/>
      <c r="CC820" s="274"/>
      <c r="CD820" s="274"/>
      <c r="CE820" s="274"/>
      <c r="CF820" s="274"/>
      <c r="CG820" s="274"/>
      <c r="CH820" s="274"/>
      <c r="CI820" s="274"/>
      <c r="CJ820" s="274"/>
      <c r="CK820" s="839"/>
      <c r="CL820" s="274"/>
      <c r="CM820" s="274"/>
      <c r="CN820" s="914"/>
    </row>
    <row r="821" spans="1:92" s="528" customFormat="1" ht="17">
      <c r="A821" s="231"/>
      <c r="B821" s="61"/>
      <c r="C821" s="690"/>
      <c r="D821" s="16"/>
      <c r="E821" s="583"/>
      <c r="F821" s="549"/>
      <c r="G821" s="528" t="s">
        <v>429</v>
      </c>
      <c r="V821" s="539" t="s">
        <v>649</v>
      </c>
      <c r="W821" s="592">
        <v>6.5595699999999999</v>
      </c>
      <c r="X821" s="593" t="s">
        <v>514</v>
      </c>
      <c r="Y821" s="540"/>
      <c r="Z821" s="798"/>
      <c r="BD821" s="524"/>
      <c r="BE821" s="524"/>
      <c r="BF821" s="524"/>
      <c r="BG821" s="524"/>
      <c r="BH821" s="524"/>
      <c r="BI821" s="524"/>
      <c r="BJ821" s="524"/>
      <c r="BK821" s="524"/>
      <c r="BL821" s="524"/>
      <c r="BM821" s="524"/>
      <c r="BN821" s="524"/>
      <c r="BO821" s="524"/>
      <c r="BP821" s="524"/>
      <c r="BQ821" s="524"/>
      <c r="BR821" s="524"/>
      <c r="BS821" s="524"/>
      <c r="BT821" s="524"/>
      <c r="BU821" s="524"/>
      <c r="BV821" s="524"/>
      <c r="BW821" s="524"/>
      <c r="BX821" s="524"/>
      <c r="BY821" s="524"/>
      <c r="BZ821" s="524"/>
      <c r="CA821" s="524"/>
      <c r="CB821" s="524"/>
      <c r="CC821" s="524"/>
      <c r="CD821" s="524"/>
      <c r="CE821" s="524"/>
      <c r="CF821" s="524"/>
      <c r="CG821" s="524"/>
      <c r="CH821" s="524"/>
      <c r="CI821" s="524"/>
      <c r="CJ821" s="524"/>
      <c r="CK821" s="843"/>
      <c r="CL821" s="882"/>
      <c r="CM821" s="882"/>
      <c r="CN821" s="917"/>
    </row>
    <row r="822" spans="1:92" s="543" customFormat="1" ht="15">
      <c r="A822" s="228"/>
      <c r="B822" s="60"/>
      <c r="C822" s="685"/>
      <c r="D822" s="17"/>
      <c r="E822" s="579"/>
      <c r="F822" s="542" t="s">
        <v>429</v>
      </c>
      <c r="V822" s="543" t="s">
        <v>361</v>
      </c>
      <c r="W822" s="544"/>
      <c r="X822" s="545"/>
      <c r="Y822" s="545"/>
      <c r="Z822" s="792"/>
      <c r="CK822" s="844"/>
      <c r="CL822" s="542"/>
      <c r="CM822" s="542"/>
      <c r="CN822" s="897"/>
    </row>
    <row r="823" spans="1:92">
      <c r="V823" s="18" t="s">
        <v>464</v>
      </c>
      <c r="CK823" s="829"/>
      <c r="CL823" s="395"/>
      <c r="CM823" s="395"/>
      <c r="CN823" s="914"/>
    </row>
    <row r="824" spans="1:92" s="4" customFormat="1" ht="15">
      <c r="A824" s="228"/>
      <c r="B824" s="60"/>
      <c r="C824" s="685"/>
      <c r="D824" s="17" t="s">
        <v>887</v>
      </c>
      <c r="E824" s="579"/>
      <c r="F824" s="542"/>
      <c r="G824" s="524"/>
      <c r="H824" s="228"/>
      <c r="I824" s="82"/>
      <c r="J824" s="80"/>
      <c r="K824" s="66"/>
      <c r="L824" s="62"/>
      <c r="M824" s="60"/>
      <c r="N824" s="48"/>
      <c r="O824" s="64"/>
      <c r="P824" s="42"/>
      <c r="Q824" s="17"/>
      <c r="R824" s="5"/>
      <c r="S824" s="322"/>
      <c r="T824" s="12"/>
      <c r="U824" s="8"/>
      <c r="V824" s="17" t="s">
        <v>916</v>
      </c>
      <c r="W824" s="344"/>
      <c r="X824" s="2"/>
      <c r="Y824" s="2"/>
      <c r="Z824" s="789"/>
      <c r="CK824" s="829"/>
      <c r="CL824" s="395"/>
      <c r="CM824" s="395"/>
      <c r="CN824" s="888"/>
    </row>
    <row r="825" spans="1:92" s="4" customFormat="1" ht="15">
      <c r="A825" s="228"/>
      <c r="B825" s="60"/>
      <c r="C825" s="685"/>
      <c r="D825" s="17" t="s">
        <v>887</v>
      </c>
      <c r="E825" s="579"/>
      <c r="F825" s="542"/>
      <c r="G825" s="524"/>
      <c r="H825" s="228"/>
      <c r="I825" s="82"/>
      <c r="J825" s="80"/>
      <c r="K825" s="66"/>
      <c r="L825" s="62"/>
      <c r="M825" s="60"/>
      <c r="N825" s="48"/>
      <c r="O825" s="64"/>
      <c r="P825" s="42"/>
      <c r="Q825" s="17"/>
      <c r="R825" s="5"/>
      <c r="S825" s="322"/>
      <c r="T825" s="12"/>
      <c r="U825" s="8"/>
      <c r="V825" s="17" t="s">
        <v>981</v>
      </c>
      <c r="W825" s="344"/>
      <c r="X825" s="2"/>
      <c r="Y825" s="2"/>
      <c r="Z825" s="789"/>
      <c r="CK825" s="829"/>
      <c r="CL825" s="395"/>
      <c r="CM825" s="395"/>
      <c r="CN825" s="888"/>
    </row>
    <row r="826" spans="1:92" s="4" customFormat="1" ht="15">
      <c r="A826" s="228"/>
      <c r="B826" s="60"/>
      <c r="C826" s="685"/>
      <c r="D826" s="17" t="s">
        <v>888</v>
      </c>
      <c r="E826" s="579"/>
      <c r="F826" s="542"/>
      <c r="G826" s="524"/>
      <c r="H826" s="228"/>
      <c r="I826" s="82"/>
      <c r="J826" s="80"/>
      <c r="K826" s="66"/>
      <c r="L826" s="62"/>
      <c r="M826" s="60"/>
      <c r="N826" s="48"/>
      <c r="O826" s="64"/>
      <c r="P826" s="42"/>
      <c r="Q826" s="17"/>
      <c r="R826" s="5"/>
      <c r="S826" s="322"/>
      <c r="T826" s="12"/>
      <c r="U826" s="8"/>
      <c r="V826" s="17" t="s">
        <v>917</v>
      </c>
      <c r="W826" s="344"/>
      <c r="X826" s="2"/>
      <c r="Y826" s="2"/>
      <c r="Z826" s="789"/>
      <c r="CK826" s="829"/>
      <c r="CL826" s="395"/>
      <c r="CM826" s="395"/>
      <c r="CN826" s="888"/>
    </row>
    <row r="827" spans="1:92" s="15" customFormat="1" ht="17" thickBot="1">
      <c r="A827" s="231"/>
      <c r="B827" s="61"/>
      <c r="C827" s="690"/>
      <c r="D827" s="16"/>
      <c r="E827" s="583"/>
      <c r="F827" s="549"/>
      <c r="G827" s="528"/>
      <c r="H827" s="231"/>
      <c r="I827" s="83"/>
      <c r="J827" s="81"/>
      <c r="K827" s="67"/>
      <c r="L827" s="63"/>
      <c r="M827" s="61"/>
      <c r="N827" s="47"/>
      <c r="O827" s="65"/>
      <c r="P827" s="37"/>
      <c r="Q827" s="16"/>
      <c r="R827" s="6"/>
      <c r="S827" s="328"/>
      <c r="T827" s="11"/>
      <c r="U827" s="7"/>
      <c r="V827" s="18"/>
      <c r="W827" s="344"/>
      <c r="X827" s="21"/>
      <c r="Y827" s="21"/>
      <c r="Z827" s="789"/>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829"/>
      <c r="CL827" s="395"/>
      <c r="CM827" s="395"/>
      <c r="CN827" s="914"/>
    </row>
    <row r="828" spans="1:92" s="415" customFormat="1" ht="17" thickTop="1">
      <c r="A828" s="467"/>
      <c r="B828" s="472"/>
      <c r="C828" s="691"/>
      <c r="D828" s="476"/>
      <c r="E828" s="584"/>
      <c r="F828" s="550"/>
      <c r="G828" s="529"/>
      <c r="H828" s="398"/>
      <c r="I828" s="399"/>
      <c r="J828" s="400"/>
      <c r="K828" s="401"/>
      <c r="L828" s="402"/>
      <c r="M828" s="403"/>
      <c r="N828" s="404"/>
      <c r="O828" s="405"/>
      <c r="P828" s="406"/>
      <c r="Q828" s="407"/>
      <c r="R828" s="408"/>
      <c r="S828" s="409"/>
      <c r="T828" s="410"/>
      <c r="U828" s="411"/>
      <c r="V828" s="412" t="s">
        <v>1028</v>
      </c>
      <c r="W828" s="413" t="s">
        <v>512</v>
      </c>
      <c r="X828" s="414"/>
      <c r="Y828" s="414"/>
      <c r="Z828" s="789">
        <v>2011</v>
      </c>
      <c r="BD828" s="416"/>
      <c r="BE828" s="416"/>
      <c r="BF828" s="416"/>
      <c r="BG828" s="416"/>
      <c r="BH828" s="416"/>
      <c r="BI828" s="416"/>
      <c r="BJ828" s="416"/>
      <c r="BK828" s="416"/>
      <c r="BL828" s="416"/>
      <c r="BM828" s="416"/>
      <c r="BN828" s="416"/>
      <c r="BO828" s="416"/>
      <c r="BP828" s="416"/>
      <c r="BQ828" s="416"/>
      <c r="BR828" s="416"/>
      <c r="BS828" s="416"/>
      <c r="BT828" s="416"/>
      <c r="BU828" s="416"/>
      <c r="BV828" s="416"/>
      <c r="BW828" s="416"/>
      <c r="BX828" s="416"/>
      <c r="BY828" s="416"/>
      <c r="BZ828" s="416"/>
      <c r="CA828" s="416"/>
      <c r="CB828" s="416"/>
      <c r="CC828" s="416"/>
      <c r="CD828" s="416"/>
      <c r="CE828" s="416"/>
      <c r="CF828" s="416"/>
      <c r="CG828" s="416"/>
      <c r="CH828" s="416"/>
      <c r="CI828" s="416"/>
      <c r="CJ828" s="416"/>
      <c r="CK828" s="860">
        <v>48.7</v>
      </c>
      <c r="CL828" s="930">
        <v>55.5</v>
      </c>
      <c r="CM828" s="934"/>
      <c r="CN828" s="918"/>
    </row>
    <row r="829" spans="1:92" s="415" customFormat="1" ht="17" thickBot="1">
      <c r="A829" s="467"/>
      <c r="B829" s="472"/>
      <c r="C829" s="691"/>
      <c r="D829" s="476"/>
      <c r="E829" s="584"/>
      <c r="F829" s="550"/>
      <c r="G829" s="529"/>
      <c r="H829" s="398"/>
      <c r="I829" s="399"/>
      <c r="J829" s="400"/>
      <c r="K829" s="401"/>
      <c r="L829" s="402"/>
      <c r="M829" s="403"/>
      <c r="N829" s="404"/>
      <c r="O829" s="405"/>
      <c r="P829" s="406"/>
      <c r="Q829" s="407"/>
      <c r="R829" s="408"/>
      <c r="S829" s="409"/>
      <c r="T829" s="410"/>
      <c r="U829" s="411"/>
      <c r="V829" s="412" t="s">
        <v>1096</v>
      </c>
      <c r="W829" s="413" t="s">
        <v>512</v>
      </c>
      <c r="X829" s="414"/>
      <c r="Y829" s="414"/>
      <c r="Z829" s="789">
        <v>2011</v>
      </c>
      <c r="BD829" s="416"/>
      <c r="BE829" s="416"/>
      <c r="BF829" s="416"/>
      <c r="BG829" s="416"/>
      <c r="BH829" s="416"/>
      <c r="BI829" s="416"/>
      <c r="BJ829" s="416"/>
      <c r="BK829" s="416"/>
      <c r="BL829" s="416"/>
      <c r="BM829" s="416"/>
      <c r="BN829" s="416"/>
      <c r="BO829" s="416"/>
      <c r="BP829" s="416"/>
      <c r="BQ829" s="416"/>
      <c r="BR829" s="416"/>
      <c r="BS829" s="416"/>
      <c r="BT829" s="416"/>
      <c r="BU829" s="416"/>
      <c r="BV829" s="416"/>
      <c r="BW829" s="416"/>
      <c r="BX829" s="416"/>
      <c r="BY829" s="416"/>
      <c r="BZ829" s="416"/>
      <c r="CA829" s="416"/>
      <c r="CB829" s="416"/>
      <c r="CC829" s="416"/>
      <c r="CD829" s="416"/>
      <c r="CE829" s="416"/>
      <c r="CF829" s="416"/>
      <c r="CG829" s="416"/>
      <c r="CH829" s="416"/>
      <c r="CI829" s="416"/>
      <c r="CJ829" s="416"/>
      <c r="CK829" s="861">
        <v>46.1</v>
      </c>
      <c r="CL829" s="931">
        <v>42.4</v>
      </c>
      <c r="CM829" s="934"/>
      <c r="CN829" s="918"/>
    </row>
    <row r="830" spans="1:92" s="484" customFormat="1">
      <c r="A830" s="467"/>
      <c r="B830" s="472"/>
      <c r="C830" s="691"/>
      <c r="D830" s="476"/>
      <c r="E830" s="584"/>
      <c r="F830" s="549"/>
      <c r="G830" s="528" t="s">
        <v>650</v>
      </c>
      <c r="H830" s="528"/>
      <c r="I830" s="528"/>
      <c r="J830" s="528"/>
      <c r="K830" s="528"/>
      <c r="L830" s="528"/>
      <c r="M830" s="528"/>
      <c r="N830" s="528"/>
      <c r="O830" s="528"/>
      <c r="P830" s="528"/>
      <c r="Q830" s="528"/>
      <c r="R830" s="528"/>
      <c r="S830" s="528"/>
      <c r="T830" s="528"/>
      <c r="U830" s="528"/>
      <c r="V830" s="541" t="s">
        <v>442</v>
      </c>
      <c r="W830" s="482"/>
      <c r="X830" s="483"/>
      <c r="Y830" s="483"/>
      <c r="Z830" s="789"/>
      <c r="BD830" s="485"/>
      <c r="BE830" s="485"/>
      <c r="BF830" s="485"/>
      <c r="BG830" s="485"/>
      <c r="BH830" s="485"/>
      <c r="BI830" s="485"/>
      <c r="BJ830" s="485"/>
      <c r="BK830" s="485"/>
      <c r="BL830" s="485"/>
      <c r="BM830" s="485"/>
      <c r="BN830" s="485"/>
      <c r="BO830" s="485"/>
      <c r="BP830" s="485"/>
      <c r="BQ830" s="485"/>
      <c r="BR830" s="485"/>
      <c r="BS830" s="485"/>
      <c r="BT830" s="485"/>
      <c r="BU830" s="485"/>
      <c r="BV830" s="485"/>
      <c r="BW830" s="485"/>
      <c r="BX830" s="485"/>
      <c r="BY830" s="485"/>
      <c r="BZ830" s="485"/>
      <c r="CA830" s="485"/>
      <c r="CB830" s="485"/>
      <c r="CC830" s="485"/>
      <c r="CD830" s="485"/>
      <c r="CE830" s="485"/>
      <c r="CF830" s="485"/>
      <c r="CG830" s="485"/>
      <c r="CH830" s="485"/>
      <c r="CI830" s="485"/>
      <c r="CJ830" s="485"/>
      <c r="CK830" s="862"/>
      <c r="CL830" s="570"/>
      <c r="CM830" s="570"/>
      <c r="CN830" s="918"/>
    </row>
    <row r="831" spans="1:92" s="575" customFormat="1">
      <c r="A831" s="467"/>
      <c r="B831" s="472"/>
      <c r="C831" s="691"/>
      <c r="D831" s="476"/>
      <c r="E831" s="584" t="s">
        <v>429</v>
      </c>
      <c r="F831" s="576"/>
      <c r="G831" s="577"/>
      <c r="H831" s="577"/>
      <c r="I831" s="577"/>
      <c r="J831" s="577"/>
      <c r="K831" s="577"/>
      <c r="L831" s="577"/>
      <c r="M831" s="577"/>
      <c r="N831" s="577"/>
      <c r="O831" s="577"/>
      <c r="P831" s="577"/>
      <c r="Q831" s="577"/>
      <c r="R831" s="577"/>
      <c r="S831" s="577"/>
      <c r="T831" s="577"/>
      <c r="U831" s="577"/>
      <c r="V831" s="589" t="s">
        <v>526</v>
      </c>
      <c r="W831" s="590" t="s">
        <v>490</v>
      </c>
      <c r="X831" s="482"/>
      <c r="Y831" s="482"/>
      <c r="Z831" s="789">
        <v>1993</v>
      </c>
      <c r="BD831" s="485"/>
      <c r="BE831" s="485"/>
      <c r="BF831" s="485"/>
      <c r="BG831" s="485"/>
      <c r="BH831" s="485"/>
      <c r="BI831" s="485"/>
      <c r="BJ831" s="485"/>
      <c r="BK831" s="485"/>
      <c r="BL831" s="485"/>
      <c r="BM831" s="485"/>
      <c r="BN831" s="485"/>
      <c r="BO831" s="485"/>
      <c r="BP831" s="485"/>
      <c r="BQ831" s="485"/>
      <c r="BR831" s="485"/>
      <c r="BS831" s="581">
        <v>56.1</v>
      </c>
      <c r="BT831" s="581">
        <v>63.5</v>
      </c>
      <c r="BU831" s="581">
        <v>49.6</v>
      </c>
      <c r="BV831" s="581">
        <v>49.6</v>
      </c>
      <c r="BW831" s="581">
        <v>188</v>
      </c>
      <c r="BX831" s="594">
        <v>78</v>
      </c>
      <c r="BY831" s="594">
        <v>79</v>
      </c>
      <c r="BZ831" s="594">
        <v>93</v>
      </c>
      <c r="CA831" s="485"/>
      <c r="CB831" s="485"/>
      <c r="CC831" s="485"/>
      <c r="CD831" s="485"/>
      <c r="CE831" s="485"/>
      <c r="CF831" s="485"/>
      <c r="CG831" s="485"/>
      <c r="CH831" s="485"/>
      <c r="CI831" s="485"/>
      <c r="CJ831" s="485"/>
      <c r="CK831" s="840"/>
      <c r="CL831" s="537"/>
      <c r="CM831" s="537"/>
      <c r="CN831" s="919"/>
    </row>
    <row r="832" spans="1:92" s="575" customFormat="1">
      <c r="A832" s="467"/>
      <c r="B832" s="472"/>
      <c r="C832" s="691"/>
      <c r="D832" s="476"/>
      <c r="E832" s="584" t="s">
        <v>429</v>
      </c>
      <c r="F832" s="576"/>
      <c r="G832" s="577"/>
      <c r="H832" s="577"/>
      <c r="I832" s="577"/>
      <c r="J832" s="577"/>
      <c r="K832" s="577"/>
      <c r="L832" s="577"/>
      <c r="M832" s="577"/>
      <c r="N832" s="577"/>
      <c r="O832" s="577"/>
      <c r="P832" s="577"/>
      <c r="Q832" s="577"/>
      <c r="R832" s="577"/>
      <c r="S832" s="577"/>
      <c r="T832" s="577"/>
      <c r="U832" s="577"/>
      <c r="V832" s="589" t="s">
        <v>489</v>
      </c>
      <c r="W832" s="590" t="s">
        <v>490</v>
      </c>
      <c r="X832" s="482"/>
      <c r="Y832" s="482"/>
      <c r="Z832" s="789">
        <v>1993</v>
      </c>
      <c r="BD832" s="485"/>
      <c r="BE832" s="485"/>
      <c r="BF832" s="485"/>
      <c r="BG832" s="485"/>
      <c r="BH832" s="485"/>
      <c r="BI832" s="485"/>
      <c r="BJ832" s="485"/>
      <c r="BK832" s="485"/>
      <c r="BL832" s="485"/>
      <c r="BM832" s="485"/>
      <c r="BN832" s="485"/>
      <c r="BO832" s="485"/>
      <c r="BP832" s="485"/>
      <c r="BQ832" s="485"/>
      <c r="BR832" s="485"/>
      <c r="BS832" s="581">
        <v>27.4</v>
      </c>
      <c r="BT832" s="581">
        <v>139.1</v>
      </c>
      <c r="BU832" s="581">
        <v>13</v>
      </c>
      <c r="BV832" s="581">
        <v>16.2</v>
      </c>
      <c r="BW832" s="581">
        <v>19.899999999999999</v>
      </c>
      <c r="BX832" s="594">
        <v>9</v>
      </c>
      <c r="BY832" s="594">
        <v>10</v>
      </c>
      <c r="BZ832" s="594">
        <v>8</v>
      </c>
      <c r="CA832" s="485"/>
      <c r="CB832" s="485"/>
      <c r="CC832" s="485"/>
      <c r="CD832" s="485"/>
      <c r="CE832" s="485"/>
      <c r="CF832" s="485"/>
      <c r="CG832" s="485"/>
      <c r="CH832" s="485"/>
      <c r="CI832" s="485"/>
      <c r="CJ832" s="485"/>
      <c r="CK832" s="840"/>
      <c r="CL832" s="537"/>
      <c r="CM832" s="537"/>
      <c r="CN832" s="919"/>
    </row>
    <row r="833" spans="1:92" s="575" customFormat="1">
      <c r="A833" s="467"/>
      <c r="B833" s="472"/>
      <c r="C833" s="691"/>
      <c r="D833" s="476"/>
      <c r="E833" s="584" t="s">
        <v>429</v>
      </c>
      <c r="F833" s="538"/>
      <c r="G833" s="145"/>
      <c r="H833" s="145"/>
      <c r="I833" s="145"/>
      <c r="J833" s="145"/>
      <c r="K833" s="145"/>
      <c r="L833" s="145"/>
      <c r="M833" s="145"/>
      <c r="N833" s="145"/>
      <c r="O833" s="145"/>
      <c r="P833" s="145"/>
      <c r="Q833" s="145"/>
      <c r="R833" s="145"/>
      <c r="S833" s="145"/>
      <c r="T833" s="145"/>
      <c r="U833" s="145"/>
      <c r="V833" s="589" t="s">
        <v>380</v>
      </c>
      <c r="W833" s="590" t="s">
        <v>490</v>
      </c>
      <c r="X833" s="482"/>
      <c r="Y833" s="482"/>
      <c r="Z833" s="789">
        <v>1993</v>
      </c>
      <c r="BD833" s="485"/>
      <c r="BE833" s="485"/>
      <c r="BF833" s="485"/>
      <c r="BG833" s="485"/>
      <c r="BH833" s="485"/>
      <c r="BI833" s="485"/>
      <c r="BJ833" s="485"/>
      <c r="BK833" s="485"/>
      <c r="BL833" s="485"/>
      <c r="BM833" s="485"/>
      <c r="BN833" s="485"/>
      <c r="BO833" s="485"/>
      <c r="BP833" s="485"/>
      <c r="BQ833" s="485"/>
      <c r="BR833" s="485"/>
      <c r="BS833" s="581">
        <v>95.5</v>
      </c>
      <c r="BT833" s="581">
        <v>155.69999999999999</v>
      </c>
      <c r="BU833" s="581">
        <v>159.30000000000001</v>
      </c>
      <c r="BV833" s="581">
        <v>201.9</v>
      </c>
      <c r="BW833" s="581">
        <v>176.9</v>
      </c>
      <c r="BX833" s="594">
        <v>268.8</v>
      </c>
      <c r="BY833" s="594">
        <v>195</v>
      </c>
      <c r="BZ833" s="594">
        <v>283</v>
      </c>
      <c r="CA833" s="485"/>
      <c r="CB833" s="485"/>
      <c r="CC833" s="485"/>
      <c r="CD833" s="485"/>
      <c r="CE833" s="485"/>
      <c r="CF833" s="485"/>
      <c r="CG833" s="485"/>
      <c r="CH833" s="485"/>
      <c r="CI833" s="485"/>
      <c r="CJ833" s="485"/>
      <c r="CK833" s="840"/>
      <c r="CL833" s="537"/>
      <c r="CM833" s="537"/>
      <c r="CN833" s="919"/>
    </row>
    <row r="834" spans="1:92" s="485" customFormat="1" ht="15">
      <c r="A834" s="229"/>
      <c r="B834" s="187"/>
      <c r="C834" s="687"/>
      <c r="D834" s="191" t="s">
        <v>918</v>
      </c>
      <c r="E834" s="581"/>
      <c r="F834" s="395"/>
      <c r="G834" s="4"/>
      <c r="H834" s="4"/>
      <c r="I834" s="4"/>
      <c r="J834" s="4"/>
      <c r="K834" s="4"/>
      <c r="L834" s="4"/>
      <c r="M834" s="4"/>
      <c r="N834" s="4"/>
      <c r="O834" s="4"/>
      <c r="P834" s="4"/>
      <c r="Q834" s="4"/>
      <c r="R834" s="4"/>
      <c r="S834" s="4"/>
      <c r="T834" s="4"/>
      <c r="U834" s="4"/>
      <c r="V834" s="17" t="s">
        <v>861</v>
      </c>
      <c r="W834" s="673" t="s">
        <v>512</v>
      </c>
      <c r="X834" s="482" t="s">
        <v>1134</v>
      </c>
      <c r="Y834" s="482"/>
      <c r="Z834" s="789">
        <v>2001</v>
      </c>
      <c r="BS834" s="485">
        <f t="shared" ref="BS834:BX834" si="491">BS831/$W$821</f>
        <v>8.5523898670187233</v>
      </c>
      <c r="BT834" s="485">
        <f t="shared" si="491"/>
        <v>9.6805125945755588</v>
      </c>
      <c r="BU834" s="485">
        <f t="shared" si="491"/>
        <v>7.5614712549755554</v>
      </c>
      <c r="BV834" s="485">
        <f t="shared" si="491"/>
        <v>7.5614712549755554</v>
      </c>
      <c r="BW834" s="485">
        <f t="shared" si="491"/>
        <v>28.660415240633153</v>
      </c>
      <c r="BX834" s="485">
        <f t="shared" si="491"/>
        <v>11.891023344518009</v>
      </c>
      <c r="BY834" s="485">
        <f>BY831/$W$821</f>
        <v>12.04347236175542</v>
      </c>
      <c r="BZ834" s="485">
        <f>BZ831/$W$821</f>
        <v>14.177758603079166</v>
      </c>
      <c r="CA834" s="191">
        <v>14.8</v>
      </c>
      <c r="CB834" s="191">
        <v>14.6</v>
      </c>
      <c r="CC834" s="191">
        <v>30.3</v>
      </c>
      <c r="CD834" s="191">
        <v>36</v>
      </c>
      <c r="CE834" s="191">
        <v>33.1</v>
      </c>
      <c r="CF834" s="191">
        <v>43.2</v>
      </c>
      <c r="CG834" s="191">
        <v>31.9</v>
      </c>
      <c r="CH834" s="191">
        <v>39.299999999999997</v>
      </c>
      <c r="CI834" s="191">
        <v>62.8</v>
      </c>
      <c r="CJ834" s="191">
        <v>29.5</v>
      </c>
      <c r="CK834" s="863">
        <v>48.7</v>
      </c>
      <c r="CL834" s="674">
        <v>56.1</v>
      </c>
      <c r="CM834" s="674"/>
      <c r="CN834" s="902"/>
    </row>
    <row r="835" spans="1:92" s="485" customFormat="1" ht="15">
      <c r="A835" s="229"/>
      <c r="B835" s="187"/>
      <c r="C835" s="687"/>
      <c r="D835" s="191" t="s">
        <v>887</v>
      </c>
      <c r="E835" s="581"/>
      <c r="F835" s="395"/>
      <c r="G835" s="4"/>
      <c r="H835" s="4"/>
      <c r="I835" s="4"/>
      <c r="J835" s="4"/>
      <c r="K835" s="4"/>
      <c r="L835" s="4"/>
      <c r="M835" s="4"/>
      <c r="N835" s="4"/>
      <c r="O835" s="4"/>
      <c r="P835" s="4"/>
      <c r="Q835" s="4"/>
      <c r="R835" s="4"/>
      <c r="S835" s="4"/>
      <c r="T835" s="4"/>
      <c r="U835" s="4"/>
      <c r="V835" s="17" t="s">
        <v>380</v>
      </c>
      <c r="W835" s="673" t="s">
        <v>512</v>
      </c>
      <c r="X835" s="482" t="s">
        <v>1049</v>
      </c>
      <c r="Y835" s="482"/>
      <c r="Z835" s="789">
        <v>2001</v>
      </c>
      <c r="BS835" s="485">
        <f t="shared" ref="BS835:BX835" si="492">BS833/$W$821</f>
        <v>14.558881146172691</v>
      </c>
      <c r="BT835" s="485">
        <f t="shared" si="492"/>
        <v>23.736311983864795</v>
      </c>
      <c r="BU835" s="485">
        <f t="shared" si="492"/>
        <v>24.285128445919476</v>
      </c>
      <c r="BV835" s="485">
        <f t="shared" si="492"/>
        <v>30.779456580233155</v>
      </c>
      <c r="BW835" s="485">
        <f t="shared" si="492"/>
        <v>26.968231149297896</v>
      </c>
      <c r="BX835" s="485">
        <f t="shared" si="492"/>
        <v>40.978295833415913</v>
      </c>
      <c r="BY835" s="485">
        <f>BY833/$W$821</f>
        <v>29.727558361295024</v>
      </c>
      <c r="BZ835" s="485">
        <f>BZ833/$W$821</f>
        <v>43.143071878187136</v>
      </c>
      <c r="CA835" s="191">
        <v>36.5</v>
      </c>
      <c r="CB835" s="191">
        <v>44.8</v>
      </c>
      <c r="CC835" s="191">
        <v>32.200000000000003</v>
      </c>
      <c r="CD835" s="191">
        <v>30.5</v>
      </c>
      <c r="CE835" s="191">
        <v>32.5</v>
      </c>
      <c r="CF835" s="191">
        <v>34.4</v>
      </c>
      <c r="CG835" s="191">
        <v>37.200000000000003</v>
      </c>
      <c r="CH835" s="191">
        <v>58.3</v>
      </c>
      <c r="CI835" s="191">
        <v>47.4</v>
      </c>
      <c r="CJ835" s="191">
        <v>53.5</v>
      </c>
      <c r="CK835" s="863">
        <v>46.1</v>
      </c>
      <c r="CL835" s="674">
        <v>42.8</v>
      </c>
      <c r="CM835" s="674"/>
      <c r="CN835" s="902"/>
    </row>
    <row r="836" spans="1:92" s="684" customFormat="1" ht="15">
      <c r="A836" s="781"/>
      <c r="B836" s="776"/>
      <c r="C836" s="692"/>
      <c r="D836" s="679"/>
      <c r="E836" s="680"/>
      <c r="F836" s="681"/>
      <c r="G836" s="682"/>
      <c r="H836" s="682"/>
      <c r="I836" s="682"/>
      <c r="J836" s="682"/>
      <c r="K836" s="682"/>
      <c r="L836" s="682"/>
      <c r="M836" s="682"/>
      <c r="N836" s="682"/>
      <c r="O836" s="682"/>
      <c r="P836" s="682"/>
      <c r="Q836" s="682"/>
      <c r="R836" s="682"/>
      <c r="S836" s="682"/>
      <c r="T836" s="682"/>
      <c r="U836" s="682"/>
      <c r="V836" s="683" t="s">
        <v>837</v>
      </c>
      <c r="W836" s="677" t="s">
        <v>512</v>
      </c>
      <c r="X836" s="677"/>
      <c r="Y836" s="677"/>
      <c r="Z836" s="796"/>
      <c r="BD836" s="609"/>
      <c r="BE836" s="609"/>
      <c r="BF836" s="609"/>
      <c r="BG836" s="609"/>
      <c r="BH836" s="609"/>
      <c r="BI836" s="609"/>
      <c r="BJ836" s="609"/>
      <c r="BK836" s="609"/>
      <c r="BL836" s="609"/>
      <c r="BM836" s="609"/>
      <c r="BN836" s="609"/>
      <c r="BO836" s="609"/>
      <c r="BP836" s="609"/>
      <c r="BQ836" s="609"/>
      <c r="BR836" s="609"/>
      <c r="BS836" s="676">
        <f t="shared" ref="BS836:BZ836" si="493">BS834+BS835-BS837</f>
        <v>0</v>
      </c>
      <c r="BT836" s="676">
        <f t="shared" si="493"/>
        <v>0</v>
      </c>
      <c r="BU836" s="676">
        <f t="shared" si="493"/>
        <v>0</v>
      </c>
      <c r="BV836" s="676">
        <f t="shared" si="493"/>
        <v>0</v>
      </c>
      <c r="BW836" s="676">
        <f t="shared" si="493"/>
        <v>0</v>
      </c>
      <c r="BX836" s="676">
        <f t="shared" si="493"/>
        <v>0</v>
      </c>
      <c r="BY836" s="676">
        <f t="shared" si="493"/>
        <v>0</v>
      </c>
      <c r="BZ836" s="676">
        <f t="shared" si="493"/>
        <v>0.22083048126629734</v>
      </c>
      <c r="CA836" s="609">
        <f>CA837-(CA834+CA835)</f>
        <v>0</v>
      </c>
      <c r="CB836" s="609">
        <f t="shared" ref="CB836:CL836" si="494">CB837-(CB834+CB835)</f>
        <v>0</v>
      </c>
      <c r="CC836" s="609">
        <f t="shared" si="494"/>
        <v>0</v>
      </c>
      <c r="CD836" s="609">
        <f t="shared" si="494"/>
        <v>0</v>
      </c>
      <c r="CE836" s="609">
        <f t="shared" si="494"/>
        <v>0</v>
      </c>
      <c r="CF836" s="609">
        <f t="shared" si="494"/>
        <v>0</v>
      </c>
      <c r="CG836" s="609">
        <f t="shared" si="494"/>
        <v>0</v>
      </c>
      <c r="CH836" s="609">
        <f t="shared" si="494"/>
        <v>0</v>
      </c>
      <c r="CI836" s="609">
        <f t="shared" si="494"/>
        <v>0</v>
      </c>
      <c r="CJ836" s="609">
        <f t="shared" si="494"/>
        <v>0</v>
      </c>
      <c r="CK836" s="864">
        <f t="shared" si="494"/>
        <v>0</v>
      </c>
      <c r="CL836" s="676">
        <f t="shared" si="494"/>
        <v>-1</v>
      </c>
      <c r="CM836" s="676"/>
      <c r="CN836" s="920"/>
    </row>
    <row r="837" spans="1:92" s="415" customFormat="1">
      <c r="A837" s="467"/>
      <c r="B837" s="472"/>
      <c r="C837" s="691"/>
      <c r="D837" s="476"/>
      <c r="E837" s="584"/>
      <c r="F837" s="550"/>
      <c r="G837" s="529" t="s">
        <v>431</v>
      </c>
      <c r="H837" s="398"/>
      <c r="I837" s="399"/>
      <c r="J837" s="400"/>
      <c r="K837" s="401"/>
      <c r="L837" s="402"/>
      <c r="M837" s="403"/>
      <c r="N837" s="404"/>
      <c r="O837" s="405"/>
      <c r="P837" s="406"/>
      <c r="Q837" s="407"/>
      <c r="R837" s="408"/>
      <c r="S837" s="409"/>
      <c r="T837" s="410"/>
      <c r="U837" s="411"/>
      <c r="V837" s="534" t="s">
        <v>394</v>
      </c>
      <c r="W837" s="535" t="s">
        <v>512</v>
      </c>
      <c r="X837" s="482" t="s">
        <v>381</v>
      </c>
      <c r="Y837" s="482"/>
      <c r="Z837" s="789">
        <v>2000</v>
      </c>
      <c r="BD837" s="416"/>
      <c r="BE837" s="416"/>
      <c r="BF837" s="416"/>
      <c r="BG837" s="416"/>
      <c r="BH837" s="416"/>
      <c r="BI837" s="416"/>
      <c r="BJ837" s="416"/>
      <c r="BK837" s="416"/>
      <c r="BL837" s="416"/>
      <c r="BM837" s="416"/>
      <c r="BN837" s="416"/>
      <c r="BO837" s="416"/>
      <c r="BP837" s="416"/>
      <c r="BQ837" s="416"/>
      <c r="BR837" s="416"/>
      <c r="BS837" s="416">
        <f t="shared" ref="BS837:BY837" si="495">(BS831+BS833)/$W$821</f>
        <v>23.111271013191413</v>
      </c>
      <c r="BT837" s="485">
        <f t="shared" si="495"/>
        <v>33.416824578440355</v>
      </c>
      <c r="BU837" s="485">
        <f t="shared" si="495"/>
        <v>31.84659970089503</v>
      </c>
      <c r="BV837" s="485">
        <f t="shared" si="495"/>
        <v>38.34092783520871</v>
      </c>
      <c r="BW837" s="485">
        <f t="shared" si="495"/>
        <v>55.628646389931042</v>
      </c>
      <c r="BX837" s="485">
        <f t="shared" si="495"/>
        <v>52.869319177933924</v>
      </c>
      <c r="BY837" s="485">
        <f t="shared" si="495"/>
        <v>41.771030723050444</v>
      </c>
      <c r="BZ837" s="536">
        <v>57.1</v>
      </c>
      <c r="CA837" s="536">
        <v>51.3</v>
      </c>
      <c r="CB837" s="536">
        <v>59.4</v>
      </c>
      <c r="CC837" s="536">
        <v>62.5</v>
      </c>
      <c r="CD837" s="536">
        <v>66.5</v>
      </c>
      <c r="CE837" s="536">
        <v>65.599999999999994</v>
      </c>
      <c r="CF837" s="536">
        <v>77.599999999999994</v>
      </c>
      <c r="CG837" s="536">
        <v>69.099999999999994</v>
      </c>
      <c r="CH837" s="536">
        <v>97.6</v>
      </c>
      <c r="CI837" s="536">
        <v>110.2</v>
      </c>
      <c r="CJ837" s="536">
        <v>83</v>
      </c>
      <c r="CK837" s="865">
        <f>CK828+CK829</f>
        <v>94.800000000000011</v>
      </c>
      <c r="CL837" s="865">
        <v>97.9</v>
      </c>
      <c r="CM837" s="840">
        <v>106.7</v>
      </c>
      <c r="CN837" s="918"/>
    </row>
    <row r="838" spans="1:92" s="415" customFormat="1">
      <c r="A838" s="467"/>
      <c r="B838" s="472"/>
      <c r="C838" s="691"/>
      <c r="D838" s="476"/>
      <c r="E838" s="584"/>
      <c r="F838" s="550"/>
      <c r="G838" s="529" t="s">
        <v>431</v>
      </c>
      <c r="H838" s="398"/>
      <c r="I838" s="399"/>
      <c r="J838" s="400"/>
      <c r="K838" s="401"/>
      <c r="L838" s="402"/>
      <c r="M838" s="403"/>
      <c r="N838" s="404"/>
      <c r="O838" s="405"/>
      <c r="P838" s="406"/>
      <c r="Q838" s="407"/>
      <c r="R838" s="408"/>
      <c r="S838" s="409"/>
      <c r="T838" s="410"/>
      <c r="U838" s="411"/>
      <c r="V838" s="534" t="s">
        <v>407</v>
      </c>
      <c r="W838" s="535" t="s">
        <v>512</v>
      </c>
      <c r="X838" s="482"/>
      <c r="Y838" s="482"/>
      <c r="Z838" s="789">
        <v>2000</v>
      </c>
      <c r="BD838" s="416"/>
      <c r="BE838" s="416"/>
      <c r="BF838" s="416"/>
      <c r="BG838" s="416"/>
      <c r="BH838" s="416"/>
      <c r="BI838" s="416"/>
      <c r="BJ838" s="416"/>
      <c r="BK838" s="416"/>
      <c r="BL838" s="416"/>
      <c r="BM838" s="416"/>
      <c r="BN838" s="416"/>
      <c r="BO838" s="416"/>
      <c r="BP838" s="416"/>
      <c r="BQ838" s="416"/>
      <c r="BR838" s="416"/>
      <c r="BS838" s="416">
        <f t="shared" ref="BS838:BY838" si="496">BS832/$W$821</f>
        <v>4.1771030723050444</v>
      </c>
      <c r="BT838" s="485">
        <f t="shared" si="496"/>
        <v>21.205658297723783</v>
      </c>
      <c r="BU838" s="485">
        <f t="shared" si="496"/>
        <v>1.9818372240863349</v>
      </c>
      <c r="BV838" s="485">
        <f t="shared" si="496"/>
        <v>2.4696740792460479</v>
      </c>
      <c r="BW838" s="485">
        <f t="shared" si="496"/>
        <v>3.0337354430244665</v>
      </c>
      <c r="BX838" s="485">
        <f t="shared" si="496"/>
        <v>1.3720411551366933</v>
      </c>
      <c r="BY838" s="485">
        <f t="shared" si="496"/>
        <v>1.5244901723741038</v>
      </c>
      <c r="BZ838" s="536">
        <v>0</v>
      </c>
      <c r="CA838" s="536">
        <v>0</v>
      </c>
      <c r="CB838" s="536">
        <v>0</v>
      </c>
      <c r="CC838" s="536">
        <v>0</v>
      </c>
      <c r="CD838" s="536">
        <v>0</v>
      </c>
      <c r="CE838" s="536">
        <v>0</v>
      </c>
      <c r="CF838" s="536">
        <v>2.8</v>
      </c>
      <c r="CG838" s="536">
        <v>0.6</v>
      </c>
      <c r="CH838" s="536">
        <v>10.3</v>
      </c>
      <c r="CI838" s="536">
        <v>1.6</v>
      </c>
      <c r="CJ838" s="536">
        <v>4.0999999999999996</v>
      </c>
      <c r="CK838" s="865">
        <v>0.6</v>
      </c>
      <c r="CL838" s="865">
        <v>1.3</v>
      </c>
      <c r="CM838" s="840">
        <v>6.1</v>
      </c>
      <c r="CN838" s="918"/>
    </row>
    <row r="839" spans="1:92" s="484" customFormat="1">
      <c r="A839" s="467"/>
      <c r="B839" s="472"/>
      <c r="C839" s="691"/>
      <c r="D839" s="476"/>
      <c r="E839" s="584"/>
      <c r="F839" s="550"/>
      <c r="G839" s="529"/>
      <c r="H839" s="467"/>
      <c r="I839" s="468"/>
      <c r="J839" s="469"/>
      <c r="K839" s="470"/>
      <c r="L839" s="471"/>
      <c r="M839" s="472"/>
      <c r="N839" s="473"/>
      <c r="O839" s="474"/>
      <c r="P839" s="475"/>
      <c r="Q839" s="476"/>
      <c r="R839" s="477"/>
      <c r="S839" s="478"/>
      <c r="T839" s="479"/>
      <c r="U839" s="480"/>
      <c r="V839" s="1004" t="s">
        <v>209</v>
      </c>
      <c r="W839" s="199" t="s">
        <v>512</v>
      </c>
      <c r="X839" s="199"/>
      <c r="Y839" s="199"/>
      <c r="Z839" s="795"/>
      <c r="AA839" s="1005"/>
      <c r="AB839" s="1005"/>
      <c r="AC839" s="1005"/>
      <c r="AD839" s="1005"/>
      <c r="AE839" s="1005"/>
      <c r="AF839" s="1005"/>
      <c r="AG839" s="1005"/>
      <c r="AH839" s="1005"/>
      <c r="AI839" s="1005"/>
      <c r="AJ839" s="1005"/>
      <c r="AK839" s="1005"/>
      <c r="AL839" s="1005"/>
      <c r="AM839" s="1005"/>
      <c r="AN839" s="1005"/>
      <c r="AO839" s="1005"/>
      <c r="AP839" s="1005"/>
      <c r="AQ839" s="1005"/>
      <c r="AR839" s="1005"/>
      <c r="AS839" s="1005"/>
      <c r="AT839" s="1005"/>
      <c r="AU839" s="1005"/>
      <c r="AV839" s="1005"/>
      <c r="AW839" s="1005"/>
      <c r="AX839" s="1005"/>
      <c r="AY839" s="1005"/>
      <c r="AZ839" s="1005"/>
      <c r="BA839" s="1005"/>
      <c r="BB839" s="1005"/>
      <c r="BC839" s="1005"/>
      <c r="BD839" s="537"/>
      <c r="BE839" s="537"/>
      <c r="BF839" s="537"/>
      <c r="BG839" s="537"/>
      <c r="BH839" s="537"/>
      <c r="BI839" s="537"/>
      <c r="BJ839" s="537"/>
      <c r="BK839" s="537"/>
      <c r="BL839" s="537"/>
      <c r="BM839" s="537"/>
      <c r="BN839" s="537"/>
      <c r="BO839" s="537"/>
      <c r="BP839" s="537"/>
      <c r="BQ839" s="537"/>
      <c r="BR839" s="537"/>
      <c r="BS839" s="537">
        <f>BS837+BS838</f>
        <v>27.288374085496457</v>
      </c>
      <c r="BT839" s="537">
        <f t="shared" ref="BT839:CI839" si="497">BT837+BT838</f>
        <v>54.622482876164142</v>
      </c>
      <c r="BU839" s="537">
        <f t="shared" si="497"/>
        <v>33.828436924981368</v>
      </c>
      <c r="BV839" s="537">
        <f t="shared" si="497"/>
        <v>40.810601914454757</v>
      </c>
      <c r="BW839" s="537">
        <f>BW89+BW838</f>
        <v>30.007862463440624</v>
      </c>
      <c r="BX839" s="537">
        <f t="shared" si="497"/>
        <v>54.241360333070617</v>
      </c>
      <c r="BY839" s="537">
        <f t="shared" si="497"/>
        <v>43.295520895424545</v>
      </c>
      <c r="BZ839" s="537">
        <f t="shared" si="497"/>
        <v>57.1</v>
      </c>
      <c r="CA839" s="537">
        <f t="shared" si="497"/>
        <v>51.3</v>
      </c>
      <c r="CB839" s="537">
        <f t="shared" si="497"/>
        <v>59.4</v>
      </c>
      <c r="CC839" s="537">
        <f t="shared" si="497"/>
        <v>62.5</v>
      </c>
      <c r="CD839" s="537">
        <f t="shared" si="497"/>
        <v>66.5</v>
      </c>
      <c r="CE839" s="537">
        <f t="shared" si="497"/>
        <v>65.599999999999994</v>
      </c>
      <c r="CF839" s="537">
        <f t="shared" si="497"/>
        <v>80.399999999999991</v>
      </c>
      <c r="CG839" s="537">
        <f t="shared" si="497"/>
        <v>69.699999999999989</v>
      </c>
      <c r="CH839" s="537">
        <f t="shared" si="497"/>
        <v>107.89999999999999</v>
      </c>
      <c r="CI839" s="537">
        <f t="shared" si="497"/>
        <v>111.8</v>
      </c>
      <c r="CJ839" s="537">
        <f>CJ837+CJ838</f>
        <v>87.1</v>
      </c>
      <c r="CK839" s="840">
        <f>CK837+CK838</f>
        <v>95.4</v>
      </c>
      <c r="CL839" s="840">
        <f>CL837+CL838</f>
        <v>99.2</v>
      </c>
      <c r="CM839" s="840">
        <f>CM837+CM838</f>
        <v>112.8</v>
      </c>
      <c r="CN839" s="918"/>
    </row>
    <row r="840" spans="1:92" s="484" customFormat="1">
      <c r="A840" s="467"/>
      <c r="B840" s="472"/>
      <c r="C840" s="691"/>
      <c r="D840" s="476"/>
      <c r="E840" s="584"/>
      <c r="F840" s="550"/>
      <c r="G840" s="529"/>
      <c r="H840" s="467"/>
      <c r="I840" s="468"/>
      <c r="J840" s="469"/>
      <c r="K840" s="470"/>
      <c r="L840" s="471"/>
      <c r="M840" s="472"/>
      <c r="N840" s="473"/>
      <c r="O840" s="474"/>
      <c r="P840" s="475"/>
      <c r="Q840" s="476"/>
      <c r="R840" s="477"/>
      <c r="S840" s="478"/>
      <c r="T840" s="479"/>
      <c r="U840" s="480"/>
      <c r="V840" s="669" t="s">
        <v>330</v>
      </c>
      <c r="W840" s="199" t="s">
        <v>512</v>
      </c>
      <c r="X840" s="199"/>
      <c r="Y840" s="199"/>
      <c r="Z840" s="795"/>
      <c r="AA840" s="1005"/>
      <c r="AB840" s="1005"/>
      <c r="AC840" s="1005"/>
      <c r="AD840" s="1005"/>
      <c r="AE840" s="1005"/>
      <c r="AF840" s="1005"/>
      <c r="AG840" s="1005"/>
      <c r="AH840" s="1005"/>
      <c r="AI840" s="1005"/>
      <c r="AJ840" s="1005"/>
      <c r="AK840" s="1005"/>
      <c r="AL840" s="1005"/>
      <c r="AM840" s="1005"/>
      <c r="AN840" s="1005"/>
      <c r="AO840" s="1005"/>
      <c r="AP840" s="1005"/>
      <c r="AQ840" s="1005"/>
      <c r="AR840" s="1005"/>
      <c r="AS840" s="1005"/>
      <c r="AT840" s="1005"/>
      <c r="AU840" s="1005"/>
      <c r="AV840" s="1005"/>
      <c r="AW840" s="1005"/>
      <c r="AX840" s="1005"/>
      <c r="AY840" s="1005"/>
      <c r="AZ840" s="1005"/>
      <c r="BA840" s="1005"/>
      <c r="BB840" s="1005"/>
      <c r="BC840" s="1005"/>
      <c r="BD840" s="537"/>
      <c r="BE840" s="537"/>
      <c r="BF840" s="537"/>
      <c r="BG840" s="537"/>
      <c r="BH840" s="537"/>
      <c r="BI840" s="537"/>
      <c r="BJ840" s="537"/>
      <c r="BK840" s="537"/>
      <c r="BL840" s="537"/>
      <c r="BM840" s="537"/>
      <c r="BN840" s="537"/>
      <c r="BO840" s="537"/>
      <c r="BP840" s="537"/>
      <c r="BQ840" s="537"/>
      <c r="BR840" s="537"/>
      <c r="BS840" s="840">
        <f t="shared" ref="BS840:CL840" si="498">BS367+BS839</f>
        <v>54.102874085496452</v>
      </c>
      <c r="BT840" s="840">
        <f t="shared" si="498"/>
        <v>83.913182876164143</v>
      </c>
      <c r="BU840" s="840">
        <f t="shared" si="498"/>
        <v>66.593736924981357</v>
      </c>
      <c r="BV840" s="840">
        <f t="shared" si="498"/>
        <v>74.422001914454754</v>
      </c>
      <c r="BW840" s="840">
        <f t="shared" si="498"/>
        <v>64.539462463440628</v>
      </c>
      <c r="BX840" s="840">
        <f t="shared" si="498"/>
        <v>88.480160333070614</v>
      </c>
      <c r="BY840" s="840">
        <f t="shared" si="498"/>
        <v>77.535720895424546</v>
      </c>
      <c r="BZ840" s="840">
        <f t="shared" si="498"/>
        <v>92.584699999999998</v>
      </c>
      <c r="CA840" s="840">
        <f t="shared" si="498"/>
        <v>88.144099999999995</v>
      </c>
      <c r="CB840" s="840">
        <f t="shared" si="498"/>
        <v>98.198900000000009</v>
      </c>
      <c r="CC840" s="840">
        <f t="shared" si="498"/>
        <v>101.2741</v>
      </c>
      <c r="CD840" s="840">
        <f t="shared" si="498"/>
        <v>105.6551</v>
      </c>
      <c r="CE840" s="840">
        <f t="shared" si="498"/>
        <v>105.26259999999999</v>
      </c>
      <c r="CF840" s="840">
        <f t="shared" si="498"/>
        <v>119.06299999999999</v>
      </c>
      <c r="CG840" s="840">
        <f t="shared" si="498"/>
        <v>111.16691</v>
      </c>
      <c r="CH840" s="840">
        <f t="shared" si="498"/>
        <v>153.01</v>
      </c>
      <c r="CI840" s="840">
        <f t="shared" si="498"/>
        <v>150.44900000000001</v>
      </c>
      <c r="CJ840" s="840">
        <f t="shared" si="498"/>
        <v>128.36500000000001</v>
      </c>
      <c r="CK840" s="840">
        <f t="shared" si="498"/>
        <v>140.59899999999999</v>
      </c>
      <c r="CL840" s="840">
        <f t="shared" si="498"/>
        <v>143.251</v>
      </c>
      <c r="CM840" s="1027"/>
      <c r="CN840" s="918"/>
    </row>
    <row r="841" spans="1:92" s="484" customFormat="1">
      <c r="A841" s="467"/>
      <c r="B841" s="472"/>
      <c r="C841" s="691"/>
      <c r="D841" s="476"/>
      <c r="E841" s="584"/>
      <c r="F841" s="550"/>
      <c r="G841" s="529"/>
      <c r="H841" s="467"/>
      <c r="I841" s="468"/>
      <c r="J841" s="469"/>
      <c r="K841" s="470"/>
      <c r="L841" s="471"/>
      <c r="M841" s="472"/>
      <c r="N841" s="473"/>
      <c r="O841" s="474"/>
      <c r="P841" s="475"/>
      <c r="Q841" s="476"/>
      <c r="R841" s="477"/>
      <c r="S841" s="478"/>
      <c r="T841" s="479"/>
      <c r="U841" s="480"/>
      <c r="V841" s="1004" t="s">
        <v>435</v>
      </c>
      <c r="W841" s="199" t="s">
        <v>512</v>
      </c>
      <c r="X841" s="199"/>
      <c r="Y841" s="199"/>
      <c r="Z841" s="795"/>
      <c r="AA841" s="1005"/>
      <c r="AB841" s="1005"/>
      <c r="AC841" s="1005"/>
      <c r="AD841" s="1005"/>
      <c r="AE841" s="1005"/>
      <c r="AF841" s="1005"/>
      <c r="AG841" s="1005"/>
      <c r="AH841" s="1005"/>
      <c r="AI841" s="1005"/>
      <c r="AJ841" s="1005"/>
      <c r="AK841" s="1005"/>
      <c r="AL841" s="1005"/>
      <c r="AM841" s="1005"/>
      <c r="AN841" s="1005"/>
      <c r="AO841" s="1005"/>
      <c r="AP841" s="1005"/>
      <c r="AQ841" s="1005"/>
      <c r="AR841" s="1005"/>
      <c r="AS841" s="1005"/>
      <c r="AT841" s="1005"/>
      <c r="AU841" s="1005"/>
      <c r="AV841" s="1005"/>
      <c r="AW841" s="1005"/>
      <c r="AX841" s="1005"/>
      <c r="AY841" s="1005"/>
      <c r="AZ841" s="1005"/>
      <c r="BA841" s="1005"/>
      <c r="BB841" s="1005"/>
      <c r="BC841" s="1005"/>
      <c r="BD841" s="537"/>
      <c r="BE841" s="537"/>
      <c r="BF841" s="537"/>
      <c r="BG841" s="537"/>
      <c r="BH841" s="537"/>
      <c r="BI841" s="537"/>
      <c r="BJ841" s="537"/>
      <c r="BK841" s="537"/>
      <c r="BL841" s="537"/>
      <c r="BM841" s="537"/>
      <c r="BN841" s="537"/>
      <c r="BO841" s="537"/>
      <c r="BP841" s="537"/>
      <c r="BQ841" s="537"/>
      <c r="BR841" s="537"/>
      <c r="BS841" s="840">
        <f t="shared" ref="BS841:CL841" si="499">BS223+BS839</f>
        <v>86.148074085496461</v>
      </c>
      <c r="BT841" s="840">
        <f t="shared" si="499"/>
        <v>109.05428287616414</v>
      </c>
      <c r="BU841" s="840">
        <f t="shared" si="499"/>
        <v>81.668236924981372</v>
      </c>
      <c r="BV841" s="840">
        <f t="shared" si="499"/>
        <v>84.786801914454756</v>
      </c>
      <c r="BW841" s="840">
        <f t="shared" si="499"/>
        <v>78.031362463440615</v>
      </c>
      <c r="BX841" s="840">
        <f t="shared" si="499"/>
        <v>91.813460333070623</v>
      </c>
      <c r="BY841" s="840">
        <f t="shared" si="499"/>
        <v>78.292420895424556</v>
      </c>
      <c r="BZ841" s="840">
        <f t="shared" si="499"/>
        <v>91.228300000000004</v>
      </c>
      <c r="CA841" s="840">
        <f t="shared" si="499"/>
        <v>86.814300000000003</v>
      </c>
      <c r="CB841" s="840">
        <f t="shared" si="499"/>
        <v>116.55459999999999</v>
      </c>
      <c r="CC841" s="840">
        <f t="shared" si="499"/>
        <v>123.40190000000001</v>
      </c>
      <c r="CD841" s="840">
        <f t="shared" si="499"/>
        <v>118.6621</v>
      </c>
      <c r="CE841" s="840">
        <f t="shared" si="499"/>
        <v>117.05789999999999</v>
      </c>
      <c r="CF841" s="840">
        <f t="shared" si="499"/>
        <v>128.77017000000001</v>
      </c>
      <c r="CG841" s="840">
        <f t="shared" si="499"/>
        <v>109.62566999999999</v>
      </c>
      <c r="CH841" s="840">
        <f t="shared" si="499"/>
        <v>171.47299999999998</v>
      </c>
      <c r="CI841" s="840">
        <f t="shared" si="499"/>
        <v>228.85500000000002</v>
      </c>
      <c r="CJ841" s="840">
        <f t="shared" si="499"/>
        <v>208.857</v>
      </c>
      <c r="CK841" s="840">
        <f t="shared" si="499"/>
        <v>183.119</v>
      </c>
      <c r="CL841" s="840">
        <f t="shared" si="499"/>
        <v>179.22200000000001</v>
      </c>
      <c r="CM841" s="1027"/>
      <c r="CN841" s="918"/>
    </row>
    <row r="842" spans="1:92" s="484" customFormat="1">
      <c r="A842" s="467"/>
      <c r="B842" s="472"/>
      <c r="C842" s="691"/>
      <c r="D842" s="476"/>
      <c r="E842" s="584"/>
      <c r="F842" s="550"/>
      <c r="G842" s="529"/>
      <c r="H842" s="467"/>
      <c r="I842" s="468"/>
      <c r="J842" s="469"/>
      <c r="K842" s="470"/>
      <c r="L842" s="471"/>
      <c r="M842" s="472"/>
      <c r="N842" s="473"/>
      <c r="O842" s="474"/>
      <c r="P842" s="475"/>
      <c r="Q842" s="476"/>
      <c r="R842" s="477"/>
      <c r="S842" s="478"/>
      <c r="T842" s="479"/>
      <c r="U842" s="480"/>
      <c r="V842" s="704" t="s">
        <v>355</v>
      </c>
      <c r="W842" s="705" t="s">
        <v>393</v>
      </c>
      <c r="X842" s="705"/>
      <c r="Y842" s="705"/>
      <c r="Z842" s="799"/>
      <c r="AA842" s="706"/>
      <c r="AB842" s="706"/>
      <c r="AC842" s="706"/>
      <c r="AD842" s="706"/>
      <c r="AE842" s="706"/>
      <c r="AF842" s="706"/>
      <c r="AG842" s="706"/>
      <c r="AH842" s="706"/>
      <c r="AI842" s="706"/>
      <c r="AJ842" s="706"/>
      <c r="AK842" s="706"/>
      <c r="AL842" s="706"/>
      <c r="AM842" s="706"/>
      <c r="AN842" s="706"/>
      <c r="AO842" s="706"/>
      <c r="AP842" s="706"/>
      <c r="AQ842" s="706"/>
      <c r="AR842" s="706"/>
      <c r="AS842" s="706"/>
      <c r="AT842" s="706"/>
      <c r="AU842" s="706"/>
      <c r="AV842" s="706"/>
      <c r="AW842" s="706"/>
      <c r="AX842" s="706"/>
      <c r="AY842" s="706"/>
      <c r="AZ842" s="706"/>
      <c r="BA842" s="706"/>
      <c r="BB842" s="706"/>
      <c r="BC842" s="706"/>
      <c r="BD842" s="707"/>
      <c r="BE842" s="707"/>
      <c r="BF842" s="707"/>
      <c r="BG842" s="707"/>
      <c r="BH842" s="707"/>
      <c r="BI842" s="707"/>
      <c r="BJ842" s="707"/>
      <c r="BK842" s="707"/>
      <c r="BL842" s="707"/>
      <c r="BM842" s="707"/>
      <c r="BN842" s="707"/>
      <c r="BO842" s="707"/>
      <c r="BP842" s="707"/>
      <c r="BQ842" s="707"/>
      <c r="BR842" s="707"/>
      <c r="BS842" s="866">
        <f t="shared" ref="BS842:CL842" si="500">BS366+BS839</f>
        <v>306.04947408549651</v>
      </c>
      <c r="BT842" s="866">
        <f t="shared" si="500"/>
        <v>334.07768287616415</v>
      </c>
      <c r="BU842" s="866">
        <f t="shared" si="500"/>
        <v>314.27283692498133</v>
      </c>
      <c r="BV842" s="866">
        <f t="shared" si="500"/>
        <v>332.57000191445479</v>
      </c>
      <c r="BW842" s="866">
        <f t="shared" si="500"/>
        <v>334.04566246344064</v>
      </c>
      <c r="BX842" s="866">
        <f t="shared" si="500"/>
        <v>355.53656033307061</v>
      </c>
      <c r="BY842" s="866">
        <f t="shared" si="500"/>
        <v>359.73162089542456</v>
      </c>
      <c r="BZ842" s="866">
        <f t="shared" si="500"/>
        <v>375.68170000000003</v>
      </c>
      <c r="CA842" s="866">
        <f t="shared" si="500"/>
        <v>381.16090000000014</v>
      </c>
      <c r="CB842" s="866">
        <f t="shared" si="500"/>
        <v>409.67529999999999</v>
      </c>
      <c r="CC842" s="866">
        <f t="shared" si="500"/>
        <v>417.06270000000001</v>
      </c>
      <c r="CD842" s="866">
        <f t="shared" si="500"/>
        <v>442.0607</v>
      </c>
      <c r="CE842" s="866">
        <f t="shared" si="500"/>
        <v>451.96379999999999</v>
      </c>
      <c r="CF842" s="866">
        <f t="shared" si="500"/>
        <v>460.22717</v>
      </c>
      <c r="CG842" s="866">
        <f t="shared" si="500"/>
        <v>448.55579999999998</v>
      </c>
      <c r="CH842" s="866">
        <f t="shared" si="500"/>
        <v>505.32899999999978</v>
      </c>
      <c r="CI842" s="866">
        <f t="shared" si="500"/>
        <v>517.56200000000001</v>
      </c>
      <c r="CJ842" s="866">
        <f t="shared" si="500"/>
        <v>541.23300000000006</v>
      </c>
      <c r="CK842" s="866">
        <f t="shared" si="500"/>
        <v>509.95500000000004</v>
      </c>
      <c r="CL842" s="866">
        <f t="shared" si="500"/>
        <v>520.38700000000006</v>
      </c>
      <c r="CM842" s="1031"/>
      <c r="CN842" s="918"/>
    </row>
    <row r="843" spans="1:92" s="415" customFormat="1">
      <c r="A843" s="467"/>
      <c r="B843" s="472"/>
      <c r="C843" s="691"/>
      <c r="D843" s="476"/>
      <c r="E843" s="584"/>
      <c r="F843" s="550"/>
      <c r="G843" s="529"/>
      <c r="H843" s="398"/>
      <c r="I843" s="399"/>
      <c r="J843" s="400"/>
      <c r="K843" s="401"/>
      <c r="L843" s="402"/>
      <c r="M843" s="403"/>
      <c r="N843" s="404"/>
      <c r="O843" s="405"/>
      <c r="P843" s="406"/>
      <c r="Q843" s="407"/>
      <c r="R843" s="408"/>
      <c r="S843" s="409"/>
      <c r="T843" s="410"/>
      <c r="U843" s="411"/>
      <c r="V843" s="412" t="str">
        <f>V837</f>
        <v>Amortissement de la dette à moyen et long terme</v>
      </c>
      <c r="W843" s="482" t="str">
        <f>W$73</f>
        <v>Md euros 2012</v>
      </c>
      <c r="X843" s="482" t="s">
        <v>381</v>
      </c>
      <c r="Y843" s="482"/>
      <c r="Z843" s="789">
        <v>1993</v>
      </c>
      <c r="BD843" s="416"/>
      <c r="BE843" s="416"/>
      <c r="BF843" s="416"/>
      <c r="BG843" s="416"/>
      <c r="BH843" s="416"/>
      <c r="BI843" s="416"/>
      <c r="BJ843" s="416"/>
      <c r="BK843" s="416"/>
      <c r="BL843" s="416"/>
      <c r="BM843" s="416"/>
      <c r="BN843" s="416"/>
      <c r="BO843" s="416"/>
      <c r="BP843" s="416"/>
      <c r="BQ843" s="416"/>
      <c r="BR843" s="416"/>
      <c r="BS843" s="983">
        <f>BS837/BS$71*BS$73</f>
        <v>30.837578119858478</v>
      </c>
      <c r="BT843" s="983">
        <f t="shared" ref="BT843:CI843" si="501">BT837/BT$71*BT$73</f>
        <v>44.092318943995572</v>
      </c>
      <c r="BU843" s="983">
        <f t="shared" si="501"/>
        <v>41.507795580444117</v>
      </c>
      <c r="BV843" s="983">
        <f t="shared" si="501"/>
        <v>49.252972246158379</v>
      </c>
      <c r="BW843" s="983">
        <f t="shared" si="501"/>
        <v>70.814035254824958</v>
      </c>
      <c r="BX843" s="983">
        <f t="shared" si="501"/>
        <v>66.6121783564206</v>
      </c>
      <c r="BY843" s="983">
        <f t="shared" si="501"/>
        <v>52.536184450038974</v>
      </c>
      <c r="BZ843" s="983">
        <f t="shared" si="501"/>
        <v>70.703684285606556</v>
      </c>
      <c r="CA843" s="983">
        <f t="shared" si="501"/>
        <v>62.267881167149994</v>
      </c>
      <c r="CB843" s="983">
        <f t="shared" si="501"/>
        <v>70.535011586463852</v>
      </c>
      <c r="CC843" s="983">
        <f t="shared" si="501"/>
        <v>72.762766869201556</v>
      </c>
      <c r="CD843" s="983">
        <f t="shared" si="501"/>
        <v>76.144724897387817</v>
      </c>
      <c r="CE843" s="983">
        <f t="shared" si="501"/>
        <v>73.70479259299276</v>
      </c>
      <c r="CF843" s="983">
        <f t="shared" si="501"/>
        <v>85.360024785191499</v>
      </c>
      <c r="CG843" s="983">
        <f t="shared" si="501"/>
        <v>74.093013711860181</v>
      </c>
      <c r="CH843" s="983">
        <f t="shared" si="501"/>
        <v>102.05797171129983</v>
      </c>
      <c r="CI843" s="983">
        <f t="shared" si="501"/>
        <v>114.41422641226795</v>
      </c>
      <c r="CJ843" s="983">
        <f>CJ837/CJ$71*CJ$73</f>
        <v>85.353933503314309</v>
      </c>
      <c r="CK843" s="1032">
        <f>CK837/CK$71*CK$73</f>
        <v>96.250223116552903</v>
      </c>
      <c r="CL843" s="1032">
        <f>CL837/CL$71*CL$73</f>
        <v>97.9</v>
      </c>
      <c r="CM843" s="1033"/>
      <c r="CN843" s="918"/>
    </row>
    <row r="844" spans="1:92" s="484" customFormat="1">
      <c r="A844" s="467"/>
      <c r="B844" s="472"/>
      <c r="C844" s="691"/>
      <c r="D844" s="476"/>
      <c r="E844" s="584"/>
      <c r="F844" s="550"/>
      <c r="G844" s="529"/>
      <c r="H844" s="467"/>
      <c r="I844" s="468"/>
      <c r="J844" s="469"/>
      <c r="K844" s="470"/>
      <c r="L844" s="471"/>
      <c r="M844" s="472"/>
      <c r="N844" s="473"/>
      <c r="O844" s="474"/>
      <c r="P844" s="475"/>
      <c r="Q844" s="476"/>
      <c r="R844" s="477"/>
      <c r="S844" s="478"/>
      <c r="T844" s="479"/>
      <c r="U844" s="480"/>
      <c r="V844" s="669" t="s">
        <v>209</v>
      </c>
      <c r="W844" s="482" t="str">
        <f>W$73</f>
        <v>Md euros 2012</v>
      </c>
      <c r="X844" s="482"/>
      <c r="Y844" s="482"/>
      <c r="Z844" s="789">
        <v>1993</v>
      </c>
      <c r="BD844" s="485"/>
      <c r="BE844" s="485"/>
      <c r="BF844" s="485"/>
      <c r="BG844" s="485"/>
      <c r="BH844" s="485"/>
      <c r="BI844" s="485"/>
      <c r="BJ844" s="485"/>
      <c r="BK844" s="485"/>
      <c r="BL844" s="485"/>
      <c r="BM844" s="485"/>
      <c r="BN844" s="485"/>
      <c r="BO844" s="485"/>
      <c r="BP844" s="485"/>
      <c r="BQ844" s="485"/>
      <c r="BR844" s="485"/>
      <c r="BS844" s="983">
        <f t="shared" ref="BS844:CI844" si="502">BS839/BS$71*BS$73</f>
        <v>36.41112456104662</v>
      </c>
      <c r="BT844" s="983">
        <f t="shared" si="502"/>
        <v>72.072435573146052</v>
      </c>
      <c r="BU844" s="983">
        <f t="shared" si="502"/>
        <v>44.090856100050509</v>
      </c>
      <c r="BV844" s="983">
        <f t="shared" si="502"/>
        <v>52.425529504161425</v>
      </c>
      <c r="BW844" s="983">
        <f t="shared" si="502"/>
        <v>38.199344551958227</v>
      </c>
      <c r="BX844" s="983">
        <f t="shared" si="502"/>
        <v>68.340868106154701</v>
      </c>
      <c r="BY844" s="983">
        <f t="shared" si="502"/>
        <v>54.453563444565944</v>
      </c>
      <c r="BZ844" s="983">
        <f t="shared" si="502"/>
        <v>70.703684285606556</v>
      </c>
      <c r="CA844" s="983">
        <f t="shared" si="502"/>
        <v>62.267881167149994</v>
      </c>
      <c r="CB844" s="983">
        <f t="shared" si="502"/>
        <v>70.535011586463852</v>
      </c>
      <c r="CC844" s="983">
        <f t="shared" si="502"/>
        <v>72.762766869201556</v>
      </c>
      <c r="CD844" s="983">
        <f t="shared" si="502"/>
        <v>76.144724897387817</v>
      </c>
      <c r="CE844" s="983">
        <f t="shared" si="502"/>
        <v>73.70479259299276</v>
      </c>
      <c r="CF844" s="983">
        <f t="shared" si="502"/>
        <v>88.440025679502526</v>
      </c>
      <c r="CG844" s="983">
        <f t="shared" si="502"/>
        <v>74.736368389531904</v>
      </c>
      <c r="CH844" s="983">
        <f t="shared" si="502"/>
        <v>112.82843388984888</v>
      </c>
      <c r="CI844" s="983">
        <f t="shared" si="502"/>
        <v>116.0754130026457</v>
      </c>
      <c r="CJ844" s="983">
        <f>CJ839/CJ$71*CJ$73</f>
        <v>89.570212146249105</v>
      </c>
      <c r="CK844" s="983">
        <f>CK839/CK$71*CK$73</f>
        <v>96.859401743872851</v>
      </c>
      <c r="CL844" s="983">
        <f>CL839/CL$71*CL$73</f>
        <v>99.2</v>
      </c>
      <c r="CM844" s="1033"/>
      <c r="CN844" s="918"/>
    </row>
    <row r="845" spans="1:92" s="415" customFormat="1">
      <c r="A845" s="467"/>
      <c r="B845" s="472"/>
      <c r="C845" s="691"/>
      <c r="D845" s="476"/>
      <c r="E845" s="584"/>
      <c r="F845" s="550"/>
      <c r="G845" s="529"/>
      <c r="H845" s="398"/>
      <c r="I845" s="399"/>
      <c r="J845" s="400"/>
      <c r="K845" s="401"/>
      <c r="L845" s="402"/>
      <c r="M845" s="403"/>
      <c r="N845" s="404"/>
      <c r="O845" s="405"/>
      <c r="P845" s="406"/>
      <c r="Q845" s="407"/>
      <c r="R845" s="408"/>
      <c r="S845" s="409"/>
      <c r="T845" s="410"/>
      <c r="U845" s="411"/>
      <c r="V845" s="481" t="s">
        <v>330</v>
      </c>
      <c r="W845" s="482" t="str">
        <f>W$73</f>
        <v>Md euros 2012</v>
      </c>
      <c r="X845" s="482" t="s">
        <v>331</v>
      </c>
      <c r="Y845" s="482"/>
      <c r="Z845" s="789">
        <v>1993</v>
      </c>
      <c r="BD845" s="416"/>
      <c r="BE845" s="416"/>
      <c r="BF845" s="416"/>
      <c r="BG845" s="416"/>
      <c r="BH845" s="416"/>
      <c r="BI845" s="416"/>
      <c r="BJ845" s="416"/>
      <c r="BK845" s="416"/>
      <c r="BL845" s="416"/>
      <c r="BM845" s="416"/>
      <c r="BN845" s="416"/>
      <c r="BO845" s="416"/>
      <c r="BP845" s="416"/>
      <c r="BQ845" s="416"/>
      <c r="BR845" s="416"/>
      <c r="BS845" s="485">
        <f t="shared" ref="BS845:CJ845" si="503">BS840/BS$71*BS$73</f>
        <v>72.189954640230567</v>
      </c>
      <c r="BT845" s="485">
        <f t="shared" si="503"/>
        <v>110.72047897000814</v>
      </c>
      <c r="BU845" s="485">
        <f t="shared" si="503"/>
        <v>86.796055000569325</v>
      </c>
      <c r="BV845" s="485">
        <f t="shared" si="503"/>
        <v>95.602923605571448</v>
      </c>
      <c r="BW845" s="485">
        <f t="shared" si="503"/>
        <v>82.157306833926029</v>
      </c>
      <c r="BX845" s="485">
        <f t="shared" si="503"/>
        <v>111.47970718660417</v>
      </c>
      <c r="BY845" s="485">
        <f t="shared" si="503"/>
        <v>97.518085235587208</v>
      </c>
      <c r="BZ845" s="485">
        <f t="shared" si="503"/>
        <v>114.64237125179679</v>
      </c>
      <c r="CA845" s="485">
        <f t="shared" si="503"/>
        <v>106.9892074928925</v>
      </c>
      <c r="CB845" s="485">
        <f t="shared" si="503"/>
        <v>116.60707995417518</v>
      </c>
      <c r="CC845" s="485">
        <f t="shared" si="503"/>
        <v>117.90373965101129</v>
      </c>
      <c r="CD845" s="485">
        <f t="shared" si="503"/>
        <v>120.97862441362405</v>
      </c>
      <c r="CE845" s="485">
        <f t="shared" si="503"/>
        <v>118.26765397559696</v>
      </c>
      <c r="CF845" s="485">
        <f t="shared" si="503"/>
        <v>130.9693380283409</v>
      </c>
      <c r="CG845" s="485">
        <f>CG840/CG$71*CG$73</f>
        <v>119.19958591801922</v>
      </c>
      <c r="CH845" s="485">
        <f t="shared" si="503"/>
        <v>159.9988755281351</v>
      </c>
      <c r="CI845" s="485">
        <f t="shared" si="503"/>
        <v>156.20241333483941</v>
      </c>
      <c r="CJ845" s="485">
        <f t="shared" si="503"/>
        <v>132.00551414642101</v>
      </c>
      <c r="CK845" s="485">
        <f>CK840/CK$71*CK$73</f>
        <v>142.74984303759726</v>
      </c>
      <c r="CL845" s="984">
        <f>CL840/CL$71*CL$73</f>
        <v>143.251</v>
      </c>
      <c r="CM845" s="537"/>
      <c r="CN845" s="919">
        <f>AVERAGE(BS845:CL845)</f>
        <v>116.81148791024734</v>
      </c>
    </row>
    <row r="846" spans="1:92" s="1029" customFormat="1">
      <c r="A846" s="1007"/>
      <c r="B846" s="1008"/>
      <c r="C846" s="1009"/>
      <c r="D846" s="1010"/>
      <c r="E846" s="1011"/>
      <c r="F846" s="1012"/>
      <c r="G846" s="1013"/>
      <c r="H846" s="1007"/>
      <c r="I846" s="1014"/>
      <c r="J846" s="1015"/>
      <c r="K846" s="1016"/>
      <c r="L846" s="1017"/>
      <c r="M846" s="1008"/>
      <c r="N846" s="1018"/>
      <c r="O846" s="1019"/>
      <c r="P846" s="1020"/>
      <c r="Q846" s="1010"/>
      <c r="R846" s="1021"/>
      <c r="S846" s="1022"/>
      <c r="T846" s="1023"/>
      <c r="U846" s="1024"/>
      <c r="V846" s="1004" t="s">
        <v>435</v>
      </c>
      <c r="W846" s="785" t="str">
        <f>W$73</f>
        <v>Md euros 2012</v>
      </c>
      <c r="X846" s="932"/>
      <c r="Y846" s="932"/>
      <c r="Z846" s="1025">
        <v>1993</v>
      </c>
      <c r="AA846" s="1026"/>
      <c r="AB846" s="1026"/>
      <c r="AC846" s="1026"/>
      <c r="AD846" s="1026"/>
      <c r="AE846" s="1026"/>
      <c r="AF846" s="1026"/>
      <c r="AG846" s="1026"/>
      <c r="AH846" s="1026"/>
      <c r="AI846" s="1026"/>
      <c r="AJ846" s="1026"/>
      <c r="AK846" s="1026"/>
      <c r="AL846" s="1026"/>
      <c r="AM846" s="1026"/>
      <c r="AN846" s="1026"/>
      <c r="AO846" s="1026"/>
      <c r="AP846" s="1026"/>
      <c r="AQ846" s="1026"/>
      <c r="AR846" s="1026"/>
      <c r="AS846" s="1026"/>
      <c r="AT846" s="1026"/>
      <c r="AU846" s="1026"/>
      <c r="AV846" s="1026"/>
      <c r="AW846" s="1026"/>
      <c r="AX846" s="1026"/>
      <c r="AY846" s="1026"/>
      <c r="AZ846" s="1026"/>
      <c r="BA846" s="1026"/>
      <c r="BB846" s="1026"/>
      <c r="BC846" s="1026"/>
      <c r="BD846" s="840"/>
      <c r="BE846" s="840"/>
      <c r="BF846" s="840"/>
      <c r="BG846" s="840"/>
      <c r="BH846" s="840"/>
      <c r="BI846" s="840"/>
      <c r="BJ846" s="840"/>
      <c r="BK846" s="840"/>
      <c r="BL846" s="840"/>
      <c r="BM846" s="840"/>
      <c r="BN846" s="840"/>
      <c r="BO846" s="840"/>
      <c r="BP846" s="840"/>
      <c r="BQ846" s="840"/>
      <c r="BR846" s="840"/>
      <c r="BS846" s="840">
        <f t="shared" ref="BS846:CK846" si="504">BS841/BS$71*BS$73</f>
        <v>114.94815507855557</v>
      </c>
      <c r="BT846" s="840">
        <f t="shared" si="504"/>
        <v>143.89327183070625</v>
      </c>
      <c r="BU846" s="840">
        <f t="shared" si="504"/>
        <v>106.4436553834705</v>
      </c>
      <c r="BV846" s="840">
        <f t="shared" si="504"/>
        <v>108.91760417175715</v>
      </c>
      <c r="BW846" s="840">
        <f t="shared" si="504"/>
        <v>99.33219682778909</v>
      </c>
      <c r="BX846" s="840">
        <f t="shared" si="504"/>
        <v>115.67946571514089</v>
      </c>
      <c r="BY846" s="840">
        <f t="shared" si="504"/>
        <v>98.469800577181772</v>
      </c>
      <c r="BZ846" s="840">
        <f t="shared" si="504"/>
        <v>112.96281823314537</v>
      </c>
      <c r="CA846" s="840">
        <f t="shared" si="504"/>
        <v>105.37509777795927</v>
      </c>
      <c r="CB846" s="840">
        <f t="shared" si="504"/>
        <v>138.40370473831078</v>
      </c>
      <c r="CC846" s="840">
        <f t="shared" si="504"/>
        <v>143.66501889466437</v>
      </c>
      <c r="CD846" s="840">
        <f t="shared" si="504"/>
        <v>135.87207459017026</v>
      </c>
      <c r="CE846" s="840">
        <f t="shared" si="504"/>
        <v>131.52024757425744</v>
      </c>
      <c r="CF846" s="840">
        <f t="shared" si="504"/>
        <v>141.64722812877994</v>
      </c>
      <c r="CG846" s="840">
        <f t="shared" si="504"/>
        <v>117.54697931232792</v>
      </c>
      <c r="CH846" s="840">
        <f t="shared" si="504"/>
        <v>179.30519040216922</v>
      </c>
      <c r="CI846" s="840">
        <f t="shared" si="504"/>
        <v>237.60678571306337</v>
      </c>
      <c r="CJ846" s="840">
        <f t="shared" si="504"/>
        <v>214.78031915303274</v>
      </c>
      <c r="CK846" s="840">
        <f t="shared" si="504"/>
        <v>185.92030176033808</v>
      </c>
      <c r="CL846" s="840">
        <f t="shared" ref="CL846" si="505">CL841/CL$71*CL$73</f>
        <v>179.22200000000001</v>
      </c>
      <c r="CM846" s="1027"/>
      <c r="CN846" s="1028"/>
    </row>
    <row r="847" spans="1:92" s="484" customFormat="1">
      <c r="A847" s="467"/>
      <c r="B847" s="472"/>
      <c r="C847" s="691"/>
      <c r="D847" s="476"/>
      <c r="E847" s="584"/>
      <c r="F847" s="550"/>
      <c r="G847" s="529"/>
      <c r="H847" s="467"/>
      <c r="I847" s="468"/>
      <c r="J847" s="469"/>
      <c r="K847" s="470"/>
      <c r="L847" s="471"/>
      <c r="M847" s="472"/>
      <c r="N847" s="473"/>
      <c r="O847" s="474"/>
      <c r="P847" s="475"/>
      <c r="Q847" s="476"/>
      <c r="R847" s="477"/>
      <c r="S847" s="478"/>
      <c r="T847" s="479"/>
      <c r="U847" s="480"/>
      <c r="V847" s="704" t="s">
        <v>355</v>
      </c>
      <c r="W847" s="705" t="str">
        <f>W$73</f>
        <v>Md euros 2012</v>
      </c>
      <c r="X847" s="705"/>
      <c r="Y847" s="705"/>
      <c r="Z847" s="799">
        <v>1993</v>
      </c>
      <c r="AA847" s="706"/>
      <c r="AB847" s="706"/>
      <c r="AC847" s="706"/>
      <c r="AD847" s="706"/>
      <c r="AE847" s="706"/>
      <c r="AF847" s="706"/>
      <c r="AG847" s="706"/>
      <c r="AH847" s="706"/>
      <c r="AI847" s="706"/>
      <c r="AJ847" s="706"/>
      <c r="AK847" s="706"/>
      <c r="AL847" s="706"/>
      <c r="AM847" s="706"/>
      <c r="AN847" s="706"/>
      <c r="AO847" s="706"/>
      <c r="AP847" s="706"/>
      <c r="AQ847" s="706"/>
      <c r="AR847" s="706"/>
      <c r="AS847" s="706"/>
      <c r="AT847" s="706"/>
      <c r="AU847" s="706"/>
      <c r="AV847" s="706"/>
      <c r="AW847" s="706"/>
      <c r="AX847" s="706"/>
      <c r="AY847" s="706"/>
      <c r="AZ847" s="706"/>
      <c r="BA847" s="706"/>
      <c r="BB847" s="706"/>
      <c r="BC847" s="706"/>
      <c r="BD847" s="707"/>
      <c r="BE847" s="707"/>
      <c r="BF847" s="707"/>
      <c r="BG847" s="707"/>
      <c r="BH847" s="707"/>
      <c r="BI847" s="707"/>
      <c r="BJ847" s="707"/>
      <c r="BK847" s="707"/>
      <c r="BL847" s="707"/>
      <c r="BM847" s="707"/>
      <c r="BN847" s="707"/>
      <c r="BO847" s="707"/>
      <c r="BP847" s="707"/>
      <c r="BQ847" s="707"/>
      <c r="BR847" s="707"/>
      <c r="BS847" s="707">
        <f t="shared" ref="BS847:CK847" si="506">BS842/BS$71*BS$73</f>
        <v>408.36458368153768</v>
      </c>
      <c r="BT847" s="707">
        <f t="shared" si="506"/>
        <v>440.80369488339744</v>
      </c>
      <c r="BU847" s="707">
        <f t="shared" si="506"/>
        <v>409.6127308436561</v>
      </c>
      <c r="BV847" s="707">
        <f t="shared" si="506"/>
        <v>427.22130107544166</v>
      </c>
      <c r="BW847" s="707">
        <f t="shared" si="506"/>
        <v>425.23273265712783</v>
      </c>
      <c r="BX847" s="707">
        <f t="shared" si="506"/>
        <v>447.95478998752446</v>
      </c>
      <c r="BY847" s="707">
        <f t="shared" si="506"/>
        <v>452.44099704354562</v>
      </c>
      <c r="BZ847" s="707">
        <f t="shared" si="506"/>
        <v>465.18529437267881</v>
      </c>
      <c r="CA847" s="707">
        <f t="shared" si="506"/>
        <v>462.65266328974565</v>
      </c>
      <c r="CB847" s="707">
        <f t="shared" si="506"/>
        <v>486.47225643414237</v>
      </c>
      <c r="CC847" s="707">
        <f t="shared" si="506"/>
        <v>485.54617615903595</v>
      </c>
      <c r="CD847" s="707">
        <f t="shared" si="506"/>
        <v>506.17429157062679</v>
      </c>
      <c r="CE847" s="707">
        <f t="shared" si="506"/>
        <v>507.80332528263517</v>
      </c>
      <c r="CF847" s="707">
        <f t="shared" si="506"/>
        <v>506.25003399508432</v>
      </c>
      <c r="CG847" s="707">
        <f t="shared" si="506"/>
        <v>480.96745354463701</v>
      </c>
      <c r="CH847" s="707">
        <f t="shared" si="506"/>
        <v>528.41037691495296</v>
      </c>
      <c r="CI847" s="707">
        <f t="shared" si="506"/>
        <v>537.35440880568262</v>
      </c>
      <c r="CJ847" s="707">
        <f t="shared" si="506"/>
        <v>556.5827167686665</v>
      </c>
      <c r="CK847" s="707">
        <f t="shared" si="506"/>
        <v>517.75614482491289</v>
      </c>
      <c r="CL847" s="707">
        <f>CL842/CL$71*CL$73</f>
        <v>520.38700000000006</v>
      </c>
      <c r="CM847" s="1006"/>
      <c r="CN847" s="918"/>
    </row>
    <row r="848" spans="1:92" s="484" customFormat="1">
      <c r="A848" s="467"/>
      <c r="B848" s="472"/>
      <c r="C848" s="691"/>
      <c r="D848" s="476"/>
      <c r="E848" s="584"/>
      <c r="F848" s="550"/>
      <c r="G848" s="529"/>
      <c r="H848" s="467"/>
      <c r="I848" s="468"/>
      <c r="J848" s="469"/>
      <c r="K848" s="470"/>
      <c r="L848" s="471"/>
      <c r="M848" s="472"/>
      <c r="N848" s="473"/>
      <c r="O848" s="474"/>
      <c r="P848" s="475"/>
      <c r="Q848" s="476"/>
      <c r="R848" s="477"/>
      <c r="S848" s="478"/>
      <c r="T848" s="479"/>
      <c r="U848" s="480"/>
      <c r="V848" s="1030" t="s">
        <v>228</v>
      </c>
      <c r="W848" s="822" t="s">
        <v>392</v>
      </c>
      <c r="X848" s="1030"/>
      <c r="Y848" s="822"/>
      <c r="Z848" s="827">
        <v>1993</v>
      </c>
      <c r="AA848" s="1029"/>
      <c r="AB848" s="1029"/>
      <c r="AC848" s="1029"/>
      <c r="AD848" s="1029"/>
      <c r="AE848" s="1029"/>
      <c r="AF848" s="1029"/>
      <c r="AG848" s="1029"/>
      <c r="AH848" s="1029"/>
      <c r="AI848" s="1029"/>
      <c r="AJ848" s="1029"/>
      <c r="AK848" s="1029"/>
      <c r="AL848" s="1029"/>
      <c r="AM848" s="1029"/>
      <c r="AN848" s="1029"/>
      <c r="AO848" s="1029"/>
      <c r="AP848" s="1029"/>
      <c r="AQ848" s="1029"/>
      <c r="AR848" s="1029"/>
      <c r="AS848" s="1029"/>
      <c r="AT848" s="1029"/>
      <c r="AU848" s="1029"/>
      <c r="AV848" s="1029"/>
      <c r="AW848" s="1029"/>
      <c r="AX848" s="1029"/>
      <c r="AY848" s="1029"/>
      <c r="AZ848" s="1029"/>
      <c r="BA848" s="1029"/>
      <c r="BB848" s="1029"/>
      <c r="BC848" s="1029"/>
      <c r="BD848" s="829"/>
      <c r="BE848" s="829"/>
      <c r="BF848" s="829"/>
      <c r="BG848" s="829"/>
      <c r="BH848" s="829"/>
      <c r="BI848" s="829"/>
      <c r="BJ848" s="829"/>
      <c r="BK848" s="829"/>
      <c r="BL848" s="829"/>
      <c r="BM848" s="829"/>
      <c r="BN848" s="829"/>
      <c r="BO848" s="829"/>
      <c r="BP848" s="829"/>
      <c r="BQ848" s="829"/>
      <c r="BR848" s="829"/>
      <c r="BS848" s="829">
        <f t="shared" ref="BS848:CL848" si="507">100*BS388/BS$842</f>
        <v>71.851585648720757</v>
      </c>
      <c r="BT848" s="829">
        <f t="shared" si="507"/>
        <v>67.356579482566517</v>
      </c>
      <c r="BU848" s="829">
        <f t="shared" si="507"/>
        <v>74.013587135283998</v>
      </c>
      <c r="BV848" s="829">
        <f t="shared" si="507"/>
        <v>74.505577344205562</v>
      </c>
      <c r="BW848" s="829">
        <f t="shared" si="507"/>
        <v>76.640510196123046</v>
      </c>
      <c r="BX848" s="829">
        <f t="shared" si="507"/>
        <v>74.176112789340479</v>
      </c>
      <c r="BY848" s="829">
        <f t="shared" si="507"/>
        <v>78.2358802096565</v>
      </c>
      <c r="BZ848" s="829">
        <f t="shared" si="507"/>
        <v>75.71657070333741</v>
      </c>
      <c r="CA848" s="829">
        <f t="shared" si="507"/>
        <v>77.223765606598121</v>
      </c>
      <c r="CB848" s="829">
        <f t="shared" si="507"/>
        <v>71.549541795661099</v>
      </c>
      <c r="CC848" s="829">
        <f t="shared" si="507"/>
        <v>70.411715073057351</v>
      </c>
      <c r="CD848" s="829">
        <f t="shared" si="507"/>
        <v>73.157034769207044</v>
      </c>
      <c r="CE848" s="829">
        <f t="shared" si="507"/>
        <v>74.100226611069289</v>
      </c>
      <c r="CF848" s="829">
        <f t="shared" si="507"/>
        <v>72.02030249539591</v>
      </c>
      <c r="CG848" s="829">
        <f t="shared" si="507"/>
        <v>75.560302642391434</v>
      </c>
      <c r="CH848" s="829">
        <f t="shared" si="507"/>
        <v>66.067057303261862</v>
      </c>
      <c r="CI848" s="829">
        <f t="shared" si="507"/>
        <v>55.782109196579356</v>
      </c>
      <c r="CJ848" s="829">
        <f t="shared" si="507"/>
        <v>61.410889579903639</v>
      </c>
      <c r="CK848" s="829">
        <f t="shared" si="507"/>
        <v>64.091145297134048</v>
      </c>
      <c r="CL848" s="829">
        <f t="shared" si="507"/>
        <v>65.559862179493336</v>
      </c>
      <c r="CM848" s="537"/>
      <c r="CN848" s="918"/>
    </row>
    <row r="849" spans="1:98" s="484" customFormat="1">
      <c r="A849" s="467"/>
      <c r="B849" s="472"/>
      <c r="C849" s="691"/>
      <c r="D849" s="476"/>
      <c r="E849" s="584"/>
      <c r="F849" s="550"/>
      <c r="G849" s="529"/>
      <c r="H849" s="467"/>
      <c r="I849" s="468"/>
      <c r="J849" s="469"/>
      <c r="K849" s="470"/>
      <c r="L849" s="471"/>
      <c r="M849" s="472"/>
      <c r="N849" s="473"/>
      <c r="O849" s="474"/>
      <c r="P849" s="475"/>
      <c r="Q849" s="476"/>
      <c r="R849" s="477"/>
      <c r="S849" s="478"/>
      <c r="T849" s="479"/>
      <c r="U849" s="480"/>
      <c r="V849" s="1030" t="s">
        <v>229</v>
      </c>
      <c r="W849" s="822" t="s">
        <v>391</v>
      </c>
      <c r="X849" s="1030"/>
      <c r="Y849" s="822"/>
      <c r="Z849" s="827">
        <v>1993</v>
      </c>
      <c r="AA849" s="1029"/>
      <c r="AB849" s="1029"/>
      <c r="AC849" s="1029"/>
      <c r="AD849" s="1029"/>
      <c r="AE849" s="1029"/>
      <c r="AF849" s="1029"/>
      <c r="AG849" s="1029"/>
      <c r="AH849" s="1029"/>
      <c r="AI849" s="1029"/>
      <c r="AJ849" s="1029"/>
      <c r="AK849" s="1029"/>
      <c r="AL849" s="1029"/>
      <c r="AM849" s="1029"/>
      <c r="AN849" s="1029"/>
      <c r="AO849" s="1029"/>
      <c r="AP849" s="1029"/>
      <c r="AQ849" s="1029"/>
      <c r="AR849" s="1029"/>
      <c r="AS849" s="1029"/>
      <c r="AT849" s="1029"/>
      <c r="AU849" s="1029"/>
      <c r="AV849" s="1029"/>
      <c r="AW849" s="1029"/>
      <c r="AX849" s="1029"/>
      <c r="AY849" s="1029"/>
      <c r="AZ849" s="1029"/>
      <c r="BA849" s="1029"/>
      <c r="BB849" s="1029"/>
      <c r="BC849" s="1029"/>
      <c r="BD849" s="829"/>
      <c r="BE849" s="829"/>
      <c r="BF849" s="829"/>
      <c r="BG849" s="829"/>
      <c r="BH849" s="829"/>
      <c r="BI849" s="829"/>
      <c r="BJ849" s="829"/>
      <c r="BK849" s="829"/>
      <c r="BL849" s="829"/>
      <c r="BM849" s="829"/>
      <c r="BN849" s="829"/>
      <c r="BO849" s="829"/>
      <c r="BP849" s="829"/>
      <c r="BQ849" s="829"/>
      <c r="BR849" s="829"/>
      <c r="BS849" s="829">
        <f t="shared" ref="BS849:CL849" si="508">100*BS223/BS$842</f>
        <v>19.232086634318879</v>
      </c>
      <c r="BT849" s="829">
        <f t="shared" si="508"/>
        <v>16.293156589025067</v>
      </c>
      <c r="BU849" s="829">
        <f t="shared" si="508"/>
        <v>15.222378258360148</v>
      </c>
      <c r="BV849" s="829">
        <f t="shared" si="508"/>
        <v>13.223140916754049</v>
      </c>
      <c r="BW849" s="829">
        <f t="shared" si="508"/>
        <v>14.376327968412369</v>
      </c>
      <c r="BX849" s="829">
        <f t="shared" si="508"/>
        <v>10.567717695418452</v>
      </c>
      <c r="BY849" s="829">
        <f t="shared" si="508"/>
        <v>9.7286137684776239</v>
      </c>
      <c r="BZ849" s="829">
        <f t="shared" si="508"/>
        <v>9.0843658341622717</v>
      </c>
      <c r="CA849" s="829">
        <f t="shared" si="508"/>
        <v>9.3174037525884721</v>
      </c>
      <c r="CB849" s="829">
        <f t="shared" si="508"/>
        <v>13.951195007363149</v>
      </c>
      <c r="CC849" s="829">
        <f t="shared" si="508"/>
        <v>14.602576543047366</v>
      </c>
      <c r="CD849" s="829">
        <f t="shared" si="508"/>
        <v>11.799759625770848</v>
      </c>
      <c r="CE849" s="829">
        <f t="shared" si="508"/>
        <v>11.385402990239484</v>
      </c>
      <c r="CF849" s="829">
        <f t="shared" si="508"/>
        <v>10.510063975579712</v>
      </c>
      <c r="CG849" s="829">
        <f t="shared" si="508"/>
        <v>8.9009371855185009</v>
      </c>
      <c r="CH849" s="829">
        <f t="shared" si="508"/>
        <v>12.580516851397809</v>
      </c>
      <c r="CI849" s="829">
        <f t="shared" si="508"/>
        <v>22.616614048172007</v>
      </c>
      <c r="CJ849" s="829">
        <f t="shared" si="508"/>
        <v>22.496226209414427</v>
      </c>
      <c r="CK849" s="829">
        <f t="shared" si="508"/>
        <v>17.201321685246736</v>
      </c>
      <c r="CL849" s="829">
        <f t="shared" si="508"/>
        <v>15.377401818262177</v>
      </c>
      <c r="CM849" s="537"/>
      <c r="CN849" s="918"/>
    </row>
    <row r="850" spans="1:98" s="484" customFormat="1">
      <c r="A850" s="467"/>
      <c r="B850" s="472"/>
      <c r="C850" s="691"/>
      <c r="D850" s="476"/>
      <c r="E850" s="584"/>
      <c r="F850" s="550"/>
      <c r="G850" s="529"/>
      <c r="H850" s="467"/>
      <c r="I850" s="468"/>
      <c r="J850" s="469"/>
      <c r="K850" s="470"/>
      <c r="L850" s="471"/>
      <c r="M850" s="472"/>
      <c r="N850" s="473"/>
      <c r="O850" s="474"/>
      <c r="P850" s="475"/>
      <c r="Q850" s="476"/>
      <c r="R850" s="477"/>
      <c r="S850" s="478"/>
      <c r="T850" s="479"/>
      <c r="U850" s="480"/>
      <c r="V850" s="1030" t="s">
        <v>483</v>
      </c>
      <c r="W850" s="822" t="s">
        <v>391</v>
      </c>
      <c r="X850" s="1030"/>
      <c r="Y850" s="822"/>
      <c r="Z850" s="827">
        <v>1993</v>
      </c>
      <c r="AA850" s="1029"/>
      <c r="AB850" s="1029"/>
      <c r="AC850" s="1029"/>
      <c r="AD850" s="1029"/>
      <c r="AE850" s="1029"/>
      <c r="AF850" s="1029"/>
      <c r="AG850" s="1029"/>
      <c r="AH850" s="1029"/>
      <c r="AI850" s="1029"/>
      <c r="AJ850" s="1029"/>
      <c r="AK850" s="1029"/>
      <c r="AL850" s="1029"/>
      <c r="AM850" s="1029"/>
      <c r="AN850" s="1029"/>
      <c r="AO850" s="1029"/>
      <c r="AP850" s="1029"/>
      <c r="AQ850" s="1029"/>
      <c r="AR850" s="1029"/>
      <c r="AS850" s="1029"/>
      <c r="AT850" s="1029"/>
      <c r="AU850" s="1029"/>
      <c r="AV850" s="1029"/>
      <c r="AW850" s="1029"/>
      <c r="AX850" s="1029"/>
      <c r="AY850" s="1029"/>
      <c r="AZ850" s="1029"/>
      <c r="BA850" s="1029"/>
      <c r="BB850" s="1029"/>
      <c r="BC850" s="1029"/>
      <c r="BD850" s="829"/>
      <c r="BE850" s="829"/>
      <c r="BF850" s="829"/>
      <c r="BG850" s="829"/>
      <c r="BH850" s="829"/>
      <c r="BI850" s="829"/>
      <c r="BJ850" s="829"/>
      <c r="BK850" s="829"/>
      <c r="BL850" s="829"/>
      <c r="BM850" s="829"/>
      <c r="BN850" s="829"/>
      <c r="BO850" s="829"/>
      <c r="BP850" s="829"/>
      <c r="BQ850" s="829"/>
      <c r="BR850" s="829"/>
      <c r="BS850" s="829">
        <f t="shared" ref="BS850:CL850" si="509">100*BS366/BS$842</f>
        <v>91.083672283039661</v>
      </c>
      <c r="BT850" s="829">
        <f t="shared" si="509"/>
        <v>83.649766004749381</v>
      </c>
      <c r="BU850" s="829">
        <f t="shared" si="509"/>
        <v>89.235965393644122</v>
      </c>
      <c r="BV850" s="829">
        <f t="shared" si="509"/>
        <v>87.72871826095961</v>
      </c>
      <c r="BW850" s="829">
        <f t="shared" si="509"/>
        <v>91.016838164535415</v>
      </c>
      <c r="BX850" s="829">
        <f t="shared" si="509"/>
        <v>84.743802358256303</v>
      </c>
      <c r="BY850" s="829">
        <f t="shared" si="509"/>
        <v>87.964493978134129</v>
      </c>
      <c r="BZ850" s="829">
        <f t="shared" si="509"/>
        <v>84.800963155777879</v>
      </c>
      <c r="CA850" s="829">
        <f t="shared" si="509"/>
        <v>86.541116887907435</v>
      </c>
      <c r="CB850" s="829">
        <f t="shared" si="509"/>
        <v>85.500712393449149</v>
      </c>
      <c r="CC850" s="829">
        <f t="shared" si="509"/>
        <v>85.014243661684446</v>
      </c>
      <c r="CD850" s="829">
        <f t="shared" si="509"/>
        <v>84.956817016305678</v>
      </c>
      <c r="CE850" s="829">
        <f t="shared" si="509"/>
        <v>85.485563224311335</v>
      </c>
      <c r="CF850" s="829">
        <f t="shared" si="509"/>
        <v>82.530366470975636</v>
      </c>
      <c r="CG850" s="829">
        <f t="shared" si="509"/>
        <v>84.461242057286967</v>
      </c>
      <c r="CH850" s="829">
        <f t="shared" si="509"/>
        <v>78.647574154659637</v>
      </c>
      <c r="CI850" s="829">
        <f t="shared" si="509"/>
        <v>78.398723244751352</v>
      </c>
      <c r="CJ850" s="829">
        <f t="shared" si="509"/>
        <v>83.907115789318098</v>
      </c>
      <c r="CK850" s="829">
        <f t="shared" si="509"/>
        <v>81.292466982380787</v>
      </c>
      <c r="CL850" s="829">
        <f t="shared" si="509"/>
        <v>80.937263997755522</v>
      </c>
      <c r="CM850" s="537"/>
      <c r="CN850" s="918"/>
    </row>
    <row r="851" spans="1:98" s="484" customFormat="1">
      <c r="A851" s="467"/>
      <c r="B851" s="472"/>
      <c r="C851" s="691"/>
      <c r="D851" s="476"/>
      <c r="E851" s="584"/>
      <c r="F851" s="550"/>
      <c r="G851" s="529"/>
      <c r="H851" s="467"/>
      <c r="I851" s="468"/>
      <c r="J851" s="469"/>
      <c r="K851" s="470"/>
      <c r="L851" s="471"/>
      <c r="M851" s="472"/>
      <c r="N851" s="473"/>
      <c r="O851" s="474"/>
      <c r="P851" s="475"/>
      <c r="Q851" s="476"/>
      <c r="R851" s="477"/>
      <c r="S851" s="478"/>
      <c r="T851" s="479"/>
      <c r="U851" s="480"/>
      <c r="V851" s="1030" t="s">
        <v>485</v>
      </c>
      <c r="W851" s="822" t="s">
        <v>391</v>
      </c>
      <c r="X851" s="1030"/>
      <c r="Y851" s="822"/>
      <c r="Z851" s="827">
        <v>1993</v>
      </c>
      <c r="AA851" s="1029"/>
      <c r="AB851" s="1029"/>
      <c r="AC851" s="1029"/>
      <c r="AD851" s="1029"/>
      <c r="AE851" s="1029"/>
      <c r="AF851" s="1029"/>
      <c r="AG851" s="1029"/>
      <c r="AH851" s="1029"/>
      <c r="AI851" s="1029"/>
      <c r="AJ851" s="1029"/>
      <c r="AK851" s="1029"/>
      <c r="AL851" s="1029"/>
      <c r="AM851" s="1029"/>
      <c r="AN851" s="1029"/>
      <c r="AO851" s="1029"/>
      <c r="AP851" s="1029"/>
      <c r="AQ851" s="1029"/>
      <c r="AR851" s="1029"/>
      <c r="AS851" s="1029"/>
      <c r="AT851" s="1029"/>
      <c r="AU851" s="1029"/>
      <c r="AV851" s="1029"/>
      <c r="AW851" s="1029"/>
      <c r="AX851" s="1029"/>
      <c r="AY851" s="1029"/>
      <c r="AZ851" s="1029"/>
      <c r="BA851" s="1029"/>
      <c r="BB851" s="1029"/>
      <c r="BC851" s="1029"/>
      <c r="BD851" s="829"/>
      <c r="BE851" s="829"/>
      <c r="BF851" s="829"/>
      <c r="BG851" s="829"/>
      <c r="BH851" s="829"/>
      <c r="BI851" s="829"/>
      <c r="BJ851" s="829"/>
      <c r="BK851" s="829"/>
      <c r="BL851" s="829"/>
      <c r="BM851" s="829"/>
      <c r="BN851" s="829"/>
      <c r="BO851" s="829"/>
      <c r="BP851" s="829"/>
      <c r="BQ851" s="829"/>
      <c r="BR851" s="829"/>
      <c r="BS851" s="829">
        <f t="shared" ref="BS851:CL851" si="510">100*BS367/BS$842</f>
        <v>8.7614919385580219</v>
      </c>
      <c r="BT851" s="829">
        <f t="shared" si="510"/>
        <v>8.7676314526096242</v>
      </c>
      <c r="BU851" s="829">
        <f t="shared" si="510"/>
        <v>10.425749905907795</v>
      </c>
      <c r="BV851" s="829">
        <f t="shared" si="510"/>
        <v>10.106563973453527</v>
      </c>
      <c r="BW851" s="829">
        <f t="shared" si="510"/>
        <v>10.337389129780806</v>
      </c>
      <c r="BX851" s="829">
        <f t="shared" si="510"/>
        <v>9.6301769831841533</v>
      </c>
      <c r="BY851" s="829">
        <f t="shared" si="510"/>
        <v>9.5182625076914675</v>
      </c>
      <c r="BZ851" s="829">
        <f t="shared" si="510"/>
        <v>9.4454161594775563</v>
      </c>
      <c r="CA851" s="829">
        <f t="shared" si="510"/>
        <v>9.6662852879190879</v>
      </c>
      <c r="CB851" s="829">
        <f t="shared" si="510"/>
        <v>9.4706466316128903</v>
      </c>
      <c r="CC851" s="829">
        <f t="shared" si="510"/>
        <v>9.2969474373996999</v>
      </c>
      <c r="CD851" s="829">
        <f t="shared" si="510"/>
        <v>8.8574035194714202</v>
      </c>
      <c r="CE851" s="829">
        <f t="shared" si="510"/>
        <v>8.7756143301742302</v>
      </c>
      <c r="CF851" s="829">
        <f t="shared" si="510"/>
        <v>8.4008512578690215</v>
      </c>
      <c r="CG851" s="829">
        <f t="shared" si="510"/>
        <v>9.2445376918546156</v>
      </c>
      <c r="CH851" s="829">
        <f t="shared" si="510"/>
        <v>8.9268575522085651</v>
      </c>
      <c r="CI851" s="829">
        <f t="shared" si="510"/>
        <v>7.4675111387621191</v>
      </c>
      <c r="CJ851" s="829">
        <f t="shared" si="510"/>
        <v>7.6242579443603766</v>
      </c>
      <c r="CK851" s="829">
        <f t="shared" si="510"/>
        <v>8.8633310782323917</v>
      </c>
      <c r="CL851" s="829">
        <f t="shared" si="510"/>
        <v>8.4650462059966909</v>
      </c>
      <c r="CM851" s="537"/>
      <c r="CN851" s="918">
        <f>AVERAGE(CG851:CL851)</f>
        <v>8.4319236019024597</v>
      </c>
    </row>
    <row r="852" spans="1:98" s="484" customFormat="1">
      <c r="A852" s="467"/>
      <c r="B852" s="472"/>
      <c r="C852" s="691"/>
      <c r="D852" s="476"/>
      <c r="E852" s="584"/>
      <c r="F852" s="550"/>
      <c r="G852" s="529"/>
      <c r="H852" s="467"/>
      <c r="I852" s="468"/>
      <c r="J852" s="469"/>
      <c r="K852" s="470"/>
      <c r="L852" s="471"/>
      <c r="M852" s="472"/>
      <c r="N852" s="473"/>
      <c r="O852" s="474"/>
      <c r="P852" s="475"/>
      <c r="Q852" s="476"/>
      <c r="R852" s="477"/>
      <c r="S852" s="478"/>
      <c r="T852" s="479"/>
      <c r="U852" s="480"/>
      <c r="V852" s="1030" t="s">
        <v>482</v>
      </c>
      <c r="W852" s="822" t="s">
        <v>391</v>
      </c>
      <c r="X852" s="1030"/>
      <c r="Y852" s="822"/>
      <c r="Z852" s="827">
        <v>1993</v>
      </c>
      <c r="AA852" s="1029"/>
      <c r="AB852" s="1029"/>
      <c r="AC852" s="1029"/>
      <c r="AD852" s="1029"/>
      <c r="AE852" s="1029"/>
      <c r="AF852" s="1029"/>
      <c r="AG852" s="1029"/>
      <c r="AH852" s="1029"/>
      <c r="AI852" s="1029"/>
      <c r="AJ852" s="1029"/>
      <c r="AK852" s="1029"/>
      <c r="AL852" s="1029"/>
      <c r="AM852" s="1029"/>
      <c r="AN852" s="1029"/>
      <c r="AO852" s="1029"/>
      <c r="AP852" s="1029"/>
      <c r="AQ852" s="1029"/>
      <c r="AR852" s="1029"/>
      <c r="AS852" s="1029"/>
      <c r="AT852" s="1029"/>
      <c r="AU852" s="1029"/>
      <c r="AV852" s="1029"/>
      <c r="AW852" s="1029"/>
      <c r="AX852" s="1029"/>
      <c r="AY852" s="1029"/>
      <c r="AZ852" s="1029"/>
      <c r="BA852" s="1029"/>
      <c r="BB852" s="1029"/>
      <c r="BC852" s="1029"/>
      <c r="BD852" s="829"/>
      <c r="BE852" s="829"/>
      <c r="BF852" s="829"/>
      <c r="BG852" s="829"/>
      <c r="BH852" s="829"/>
      <c r="BI852" s="829"/>
      <c r="BJ852" s="829"/>
      <c r="BK852" s="829"/>
      <c r="BL852" s="829"/>
      <c r="BM852" s="829"/>
      <c r="BN852" s="829"/>
      <c r="BO852" s="829"/>
      <c r="BP852" s="829"/>
      <c r="BQ852" s="829"/>
      <c r="BR852" s="829"/>
      <c r="BS852" s="829">
        <f t="shared" ref="BS852:CJ852" si="511">100*BS839/BS$842</f>
        <v>8.9163277169603337</v>
      </c>
      <c r="BT852" s="829">
        <f t="shared" si="511"/>
        <v>16.350233995250615</v>
      </c>
      <c r="BU852" s="829">
        <f t="shared" si="511"/>
        <v>10.76403460635588</v>
      </c>
      <c r="BV852" s="829">
        <f t="shared" si="511"/>
        <v>12.271281739040386</v>
      </c>
      <c r="BW852" s="829">
        <f t="shared" si="511"/>
        <v>8.9831618354645784</v>
      </c>
      <c r="BX852" s="829">
        <f t="shared" si="511"/>
        <v>15.256197641743709</v>
      </c>
      <c r="BY852" s="829">
        <f t="shared" si="511"/>
        <v>12.035506021865874</v>
      </c>
      <c r="BZ852" s="829">
        <f t="shared" si="511"/>
        <v>15.199036844222116</v>
      </c>
      <c r="CA852" s="829">
        <f t="shared" si="511"/>
        <v>13.458883112092552</v>
      </c>
      <c r="CB852" s="829">
        <f t="shared" si="511"/>
        <v>14.499287606550848</v>
      </c>
      <c r="CC852" s="829">
        <f t="shared" si="511"/>
        <v>14.985756338315557</v>
      </c>
      <c r="CD852" s="829">
        <f t="shared" si="511"/>
        <v>15.04318298369432</v>
      </c>
      <c r="CE852" s="829">
        <f t="shared" si="511"/>
        <v>14.514436775688671</v>
      </c>
      <c r="CF852" s="829">
        <f t="shared" si="511"/>
        <v>17.469633529024371</v>
      </c>
      <c r="CG852" s="829">
        <f t="shared" si="511"/>
        <v>15.538757942713035</v>
      </c>
      <c r="CH852" s="829">
        <f t="shared" si="511"/>
        <v>21.35242584534037</v>
      </c>
      <c r="CI852" s="829">
        <f t="shared" si="511"/>
        <v>21.601276755248644</v>
      </c>
      <c r="CJ852" s="829">
        <f t="shared" si="511"/>
        <v>16.092884210681905</v>
      </c>
      <c r="CK852" s="829">
        <f t="shared" ref="CK852:CL854" si="512">100*CK839/CK$842</f>
        <v>18.707533017619202</v>
      </c>
      <c r="CL852" s="829">
        <f t="shared" si="512"/>
        <v>19.062736002244481</v>
      </c>
      <c r="CM852" s="537"/>
      <c r="CN852" s="918">
        <f>AVERAGE(CG852:CL852)</f>
        <v>18.725935628974604</v>
      </c>
    </row>
    <row r="853" spans="1:98" s="484" customFormat="1">
      <c r="A853" s="467"/>
      <c r="B853" s="472"/>
      <c r="C853" s="691"/>
      <c r="D853" s="476"/>
      <c r="E853" s="584"/>
      <c r="F853" s="550"/>
      <c r="G853" s="529"/>
      <c r="H853" s="467"/>
      <c r="I853" s="468"/>
      <c r="J853" s="469"/>
      <c r="K853" s="470"/>
      <c r="L853" s="471"/>
      <c r="M853" s="472"/>
      <c r="N853" s="473"/>
      <c r="O853" s="474"/>
      <c r="P853" s="475"/>
      <c r="Q853" s="476"/>
      <c r="R853" s="477"/>
      <c r="S853" s="478"/>
      <c r="T853" s="479"/>
      <c r="U853" s="480"/>
      <c r="V853" s="669" t="s">
        <v>330</v>
      </c>
      <c r="W853" s="822" t="s">
        <v>391</v>
      </c>
      <c r="X853" s="1030"/>
      <c r="Y853" s="822"/>
      <c r="Z853" s="827">
        <v>1993</v>
      </c>
      <c r="AA853" s="1029"/>
      <c r="AB853" s="1029"/>
      <c r="AC853" s="1029"/>
      <c r="AD853" s="1029"/>
      <c r="AE853" s="1029"/>
      <c r="AF853" s="1029"/>
      <c r="AG853" s="1029"/>
      <c r="AH853" s="1029"/>
      <c r="AI853" s="1029"/>
      <c r="AJ853" s="1029"/>
      <c r="AK853" s="1029"/>
      <c r="AL853" s="1029"/>
      <c r="AM853" s="1029"/>
      <c r="AN853" s="1029"/>
      <c r="AO853" s="1029"/>
      <c r="AP853" s="1029"/>
      <c r="AQ853" s="1029"/>
      <c r="AR853" s="1029"/>
      <c r="AS853" s="1029"/>
      <c r="AT853" s="1029"/>
      <c r="AU853" s="1029"/>
      <c r="AV853" s="1029"/>
      <c r="AW853" s="1029"/>
      <c r="AX853" s="1029"/>
      <c r="AY853" s="1029"/>
      <c r="AZ853" s="1029"/>
      <c r="BA853" s="1029"/>
      <c r="BB853" s="1029"/>
      <c r="BC853" s="1029"/>
      <c r="BD853" s="829"/>
      <c r="BE853" s="829"/>
      <c r="BF853" s="829"/>
      <c r="BG853" s="829"/>
      <c r="BH853" s="829"/>
      <c r="BI853" s="829"/>
      <c r="BJ853" s="829"/>
      <c r="BK853" s="829"/>
      <c r="BL853" s="829"/>
      <c r="BM853" s="829"/>
      <c r="BN853" s="829"/>
      <c r="BO853" s="829"/>
      <c r="BP853" s="829"/>
      <c r="BQ853" s="829"/>
      <c r="BR853" s="829"/>
      <c r="BS853" s="829">
        <f t="shared" ref="BS853:CJ853" si="513">100*BS840/BS$842</f>
        <v>17.677819655518352</v>
      </c>
      <c r="BT853" s="829">
        <f t="shared" si="513"/>
        <v>25.11786544786024</v>
      </c>
      <c r="BU853" s="829">
        <f t="shared" si="513"/>
        <v>21.189784512263671</v>
      </c>
      <c r="BV853" s="829">
        <f t="shared" si="513"/>
        <v>22.377845712493915</v>
      </c>
      <c r="BW853" s="829">
        <f t="shared" si="513"/>
        <v>19.320550965245388</v>
      </c>
      <c r="BX853" s="829">
        <f t="shared" si="513"/>
        <v>24.886374624927861</v>
      </c>
      <c r="BY853" s="829">
        <f t="shared" si="513"/>
        <v>21.553768529557345</v>
      </c>
      <c r="BZ853" s="829">
        <f t="shared" si="513"/>
        <v>24.64445300369967</v>
      </c>
      <c r="CA853" s="829">
        <f t="shared" si="513"/>
        <v>23.125168400011638</v>
      </c>
      <c r="CB853" s="829">
        <f t="shared" si="513"/>
        <v>23.969934238163738</v>
      </c>
      <c r="CC853" s="829">
        <f t="shared" si="513"/>
        <v>24.282703775715259</v>
      </c>
      <c r="CD853" s="829">
        <f t="shared" si="513"/>
        <v>23.900586503165741</v>
      </c>
      <c r="CE853" s="829">
        <f t="shared" si="513"/>
        <v>23.290051105862901</v>
      </c>
      <c r="CF853" s="829">
        <f t="shared" si="513"/>
        <v>25.870484786893392</v>
      </c>
      <c r="CG853" s="829">
        <f t="shared" si="513"/>
        <v>24.783295634567654</v>
      </c>
      <c r="CH853" s="829">
        <f t="shared" si="513"/>
        <v>30.279283397548937</v>
      </c>
      <c r="CI853" s="829">
        <f t="shared" si="513"/>
        <v>29.068787894010768</v>
      </c>
      <c r="CJ853" s="829">
        <f t="shared" si="513"/>
        <v>23.717142155042282</v>
      </c>
      <c r="CK853" s="829">
        <f t="shared" si="512"/>
        <v>27.570864095851594</v>
      </c>
      <c r="CL853" s="829">
        <f t="shared" si="512"/>
        <v>27.52778220824117</v>
      </c>
      <c r="CM853" s="537"/>
      <c r="CN853" s="918"/>
    </row>
    <row r="854" spans="1:98" s="484" customFormat="1">
      <c r="A854" s="467"/>
      <c r="B854" s="472"/>
      <c r="C854" s="691"/>
      <c r="D854" s="476"/>
      <c r="E854" s="584"/>
      <c r="F854" s="550"/>
      <c r="G854" s="529"/>
      <c r="H854" s="467"/>
      <c r="I854" s="468"/>
      <c r="J854" s="469"/>
      <c r="K854" s="470"/>
      <c r="L854" s="471"/>
      <c r="M854" s="472"/>
      <c r="N854" s="473"/>
      <c r="O854" s="474"/>
      <c r="P854" s="475"/>
      <c r="Q854" s="476"/>
      <c r="R854" s="477"/>
      <c r="S854" s="478"/>
      <c r="T854" s="479"/>
      <c r="U854" s="480"/>
      <c r="V854" s="1004" t="s">
        <v>435</v>
      </c>
      <c r="W854" s="822" t="s">
        <v>391</v>
      </c>
      <c r="X854" s="1030"/>
      <c r="Y854" s="822"/>
      <c r="Z854" s="827">
        <v>1993</v>
      </c>
      <c r="AA854" s="1029"/>
      <c r="AB854" s="1029"/>
      <c r="AC854" s="1029"/>
      <c r="AD854" s="1029"/>
      <c r="AE854" s="1029"/>
      <c r="AF854" s="1029"/>
      <c r="AG854" s="1029"/>
      <c r="AH854" s="1029"/>
      <c r="AI854" s="1029"/>
      <c r="AJ854" s="1029"/>
      <c r="AK854" s="1029"/>
      <c r="AL854" s="1029"/>
      <c r="AM854" s="1029"/>
      <c r="AN854" s="1029"/>
      <c r="AO854" s="1029"/>
      <c r="AP854" s="1029"/>
      <c r="AQ854" s="1029"/>
      <c r="AR854" s="1029"/>
      <c r="AS854" s="1029"/>
      <c r="AT854" s="1029"/>
      <c r="AU854" s="1029"/>
      <c r="AV854" s="1029"/>
      <c r="AW854" s="1029"/>
      <c r="AX854" s="1029"/>
      <c r="AY854" s="1029"/>
      <c r="AZ854" s="1029"/>
      <c r="BA854" s="1029"/>
      <c r="BB854" s="1029"/>
      <c r="BC854" s="1029"/>
      <c r="BD854" s="829"/>
      <c r="BE854" s="829"/>
      <c r="BF854" s="829"/>
      <c r="BG854" s="829"/>
      <c r="BH854" s="829"/>
      <c r="BI854" s="829"/>
      <c r="BJ854" s="829"/>
      <c r="BK854" s="829"/>
      <c r="BL854" s="829"/>
      <c r="BM854" s="829"/>
      <c r="BN854" s="829"/>
      <c r="BO854" s="829"/>
      <c r="BP854" s="829"/>
      <c r="BQ854" s="829"/>
      <c r="BR854" s="829"/>
      <c r="BS854" s="829">
        <f t="shared" ref="BS854:CJ854" si="514">100*BS841/BS$842</f>
        <v>28.148414351279214</v>
      </c>
      <c r="BT854" s="829">
        <f t="shared" si="514"/>
        <v>32.643390584275686</v>
      </c>
      <c r="BU854" s="829">
        <f t="shared" si="514"/>
        <v>25.98641286471603</v>
      </c>
      <c r="BV854" s="829">
        <f t="shared" si="514"/>
        <v>25.494422655794438</v>
      </c>
      <c r="BW854" s="829">
        <f t="shared" si="514"/>
        <v>23.359489803876947</v>
      </c>
      <c r="BX854" s="829">
        <f t="shared" si="514"/>
        <v>25.823915337162159</v>
      </c>
      <c r="BY854" s="829">
        <f t="shared" si="514"/>
        <v>21.764119790343504</v>
      </c>
      <c r="BZ854" s="829">
        <f t="shared" si="514"/>
        <v>24.283402678384384</v>
      </c>
      <c r="CA854" s="829">
        <f t="shared" si="514"/>
        <v>22.776286864681023</v>
      </c>
      <c r="CB854" s="829">
        <f t="shared" si="514"/>
        <v>28.450482613913994</v>
      </c>
      <c r="CC854" s="829">
        <f t="shared" si="514"/>
        <v>29.588332881362923</v>
      </c>
      <c r="CD854" s="829">
        <f t="shared" si="514"/>
        <v>26.842942609465169</v>
      </c>
      <c r="CE854" s="829">
        <f t="shared" si="514"/>
        <v>25.899839765928153</v>
      </c>
      <c r="CF854" s="829">
        <f t="shared" si="514"/>
        <v>27.979697504604083</v>
      </c>
      <c r="CG854" s="829">
        <f t="shared" si="514"/>
        <v>24.439695128231538</v>
      </c>
      <c r="CH854" s="829">
        <f t="shared" si="514"/>
        <v>33.932942696738181</v>
      </c>
      <c r="CI854" s="829">
        <f t="shared" si="514"/>
        <v>44.217890803420651</v>
      </c>
      <c r="CJ854" s="829">
        <f t="shared" si="514"/>
        <v>38.589110420096333</v>
      </c>
      <c r="CK854" s="829">
        <f t="shared" si="512"/>
        <v>35.908854702865938</v>
      </c>
      <c r="CL854" s="829">
        <f t="shared" si="512"/>
        <v>34.440137820506656</v>
      </c>
      <c r="CM854" s="537"/>
      <c r="CN854" s="918"/>
    </row>
    <row r="855" spans="1:98" s="484" customFormat="1">
      <c r="A855" s="467"/>
      <c r="B855" s="472"/>
      <c r="C855" s="691"/>
      <c r="D855" s="476"/>
      <c r="E855" s="584"/>
      <c r="F855" s="550"/>
      <c r="G855" s="529"/>
      <c r="H855" s="467"/>
      <c r="I855" s="468"/>
      <c r="J855" s="469"/>
      <c r="K855" s="470"/>
      <c r="L855" s="471"/>
      <c r="M855" s="472"/>
      <c r="N855" s="473"/>
      <c r="O855" s="474"/>
      <c r="P855" s="475"/>
      <c r="Q855" s="476"/>
      <c r="R855" s="477"/>
      <c r="S855" s="478"/>
      <c r="T855" s="479"/>
      <c r="U855" s="480"/>
      <c r="V855" s="1030" t="s">
        <v>484</v>
      </c>
      <c r="W855" s="822" t="s">
        <v>391</v>
      </c>
      <c r="X855" s="1030"/>
      <c r="Y855" s="822"/>
      <c r="Z855" s="827">
        <v>1993</v>
      </c>
      <c r="AA855" s="1029"/>
      <c r="AB855" s="1029"/>
      <c r="AC855" s="1029"/>
      <c r="AD855" s="1029"/>
      <c r="AE855" s="1029"/>
      <c r="AF855" s="1029"/>
      <c r="AG855" s="1029"/>
      <c r="AH855" s="1029"/>
      <c r="AI855" s="1029"/>
      <c r="AJ855" s="1029"/>
      <c r="AK855" s="1029"/>
      <c r="AL855" s="1029"/>
      <c r="AM855" s="1029"/>
      <c r="AN855" s="1029"/>
      <c r="AO855" s="1029"/>
      <c r="AP855" s="1029"/>
      <c r="AQ855" s="1029"/>
      <c r="AR855" s="1029"/>
      <c r="AS855" s="1029"/>
      <c r="AT855" s="1029"/>
      <c r="AU855" s="1029"/>
      <c r="AV855" s="1029"/>
      <c r="AW855" s="1029"/>
      <c r="AX855" s="1029"/>
      <c r="AY855" s="1029"/>
      <c r="AZ855" s="1029"/>
      <c r="BA855" s="1029"/>
      <c r="BB855" s="1029"/>
      <c r="BC855" s="1029"/>
      <c r="BD855" s="829"/>
      <c r="BE855" s="829"/>
      <c r="BF855" s="829"/>
      <c r="BG855" s="829"/>
      <c r="BH855" s="829"/>
      <c r="BI855" s="829"/>
      <c r="BJ855" s="829"/>
      <c r="BK855" s="829"/>
      <c r="BL855" s="829"/>
      <c r="BM855" s="829"/>
      <c r="BN855" s="829"/>
      <c r="BO855" s="829"/>
      <c r="BP855" s="829"/>
      <c r="BQ855" s="829"/>
      <c r="BR855" s="829"/>
      <c r="BS855" s="829">
        <f t="shared" ref="BS855:CL855" si="515">100*BS411/BS$842</f>
        <v>82.322180344481637</v>
      </c>
      <c r="BT855" s="829">
        <f t="shared" si="515"/>
        <v>74.882134552139746</v>
      </c>
      <c r="BU855" s="829">
        <f t="shared" si="515"/>
        <v>78.810215487736329</v>
      </c>
      <c r="BV855" s="829">
        <f t="shared" si="515"/>
        <v>77.622154287506078</v>
      </c>
      <c r="BW855" s="829">
        <f t="shared" si="515"/>
        <v>80.679449034754612</v>
      </c>
      <c r="BX855" s="829">
        <f t="shared" si="515"/>
        <v>75.113625375072147</v>
      </c>
      <c r="BY855" s="829">
        <f t="shared" si="515"/>
        <v>78.446231470442655</v>
      </c>
      <c r="BZ855" s="829">
        <f t="shared" si="515"/>
        <v>75.355546996300333</v>
      </c>
      <c r="CA855" s="829">
        <f t="shared" si="515"/>
        <v>76.874831599988354</v>
      </c>
      <c r="CB855" s="829">
        <f t="shared" si="515"/>
        <v>76.030065761836269</v>
      </c>
      <c r="CC855" s="829">
        <f t="shared" si="515"/>
        <v>75.717296224284752</v>
      </c>
      <c r="CD855" s="829">
        <f t="shared" si="515"/>
        <v>76.099413496834259</v>
      </c>
      <c r="CE855" s="829">
        <f t="shared" si="515"/>
        <v>76.709948894137099</v>
      </c>
      <c r="CF855" s="829">
        <f t="shared" si="515"/>
        <v>74.129515213106615</v>
      </c>
      <c r="CG855" s="829">
        <f t="shared" si="515"/>
        <v>75.216704365432363</v>
      </c>
      <c r="CH855" s="829">
        <f t="shared" si="515"/>
        <v>69.720716602451063</v>
      </c>
      <c r="CI855" s="829">
        <f t="shared" si="515"/>
        <v>70.931212105989232</v>
      </c>
      <c r="CJ855" s="829">
        <f t="shared" si="515"/>
        <v>76.282857844957732</v>
      </c>
      <c r="CK855" s="829">
        <f t="shared" si="515"/>
        <v>72.429135904148396</v>
      </c>
      <c r="CL855" s="829">
        <f t="shared" si="515"/>
        <v>72.472217791758823</v>
      </c>
      <c r="CM855" s="537"/>
      <c r="CN855" s="918"/>
    </row>
    <row r="856" spans="1:98" s="484" customFormat="1">
      <c r="A856" s="467"/>
      <c r="B856" s="472"/>
      <c r="C856" s="691"/>
      <c r="D856" s="476"/>
      <c r="E856" s="584"/>
      <c r="F856" s="550"/>
      <c r="G856" s="529"/>
      <c r="H856" s="467"/>
      <c r="I856" s="468"/>
      <c r="J856" s="469"/>
      <c r="K856" s="470"/>
      <c r="L856" s="471"/>
      <c r="M856" s="472"/>
      <c r="N856" s="473"/>
      <c r="O856" s="474"/>
      <c r="P856" s="475"/>
      <c r="Q856" s="476"/>
      <c r="R856" s="477"/>
      <c r="S856" s="1186"/>
      <c r="T856" s="479"/>
      <c r="U856" s="480"/>
      <c r="V856" s="1034" t="s">
        <v>75</v>
      </c>
      <c r="W856" s="1269" t="s">
        <v>131</v>
      </c>
      <c r="X856" s="1034"/>
      <c r="Y856" s="1269"/>
      <c r="Z856" s="794"/>
      <c r="AA856" s="1035"/>
      <c r="AB856" s="1035"/>
      <c r="AC856" s="1035"/>
      <c r="AD856" s="1035"/>
      <c r="AE856" s="1035"/>
      <c r="AF856" s="1035"/>
      <c r="AG856" s="1035"/>
      <c r="AH856" s="1035"/>
      <c r="AI856" s="1035"/>
      <c r="AJ856" s="1035"/>
      <c r="AK856" s="1035"/>
      <c r="AL856" s="1035"/>
      <c r="AM856" s="1035"/>
      <c r="AN856" s="1035"/>
      <c r="AO856" s="1035"/>
      <c r="AP856" s="1035"/>
      <c r="AQ856" s="1035"/>
      <c r="AR856" s="1035"/>
      <c r="AS856" s="1035"/>
      <c r="AT856" s="1035"/>
      <c r="AU856" s="1035"/>
      <c r="AV856" s="1035"/>
      <c r="AW856" s="1035"/>
      <c r="AX856" s="1035"/>
      <c r="AY856" s="1035"/>
      <c r="AZ856" s="1035"/>
      <c r="BA856" s="1035"/>
      <c r="BB856" s="1035"/>
      <c r="BC856" s="1035"/>
      <c r="BD856" s="1268"/>
      <c r="BE856" s="1268"/>
      <c r="BF856" s="1268"/>
      <c r="BG856" s="1268"/>
      <c r="BH856" s="1268"/>
      <c r="BI856" s="1268"/>
      <c r="BJ856" s="1268"/>
      <c r="BK856" s="1268"/>
      <c r="BL856" s="1268"/>
      <c r="BM856" s="1268"/>
      <c r="BN856" s="1268"/>
      <c r="BO856" s="1268"/>
      <c r="BP856" s="1268"/>
      <c r="BQ856" s="1268"/>
      <c r="BR856" s="1268"/>
      <c r="BS856" s="1268">
        <f t="shared" ref="BS856:CK856" si="516">100*BS367/BS388</f>
        <v>12.193874163602416</v>
      </c>
      <c r="BT856" s="1268">
        <f t="shared" si="516"/>
        <v>13.016740933050043</v>
      </c>
      <c r="BU856" s="1268">
        <f t="shared" si="516"/>
        <v>14.08626484600906</v>
      </c>
      <c r="BV856" s="1268">
        <f t="shared" si="516"/>
        <v>13.564842168476309</v>
      </c>
      <c r="BW856" s="1268">
        <f t="shared" si="516"/>
        <v>13.488152810214117</v>
      </c>
      <c r="BX856" s="1268">
        <f t="shared" si="516"/>
        <v>12.982854750738655</v>
      </c>
      <c r="BY856" s="1268">
        <f t="shared" si="516"/>
        <v>12.166109056591973</v>
      </c>
      <c r="BZ856" s="1268">
        <f t="shared" si="516"/>
        <v>12.474701471208105</v>
      </c>
      <c r="CA856" s="1268">
        <f t="shared" si="516"/>
        <v>12.517241566750513</v>
      </c>
      <c r="CB856" s="1268">
        <f t="shared" si="516"/>
        <v>13.23648816460654</v>
      </c>
      <c r="CC856" s="1268">
        <f t="shared" si="516"/>
        <v>13.203694055390399</v>
      </c>
      <c r="CD856" s="1268">
        <f t="shared" si="516"/>
        <v>12.107384542599918</v>
      </c>
      <c r="CE856" s="1268">
        <f t="shared" si="516"/>
        <v>11.842898101020525</v>
      </c>
      <c r="CF856" s="1268">
        <f t="shared" si="516"/>
        <v>11.664559807154472</v>
      </c>
      <c r="CG856" s="1268">
        <f t="shared" si="516"/>
        <v>12.234648841478002</v>
      </c>
      <c r="CH856" s="1268">
        <f t="shared" si="516"/>
        <v>13.511813476468896</v>
      </c>
      <c r="CI856" s="1268">
        <f t="shared" si="516"/>
        <v>13.386928616209511</v>
      </c>
      <c r="CJ856" s="1268">
        <f t="shared" si="516"/>
        <v>12.415156328976824</v>
      </c>
      <c r="CK856" s="1268">
        <f t="shared" si="516"/>
        <v>13.829259934646123</v>
      </c>
      <c r="CL856" s="1268">
        <f>100*CL367/CL388</f>
        <v>12.911934108129497</v>
      </c>
      <c r="CM856" s="1036"/>
      <c r="CN856" s="918"/>
    </row>
    <row r="857" spans="1:98" s="484" customFormat="1">
      <c r="A857" s="467"/>
      <c r="B857" s="472"/>
      <c r="C857" s="691"/>
      <c r="D857" s="476"/>
      <c r="E857" s="584"/>
      <c r="F857" s="550"/>
      <c r="G857" s="529"/>
      <c r="H857" s="467"/>
      <c r="I857" s="468"/>
      <c r="J857" s="469"/>
      <c r="K857" s="470"/>
      <c r="L857" s="471"/>
      <c r="M857" s="472"/>
      <c r="N857" s="473"/>
      <c r="O857" s="474"/>
      <c r="P857" s="475"/>
      <c r="Q857" s="476"/>
      <c r="R857" s="477"/>
      <c r="S857" s="478"/>
      <c r="T857" s="479"/>
      <c r="U857" s="480"/>
      <c r="V857" s="1004" t="s">
        <v>537</v>
      </c>
      <c r="W857" s="1271" t="s">
        <v>648</v>
      </c>
      <c r="X857" s="1004"/>
      <c r="Y857" s="1271"/>
      <c r="Z857" s="795">
        <v>1993</v>
      </c>
      <c r="AA857" s="1042"/>
      <c r="AB857" s="1042"/>
      <c r="AC857" s="1042"/>
      <c r="AD857" s="1042"/>
      <c r="AE857" s="1042"/>
      <c r="AF857" s="1042"/>
      <c r="AG857" s="1042"/>
      <c r="AH857" s="1042"/>
      <c r="AI857" s="1042"/>
      <c r="AJ857" s="1042"/>
      <c r="AK857" s="1042"/>
      <c r="AL857" s="1042"/>
      <c r="AM857" s="1042"/>
      <c r="AN857" s="1042"/>
      <c r="AO857" s="1042"/>
      <c r="AP857" s="1042"/>
      <c r="AQ857" s="1042"/>
      <c r="AR857" s="1042"/>
      <c r="AS857" s="1042"/>
      <c r="AT857" s="1042"/>
      <c r="AU857" s="1042"/>
      <c r="AV857" s="1042"/>
      <c r="AW857" s="1042"/>
      <c r="AX857" s="1042"/>
      <c r="AY857" s="1042"/>
      <c r="AZ857" s="1042"/>
      <c r="BA857" s="1042"/>
      <c r="BB857" s="1042"/>
      <c r="BC857" s="1042"/>
      <c r="BD857" s="1270"/>
      <c r="BE857" s="1270"/>
      <c r="BF857" s="1270"/>
      <c r="BG857" s="1270"/>
      <c r="BH857" s="1270"/>
      <c r="BI857" s="1270"/>
      <c r="BJ857" s="1270"/>
      <c r="BK857" s="1270"/>
      <c r="BL857" s="1270"/>
      <c r="BM857" s="1270"/>
      <c r="BN857" s="1270"/>
      <c r="BO857" s="1270"/>
      <c r="BP857" s="1270"/>
      <c r="BQ857" s="1270"/>
      <c r="BR857" s="1270"/>
      <c r="BS857" s="1270">
        <f t="shared" ref="BS857:CL857" si="517">100*BS840/BS388</f>
        <v>24.603242219238467</v>
      </c>
      <c r="BT857" s="1270">
        <f t="shared" si="517"/>
        <v>37.290886266517347</v>
      </c>
      <c r="BU857" s="1270">
        <f t="shared" si="517"/>
        <v>28.629587258799415</v>
      </c>
      <c r="BV857" s="1270">
        <f t="shared" si="517"/>
        <v>30.035128255045034</v>
      </c>
      <c r="BW857" s="1270">
        <f t="shared" si="517"/>
        <v>25.209319347958544</v>
      </c>
      <c r="BX857" s="1270">
        <f t="shared" si="517"/>
        <v>33.55038932224037</v>
      </c>
      <c r="BY857" s="1270">
        <f t="shared" si="517"/>
        <v>27.549723313392214</v>
      </c>
      <c r="BZ857" s="1270">
        <f t="shared" si="517"/>
        <v>32.548295273776048</v>
      </c>
      <c r="CA857" s="1270">
        <f t="shared" si="517"/>
        <v>29.945662735249716</v>
      </c>
      <c r="CB857" s="1270">
        <f t="shared" si="517"/>
        <v>33.501170848332848</v>
      </c>
      <c r="CC857" s="1270">
        <f t="shared" si="517"/>
        <v>34.486738109588948</v>
      </c>
      <c r="CD857" s="1270">
        <f t="shared" si="517"/>
        <v>32.670250480444402</v>
      </c>
      <c r="CE857" s="1270">
        <f t="shared" si="517"/>
        <v>31.430472173999764</v>
      </c>
      <c r="CF857" s="1270">
        <f t="shared" si="517"/>
        <v>35.921099871174839</v>
      </c>
      <c r="CG857" s="1270">
        <f t="shared" si="517"/>
        <v>32.799359938857009</v>
      </c>
      <c r="CH857" s="1270">
        <f t="shared" si="517"/>
        <v>45.831136777532826</v>
      </c>
      <c r="CI857" s="1270">
        <f t="shared" si="517"/>
        <v>52.111310082540427</v>
      </c>
      <c r="CJ857" s="1270">
        <f t="shared" si="517"/>
        <v>38.620417840036595</v>
      </c>
      <c r="CK857" s="1270">
        <f t="shared" si="517"/>
        <v>43.018210968192001</v>
      </c>
      <c r="CL857" s="1270">
        <f t="shared" si="517"/>
        <v>41.988773760497118</v>
      </c>
      <c r="CM857" s="1301"/>
      <c r="CN857" s="918">
        <f>AVERAGE(CG857:CL857)</f>
        <v>42.394868227942659</v>
      </c>
      <c r="CO857" s="1241" t="s">
        <v>1313</v>
      </c>
      <c r="CP857" s="801"/>
      <c r="CQ857" s="801" t="s">
        <v>1309</v>
      </c>
      <c r="CR857" s="745" t="s">
        <v>1308</v>
      </c>
      <c r="CS857" s="1264" t="str">
        <f>CR857</f>
        <v>évol. 95-12</v>
      </c>
    </row>
    <row r="858" spans="1:98" s="484" customFormat="1">
      <c r="A858" s="467"/>
      <c r="B858" s="472"/>
      <c r="C858" s="691"/>
      <c r="D858" s="476"/>
      <c r="E858" s="584"/>
      <c r="F858" s="550"/>
      <c r="G858" s="529"/>
      <c r="H858" s="467"/>
      <c r="I858" s="468"/>
      <c r="J858" s="469"/>
      <c r="K858" s="470"/>
      <c r="L858" s="471"/>
      <c r="M858" s="472"/>
      <c r="N858" s="473"/>
      <c r="O858" s="474"/>
      <c r="P858" s="475"/>
      <c r="Q858" s="476"/>
      <c r="R858" s="477"/>
      <c r="S858" s="478"/>
      <c r="T858" s="479"/>
      <c r="U858" s="480"/>
      <c r="V858" s="704" t="s">
        <v>993</v>
      </c>
      <c r="W858" s="1273" t="s">
        <v>648</v>
      </c>
      <c r="X858" s="704"/>
      <c r="Y858" s="1273"/>
      <c r="Z858" s="799">
        <v>1993</v>
      </c>
      <c r="AA858" s="706"/>
      <c r="AB858" s="706"/>
      <c r="AC858" s="706"/>
      <c r="AD858" s="706"/>
      <c r="AE858" s="706"/>
      <c r="AF858" s="706"/>
      <c r="AG858" s="706"/>
      <c r="AH858" s="706"/>
      <c r="AI858" s="706"/>
      <c r="AJ858" s="706"/>
      <c r="AK858" s="706"/>
      <c r="AL858" s="706"/>
      <c r="AM858" s="706"/>
      <c r="AN858" s="706"/>
      <c r="AO858" s="706"/>
      <c r="AP858" s="706"/>
      <c r="AQ858" s="706"/>
      <c r="AR858" s="706"/>
      <c r="AS858" s="706"/>
      <c r="AT858" s="706"/>
      <c r="AU858" s="706"/>
      <c r="AV858" s="706"/>
      <c r="AW858" s="706"/>
      <c r="AX858" s="706"/>
      <c r="AY858" s="706"/>
      <c r="AZ858" s="706"/>
      <c r="BA858" s="706"/>
      <c r="BB858" s="706"/>
      <c r="BC858" s="706"/>
      <c r="BD858" s="1272"/>
      <c r="BE858" s="1272"/>
      <c r="BF858" s="1272"/>
      <c r="BG858" s="1272"/>
      <c r="BH858" s="1272"/>
      <c r="BI858" s="1272"/>
      <c r="BJ858" s="1272"/>
      <c r="BK858" s="1272"/>
      <c r="BL858" s="1272"/>
      <c r="BM858" s="1272"/>
      <c r="BN858" s="1272"/>
      <c r="BO858" s="1272"/>
      <c r="BP858" s="1272"/>
      <c r="BQ858" s="1272"/>
      <c r="BR858" s="1272"/>
      <c r="BS858" s="708">
        <f>BS857-$BS857</f>
        <v>0</v>
      </c>
      <c r="BT858" s="708">
        <f>BT857-$BS857</f>
        <v>12.68764404727888</v>
      </c>
      <c r="BU858" s="708">
        <f>BU857-$BS857</f>
        <v>4.0263450395609475</v>
      </c>
      <c r="BV858" s="709">
        <f>BV857-$BS857</f>
        <v>5.431886035806567</v>
      </c>
      <c r="BW858" s="710">
        <f>BW857-$BV857</f>
        <v>-4.8258089070864898</v>
      </c>
      <c r="BX858" s="710">
        <f>BX857-$BV857</f>
        <v>3.5152610671953362</v>
      </c>
      <c r="BY858" s="710">
        <f>BY857-$BV857</f>
        <v>-2.4854049416528206</v>
      </c>
      <c r="BZ858" s="710">
        <f>BZ857-$BV857</f>
        <v>2.5131670187310142</v>
      </c>
      <c r="CA858" s="711">
        <f>CA857-$BV857</f>
        <v>-8.9465519795318471E-2</v>
      </c>
      <c r="CB858" s="710">
        <f>CB857-$CA857</f>
        <v>3.5555081130831319</v>
      </c>
      <c r="CC858" s="710">
        <f>CC857-$CA857</f>
        <v>4.5410753743392327</v>
      </c>
      <c r="CD858" s="710">
        <f>CD857-$CA857</f>
        <v>2.7245877451946861</v>
      </c>
      <c r="CE858" s="710">
        <f>CE857-$CA857</f>
        <v>1.4848094387500481</v>
      </c>
      <c r="CF858" s="711">
        <f>CF857-$CA857</f>
        <v>5.975437135925123</v>
      </c>
      <c r="CG858" s="710">
        <f t="shared" ref="CG858:CL858" si="518">CG857-$CF857</f>
        <v>-3.1217399323178299</v>
      </c>
      <c r="CH858" s="710">
        <f t="shared" si="518"/>
        <v>9.9100369063579876</v>
      </c>
      <c r="CI858" s="710">
        <f t="shared" si="518"/>
        <v>16.190210211365589</v>
      </c>
      <c r="CJ858" s="710">
        <f t="shared" si="518"/>
        <v>2.6993179688617559</v>
      </c>
      <c r="CK858" s="711">
        <f t="shared" si="518"/>
        <v>7.0971110970171623</v>
      </c>
      <c r="CL858" s="711">
        <f t="shared" si="518"/>
        <v>6.067673889322279</v>
      </c>
      <c r="CM858" s="1006"/>
      <c r="CN858" s="918"/>
      <c r="CO858" s="1265" t="s">
        <v>1306</v>
      </c>
      <c r="CP858" s="1266" t="s">
        <v>1305</v>
      </c>
      <c r="CQ858" s="423">
        <v>1995</v>
      </c>
      <c r="CR858" s="758" t="s">
        <v>1310</v>
      </c>
      <c r="CS858" s="1267" t="s">
        <v>1311</v>
      </c>
    </row>
    <row r="859" spans="1:98" s="484" customFormat="1">
      <c r="A859" s="467"/>
      <c r="B859" s="472"/>
      <c r="C859" s="691"/>
      <c r="D859" s="476"/>
      <c r="E859" s="584"/>
      <c r="F859" s="550"/>
      <c r="G859" s="529"/>
      <c r="H859" s="467"/>
      <c r="I859" s="468"/>
      <c r="J859" s="469"/>
      <c r="K859" s="470"/>
      <c r="L859" s="471"/>
      <c r="M859" s="472"/>
      <c r="N859" s="473"/>
      <c r="O859" s="474"/>
      <c r="P859" s="475"/>
      <c r="Q859" s="476"/>
      <c r="R859" s="477"/>
      <c r="S859" s="1186"/>
      <c r="T859" s="479"/>
      <c r="U859" s="480"/>
      <c r="V859" s="1030" t="s">
        <v>24</v>
      </c>
      <c r="W859" s="1178" t="s">
        <v>422</v>
      </c>
      <c r="X859" s="1004" t="s">
        <v>24</v>
      </c>
      <c r="Y859" s="1178"/>
      <c r="Z859" s="795">
        <v>1993</v>
      </c>
      <c r="AA859" s="1042"/>
      <c r="AB859" s="1042"/>
      <c r="AC859" s="1042"/>
      <c r="AD859" s="1042"/>
      <c r="AE859" s="1042"/>
      <c r="AF859" s="1042"/>
      <c r="AG859" s="1042"/>
      <c r="AH859" s="1042"/>
      <c r="AI859" s="1042"/>
      <c r="AJ859" s="1042"/>
      <c r="AK859" s="1042"/>
      <c r="AL859" s="1042"/>
      <c r="AM859" s="1042"/>
      <c r="AN859" s="1042"/>
      <c r="AO859" s="1042"/>
      <c r="AP859" s="1042"/>
      <c r="AQ859" s="1042"/>
      <c r="AR859" s="1042"/>
      <c r="AS859" s="1042"/>
      <c r="AT859" s="1042"/>
      <c r="AU859" s="1042"/>
      <c r="AV859" s="1042"/>
      <c r="AW859" s="1042"/>
      <c r="AX859" s="1042"/>
      <c r="AY859" s="1042"/>
      <c r="AZ859" s="1042"/>
      <c r="BA859" s="1042"/>
      <c r="BB859" s="1042"/>
      <c r="BC859" s="1042"/>
      <c r="BD859" s="1175"/>
      <c r="BE859" s="1175"/>
      <c r="BF859" s="1175"/>
      <c r="BG859" s="1175"/>
      <c r="BH859" s="1175"/>
      <c r="BI859" s="1175"/>
      <c r="BJ859" s="1175"/>
      <c r="BK859" s="1175"/>
      <c r="BL859" s="1175"/>
      <c r="BM859" s="1175"/>
      <c r="BN859" s="1175"/>
      <c r="BO859" s="1175"/>
      <c r="BP859" s="1175"/>
      <c r="BQ859" s="1175"/>
      <c r="BR859" s="1175"/>
      <c r="BS859" s="1037">
        <f t="shared" ref="BS859:CK859" si="519">100*BS367/BS$71</f>
        <v>2.394509465565704</v>
      </c>
      <c r="BT859" s="1037">
        <f t="shared" si="519"/>
        <v>2.5296807194312585</v>
      </c>
      <c r="BU859" s="1037">
        <f t="shared" si="519"/>
        <v>2.7391601852730418</v>
      </c>
      <c r="BV859" s="1037">
        <f t="shared" si="519"/>
        <v>2.7401926223814761</v>
      </c>
      <c r="BW859" s="1037">
        <f t="shared" si="519"/>
        <v>2.7301091550320229</v>
      </c>
      <c r="BX859" s="1037">
        <f t="shared" si="519"/>
        <v>2.5916818780663293</v>
      </c>
      <c r="BY859" s="1037">
        <f t="shared" si="519"/>
        <v>2.504760956564378</v>
      </c>
      <c r="BZ859" s="1037">
        <f t="shared" si="519"/>
        <v>2.4648941507084512</v>
      </c>
      <c r="CA859" s="1037">
        <f t="shared" si="519"/>
        <v>2.4635760296387903</v>
      </c>
      <c r="CB859" s="1037">
        <f t="shared" si="519"/>
        <v>2.5146275429648934</v>
      </c>
      <c r="CC859" s="1037">
        <f t="shared" si="519"/>
        <v>2.4418437251755867</v>
      </c>
      <c r="CD859" s="1037">
        <f t="shared" si="519"/>
        <v>2.365050234009813</v>
      </c>
      <c r="CE859" s="1037">
        <f t="shared" si="519"/>
        <v>2.3085861668992562</v>
      </c>
      <c r="CF859" s="1037">
        <f t="shared" si="519"/>
        <v>2.1501955438869937</v>
      </c>
      <c r="CG859" s="1037">
        <f t="shared" si="519"/>
        <v>2.197746664274741</v>
      </c>
      <c r="CH859" s="1037">
        <f t="shared" si="519"/>
        <v>2.3334428239261946</v>
      </c>
      <c r="CI859" s="1037">
        <f t="shared" si="519"/>
        <v>2.0495152360079185</v>
      </c>
      <c r="CJ859" s="1037">
        <f t="shared" si="519"/>
        <v>2.1306642157875171</v>
      </c>
      <c r="CK859" s="1037">
        <f t="shared" si="519"/>
        <v>2.2583713983925233</v>
      </c>
      <c r="CL859" s="1037">
        <f>100*CL367/CL$71</f>
        <v>2.1675475320819766</v>
      </c>
      <c r="CM859" s="1175"/>
      <c r="CN859" s="919">
        <f>AVERAGE(BS859:CL859)</f>
        <v>2.4038078123034436</v>
      </c>
      <c r="CO859" s="1241">
        <v>-3.7499999999999999E-2</v>
      </c>
      <c r="CP859" s="801">
        <v>77.605999999999995</v>
      </c>
      <c r="CQ859" s="1268">
        <f t="shared" ref="CQ859:CQ861" si="520">CO859*(CQ$858)+CP859</f>
        <v>2.7934999999999945</v>
      </c>
      <c r="CR859" s="1269">
        <f t="shared" ref="CR859:CR861" si="521">CO859*(2012-1995)</f>
        <v>-0.63749999999999996</v>
      </c>
      <c r="CS859" s="1274">
        <f t="shared" ref="CS859:CS861" si="522">100*CR859/CQ859</f>
        <v>-22.820834079112267</v>
      </c>
      <c r="CT859" s="1307">
        <f>CN859*CL$51/100</f>
        <v>48.852510209116019</v>
      </c>
    </row>
    <row r="860" spans="1:98" s="575" customFormat="1">
      <c r="A860" s="467"/>
      <c r="B860" s="472"/>
      <c r="C860" s="691"/>
      <c r="D860" s="476"/>
      <c r="E860" s="584"/>
      <c r="F860" s="550"/>
      <c r="G860" s="529"/>
      <c r="H860" s="467"/>
      <c r="I860" s="468"/>
      <c r="J860" s="469"/>
      <c r="K860" s="470"/>
      <c r="L860" s="471"/>
      <c r="M860" s="472"/>
      <c r="N860" s="473"/>
      <c r="O860" s="474"/>
      <c r="P860" s="475"/>
      <c r="Q860" s="476"/>
      <c r="R860" s="477"/>
      <c r="S860" s="478"/>
      <c r="T860" s="479"/>
      <c r="U860" s="480"/>
      <c r="V860" s="1030" t="s">
        <v>482</v>
      </c>
      <c r="W860" s="199" t="s">
        <v>422</v>
      </c>
      <c r="X860" s="1030" t="s">
        <v>482</v>
      </c>
      <c r="Y860" s="199"/>
      <c r="Z860" s="795">
        <v>1993</v>
      </c>
      <c r="AA860" s="1038"/>
      <c r="AB860" s="1038"/>
      <c r="AC860" s="1038"/>
      <c r="AD860" s="1038"/>
      <c r="AE860" s="1038"/>
      <c r="AF860" s="1038"/>
      <c r="AG860" s="1038"/>
      <c r="AH860" s="1038"/>
      <c r="AI860" s="1038"/>
      <c r="AJ860" s="1038"/>
      <c r="AK860" s="1038"/>
      <c r="AL860" s="1038"/>
      <c r="AM860" s="1038"/>
      <c r="AN860" s="1038"/>
      <c r="AO860" s="1038"/>
      <c r="AP860" s="1038"/>
      <c r="AQ860" s="1038"/>
      <c r="AR860" s="1038"/>
      <c r="AS860" s="1038"/>
      <c r="AT860" s="1038"/>
      <c r="AU860" s="1038"/>
      <c r="AV860" s="1038"/>
      <c r="AW860" s="1038"/>
      <c r="AX860" s="1038"/>
      <c r="AY860" s="1038"/>
      <c r="AZ860" s="1038"/>
      <c r="BA860" s="1038"/>
      <c r="BB860" s="1038"/>
      <c r="BC860" s="1038"/>
      <c r="BD860" s="537"/>
      <c r="BE860" s="537"/>
      <c r="BF860" s="537"/>
      <c r="BG860" s="537"/>
      <c r="BH860" s="537"/>
      <c r="BI860" s="537"/>
      <c r="BJ860" s="537"/>
      <c r="BK860" s="537"/>
      <c r="BL860" s="537"/>
      <c r="BM860" s="537"/>
      <c r="BN860" s="537"/>
      <c r="BO860" s="537"/>
      <c r="BP860" s="537"/>
      <c r="BQ860" s="537"/>
      <c r="BR860" s="537"/>
      <c r="BS860" s="1037">
        <f t="shared" ref="BS860:CJ860" si="523">100*BS839/BS$71</f>
        <v>2.4368259727990131</v>
      </c>
      <c r="BT860" s="1037">
        <f t="shared" si="523"/>
        <v>4.7174509922704644</v>
      </c>
      <c r="BU860" s="1037">
        <f t="shared" si="523"/>
        <v>2.8280378191235664</v>
      </c>
      <c r="BV860" s="1037">
        <f t="shared" si="523"/>
        <v>3.3271125356556488</v>
      </c>
      <c r="BW860" s="1037">
        <f t="shared" si="523"/>
        <v>2.3724571127425618</v>
      </c>
      <c r="BX860" s="1037">
        <f t="shared" si="523"/>
        <v>4.1057616101290035</v>
      </c>
      <c r="BY860" s="1037">
        <f t="shared" si="523"/>
        <v>3.1671815682436608</v>
      </c>
      <c r="BZ860" s="1037">
        <f t="shared" si="523"/>
        <v>3.9663701822321329</v>
      </c>
      <c r="CA860" s="1037">
        <f t="shared" si="523"/>
        <v>3.4301679324632692</v>
      </c>
      <c r="CB860" s="1037">
        <f t="shared" si="523"/>
        <v>3.8498224447629865</v>
      </c>
      <c r="CC860" s="1037">
        <f t="shared" si="523"/>
        <v>3.9360096771678563</v>
      </c>
      <c r="CD860" s="1037">
        <f t="shared" si="523"/>
        <v>4.01673959616123</v>
      </c>
      <c r="CE860" s="1037">
        <f t="shared" si="523"/>
        <v>3.8182885778691058</v>
      </c>
      <c r="CF860" s="1037">
        <f t="shared" si="523"/>
        <v>4.47134784492963</v>
      </c>
      <c r="CG860" s="1037">
        <f t="shared" si="523"/>
        <v>3.6941007299543034</v>
      </c>
      <c r="CH860" s="1037">
        <f t="shared" si="523"/>
        <v>5.5814338439733193</v>
      </c>
      <c r="CI860" s="1037">
        <f t="shared" si="523"/>
        <v>5.9286347223908837</v>
      </c>
      <c r="CJ860" s="1037">
        <f t="shared" si="523"/>
        <v>4.4972943946466186</v>
      </c>
      <c r="CK860" s="1037">
        <f t="shared" ref="CK860" si="524">100*CK839/CK$71</f>
        <v>4.7666680989987995</v>
      </c>
      <c r="CL860" s="1037">
        <f>100*CL839/CL$71</f>
        <v>4.881176708418244</v>
      </c>
      <c r="CM860" s="537"/>
      <c r="CN860" s="919">
        <f>AVERAGE(BS860:CL860)</f>
        <v>3.989644118246614</v>
      </c>
      <c r="CO860" s="888">
        <v>0.10290000000000001</v>
      </c>
      <c r="CP860" s="395">
        <v>-202.05</v>
      </c>
      <c r="CQ860" s="1270">
        <f t="shared" si="520"/>
        <v>3.2355000000000018</v>
      </c>
      <c r="CR860" s="1271">
        <f t="shared" si="521"/>
        <v>1.7493000000000001</v>
      </c>
      <c r="CS860" s="1275">
        <f t="shared" si="522"/>
        <v>54.065832174316149</v>
      </c>
      <c r="CT860" s="1307">
        <f t="shared" ref="CT860:CT861" si="525">CN860*CL$51/100</f>
        <v>81.081411342371808</v>
      </c>
    </row>
    <row r="861" spans="1:98" s="575" customFormat="1">
      <c r="A861" s="467"/>
      <c r="B861" s="472"/>
      <c r="C861" s="691"/>
      <c r="D861" s="476"/>
      <c r="E861" s="584"/>
      <c r="F861" s="550"/>
      <c r="G861" s="529"/>
      <c r="H861" s="467"/>
      <c r="I861" s="468"/>
      <c r="J861" s="469"/>
      <c r="K861" s="470"/>
      <c r="L861" s="471"/>
      <c r="M861" s="472"/>
      <c r="N861" s="473"/>
      <c r="O861" s="474"/>
      <c r="P861" s="475"/>
      <c r="Q861" s="476"/>
      <c r="R861" s="477"/>
      <c r="S861" s="478"/>
      <c r="T861" s="479"/>
      <c r="U861" s="480"/>
      <c r="V861" s="669" t="s">
        <v>436</v>
      </c>
      <c r="W861" s="785" t="s">
        <v>437</v>
      </c>
      <c r="X861" s="1176" t="s">
        <v>330</v>
      </c>
      <c r="Y861" s="785"/>
      <c r="Z861" s="789">
        <v>1993</v>
      </c>
      <c r="BD861" s="984"/>
      <c r="BE861" s="984"/>
      <c r="BF861" s="984"/>
      <c r="BG861" s="984"/>
      <c r="BH861" s="984"/>
      <c r="BI861" s="984"/>
      <c r="BJ861" s="984"/>
      <c r="BK861" s="984"/>
      <c r="BL861" s="984"/>
      <c r="BM861" s="984"/>
      <c r="BN861" s="984"/>
      <c r="BO861" s="984"/>
      <c r="BP861" s="984"/>
      <c r="BQ861" s="984"/>
      <c r="BR861" s="984"/>
      <c r="BS861" s="1037">
        <f t="shared" ref="BS861:CJ861" si="526">100*BS840/BS$71</f>
        <v>4.8313354383647171</v>
      </c>
      <c r="BT861" s="1037">
        <f t="shared" si="526"/>
        <v>7.247131711701722</v>
      </c>
      <c r="BU861" s="1037">
        <f t="shared" si="526"/>
        <v>5.5671980043966078</v>
      </c>
      <c r="BV861" s="1037">
        <f t="shared" si="526"/>
        <v>6.0673051580371249</v>
      </c>
      <c r="BW861" s="1037">
        <f t="shared" si="526"/>
        <v>5.1025662677745851</v>
      </c>
      <c r="BX861" s="1037">
        <f t="shared" si="526"/>
        <v>6.697443488195332</v>
      </c>
      <c r="BY861" s="1037">
        <f t="shared" si="526"/>
        <v>5.6719425248080393</v>
      </c>
      <c r="BZ861" s="1037">
        <f t="shared" si="526"/>
        <v>6.4312643329405841</v>
      </c>
      <c r="CA861" s="1037">
        <f t="shared" si="526"/>
        <v>5.89374396210206</v>
      </c>
      <c r="CB861" s="1037">
        <f t="shared" si="526"/>
        <v>6.3644499877278804</v>
      </c>
      <c r="CC861" s="1037">
        <f t="shared" si="526"/>
        <v>6.377853402343443</v>
      </c>
      <c r="CD861" s="1037">
        <f t="shared" si="526"/>
        <v>6.3817898301710425</v>
      </c>
      <c r="CE861" s="1037">
        <f t="shared" si="526"/>
        <v>6.1268747447683616</v>
      </c>
      <c r="CF861" s="1037">
        <f t="shared" si="526"/>
        <v>6.6215433888166242</v>
      </c>
      <c r="CG861" s="1037">
        <f t="shared" si="526"/>
        <v>5.8918473942290452</v>
      </c>
      <c r="CH861" s="1037">
        <f t="shared" si="526"/>
        <v>7.9148766678995139</v>
      </c>
      <c r="CI861" s="1037">
        <f t="shared" si="526"/>
        <v>7.9781499583988031</v>
      </c>
      <c r="CJ861" s="1037">
        <f t="shared" si="526"/>
        <v>6.6279586104341357</v>
      </c>
      <c r="CK861" s="1037">
        <f>100*CK840/CK$71</f>
        <v>7.0250394973913224</v>
      </c>
      <c r="CL861" s="1037">
        <f>100*CL840/CL$71</f>
        <v>7.0487242405002197</v>
      </c>
      <c r="CM861" s="537"/>
      <c r="CN861" s="919">
        <f>AVERAGE(BS861:CM861)</f>
        <v>6.3934519305500581</v>
      </c>
      <c r="CO861" s="888">
        <v>6.54E-2</v>
      </c>
      <c r="CP861" s="395">
        <v>-124.44</v>
      </c>
      <c r="CQ861" s="1270">
        <f t="shared" si="520"/>
        <v>6.0330000000000155</v>
      </c>
      <c r="CR861" s="1271">
        <f t="shared" si="521"/>
        <v>1.1117999999999999</v>
      </c>
      <c r="CS861" s="1275">
        <f t="shared" si="522"/>
        <v>18.42864246643456</v>
      </c>
      <c r="CT861" s="1307">
        <f t="shared" si="525"/>
        <v>129.93392155148783</v>
      </c>
    </row>
    <row r="862" spans="1:98" s="575" customFormat="1">
      <c r="A862" s="467"/>
      <c r="B862" s="472"/>
      <c r="C862" s="691"/>
      <c r="D862" s="476"/>
      <c r="E862" s="584"/>
      <c r="F862" s="550"/>
      <c r="G862" s="529"/>
      <c r="H862" s="467"/>
      <c r="I862" s="468"/>
      <c r="J862" s="469"/>
      <c r="K862" s="470"/>
      <c r="L862" s="471"/>
      <c r="M862" s="472"/>
      <c r="N862" s="473"/>
      <c r="O862" s="474"/>
      <c r="P862" s="475"/>
      <c r="Q862" s="476"/>
      <c r="R862" s="477"/>
      <c r="S862" s="478"/>
      <c r="T862" s="479"/>
      <c r="U862" s="480"/>
      <c r="V862" s="1004" t="s">
        <v>390</v>
      </c>
      <c r="W862" s="785" t="s">
        <v>422</v>
      </c>
      <c r="X862" s="669"/>
      <c r="Y862" s="785"/>
      <c r="Z862" s="789">
        <v>1993</v>
      </c>
      <c r="BD862" s="984"/>
      <c r="BE862" s="984"/>
      <c r="BF862" s="984"/>
      <c r="BG862" s="984"/>
      <c r="BH862" s="984"/>
      <c r="BI862" s="984"/>
      <c r="BJ862" s="984"/>
      <c r="BK862" s="984"/>
      <c r="BL862" s="984"/>
      <c r="BM862" s="984"/>
      <c r="BN862" s="984"/>
      <c r="BO862" s="984"/>
      <c r="BP862" s="984"/>
      <c r="BQ862" s="984"/>
      <c r="BR862" s="984"/>
      <c r="BS862" s="1037">
        <f t="shared" ref="BS862:CJ862" si="527">100*BS841/BS$71</f>
        <v>7.6929414621930983</v>
      </c>
      <c r="BT862" s="1037">
        <f t="shared" si="527"/>
        <v>9.4184337268564722</v>
      </c>
      <c r="BU862" s="1037">
        <f t="shared" si="527"/>
        <v>6.8274175114024498</v>
      </c>
      <c r="BV862" s="1037">
        <f t="shared" si="527"/>
        <v>6.9123026437848045</v>
      </c>
      <c r="BW862" s="1037">
        <f t="shared" si="527"/>
        <v>6.1692518458762811</v>
      </c>
      <c r="BX862" s="1037">
        <f t="shared" si="527"/>
        <v>6.9497552866274761</v>
      </c>
      <c r="BY862" s="1037">
        <f t="shared" si="527"/>
        <v>5.7272971260029006</v>
      </c>
      <c r="BZ862" s="1037">
        <f t="shared" si="527"/>
        <v>6.3370439386292068</v>
      </c>
      <c r="CA862" s="1037">
        <f t="shared" si="527"/>
        <v>5.8048270553459265</v>
      </c>
      <c r="CB862" s="1037">
        <f t="shared" si="527"/>
        <v>7.5541164161678784</v>
      </c>
      <c r="CC862" s="1037">
        <f t="shared" si="527"/>
        <v>7.7713771612944011</v>
      </c>
      <c r="CD862" s="1037">
        <f t="shared" si="527"/>
        <v>7.1674399343405026</v>
      </c>
      <c r="CE862" s="1037">
        <f t="shared" si="527"/>
        <v>6.8134274774290251</v>
      </c>
      <c r="CF862" s="1037">
        <f t="shared" si="527"/>
        <v>7.1613957975214202</v>
      </c>
      <c r="CG862" s="1037">
        <f t="shared" si="527"/>
        <v>5.8101616580879423</v>
      </c>
      <c r="CH862" s="1037">
        <f t="shared" si="527"/>
        <v>8.8699277620726313</v>
      </c>
      <c r="CI862" s="1037">
        <f t="shared" si="527"/>
        <v>12.135936488307387</v>
      </c>
      <c r="CJ862" s="1037">
        <f t="shared" si="527"/>
        <v>10.784057581891032</v>
      </c>
      <c r="CK862" s="1037">
        <f>100*CK841/CK$71</f>
        <v>9.1495544614314603</v>
      </c>
      <c r="CL862" s="1037">
        <f>100*CL841/CL$71</f>
        <v>8.8186920568158715</v>
      </c>
      <c r="CM862" s="537"/>
      <c r="CN862" s="919"/>
      <c r="CO862" s="1242"/>
      <c r="CP862" s="1243"/>
      <c r="CQ862" s="1270"/>
      <c r="CR862" s="1271"/>
      <c r="CS862" s="1275"/>
    </row>
    <row r="863" spans="1:98" s="575" customFormat="1">
      <c r="A863" s="467"/>
      <c r="B863" s="472"/>
      <c r="C863" s="691"/>
      <c r="D863" s="476"/>
      <c r="E863" s="584"/>
      <c r="F863" s="550"/>
      <c r="G863" s="529"/>
      <c r="H863" s="467"/>
      <c r="I863" s="468"/>
      <c r="J863" s="469"/>
      <c r="K863" s="470"/>
      <c r="L863" s="471"/>
      <c r="M863" s="472"/>
      <c r="N863" s="473"/>
      <c r="O863" s="474"/>
      <c r="P863" s="475"/>
      <c r="Q863" s="476"/>
      <c r="R863" s="477"/>
      <c r="S863" s="478"/>
      <c r="T863" s="479"/>
      <c r="U863" s="480"/>
      <c r="V863" s="704" t="s">
        <v>535</v>
      </c>
      <c r="W863" s="705" t="s">
        <v>536</v>
      </c>
      <c r="X863" s="704"/>
      <c r="Y863" s="705"/>
      <c r="Z863" s="799">
        <v>1993</v>
      </c>
      <c r="AA863" s="1039"/>
      <c r="AB863" s="1039"/>
      <c r="AC863" s="1039"/>
      <c r="AD863" s="1039"/>
      <c r="AE863" s="1039"/>
      <c r="AF863" s="1039"/>
      <c r="AG863" s="1039"/>
      <c r="AH863" s="1039"/>
      <c r="AI863" s="1039"/>
      <c r="AJ863" s="1039"/>
      <c r="AK863" s="1039"/>
      <c r="AL863" s="1039"/>
      <c r="AM863" s="1039"/>
      <c r="AN863" s="1039"/>
      <c r="AO863" s="1039"/>
      <c r="AP863" s="1039"/>
      <c r="AQ863" s="1039"/>
      <c r="AR863" s="1039"/>
      <c r="AS863" s="1039"/>
      <c r="AT863" s="1039"/>
      <c r="AU863" s="1039"/>
      <c r="AV863" s="1039"/>
      <c r="AW863" s="1039"/>
      <c r="AX863" s="1039"/>
      <c r="AY863" s="1039"/>
      <c r="AZ863" s="1039"/>
      <c r="BA863" s="1039"/>
      <c r="BB863" s="1039"/>
      <c r="BC863" s="1039"/>
      <c r="BD863" s="707"/>
      <c r="BE863" s="707"/>
      <c r="BF863" s="707"/>
      <c r="BG863" s="707"/>
      <c r="BH863" s="707"/>
      <c r="BI863" s="707"/>
      <c r="BJ863" s="707"/>
      <c r="BK863" s="707"/>
      <c r="BL863" s="707"/>
      <c r="BM863" s="707"/>
      <c r="BN863" s="707"/>
      <c r="BO863" s="707"/>
      <c r="BP863" s="707"/>
      <c r="BQ863" s="707"/>
      <c r="BR863" s="707"/>
      <c r="BS863" s="710">
        <f t="shared" ref="BS863:CJ863" si="528">100*BS842/BS$71</f>
        <v>27.329928308531844</v>
      </c>
      <c r="BT863" s="710">
        <f t="shared" si="528"/>
        <v>28.852498341251753</v>
      </c>
      <c r="BU863" s="710">
        <f t="shared" si="528"/>
        <v>26.273027935581741</v>
      </c>
      <c r="BV863" s="710">
        <f t="shared" si="528"/>
        <v>27.112999329732844</v>
      </c>
      <c r="BW863" s="710">
        <f t="shared" si="528"/>
        <v>26.410045329210813</v>
      </c>
      <c r="BX863" s="710">
        <f t="shared" si="528"/>
        <v>26.912089804702706</v>
      </c>
      <c r="BY863" s="710">
        <f t="shared" si="528"/>
        <v>26.31531705014801</v>
      </c>
      <c r="BZ863" s="710">
        <f t="shared" si="528"/>
        <v>26.096194271283323</v>
      </c>
      <c r="CA863" s="710">
        <f t="shared" si="528"/>
        <v>25.486274781458857</v>
      </c>
      <c r="CB863" s="710">
        <f t="shared" si="528"/>
        <v>26.551804124663466</v>
      </c>
      <c r="CC863" s="710">
        <f t="shared" si="528"/>
        <v>26.265005170972074</v>
      </c>
      <c r="CD863" s="710">
        <f t="shared" si="528"/>
        <v>26.701394249575195</v>
      </c>
      <c r="CE863" s="710">
        <f t="shared" si="528"/>
        <v>26.306832548023127</v>
      </c>
      <c r="CF863" s="710">
        <f t="shared" si="528"/>
        <v>25.594972198477148</v>
      </c>
      <c r="CG863" s="710">
        <f t="shared" si="528"/>
        <v>23.773462097636106</v>
      </c>
      <c r="CH863" s="710">
        <f t="shared" si="528"/>
        <v>26.139577228370641</v>
      </c>
      <c r="CI863" s="710">
        <f t="shared" si="528"/>
        <v>27.445760681485428</v>
      </c>
      <c r="CJ863" s="710">
        <f t="shared" si="528"/>
        <v>27.945856912718412</v>
      </c>
      <c r="CK863" s="710">
        <f>100*CK842/CK$71</f>
        <v>25.479939522273931</v>
      </c>
      <c r="CL863" s="710">
        <f>100*CL842/CL$71</f>
        <v>25.60585588471416</v>
      </c>
      <c r="CM863" s="1006"/>
      <c r="CN863" s="919"/>
      <c r="CO863" s="1244">
        <v>-5.8900000000000001E-2</v>
      </c>
      <c r="CP863" s="423">
        <v>144.32</v>
      </c>
      <c r="CQ863" s="1272">
        <f>CO863*(CQ$858)+CP863</f>
        <v>26.814499999999995</v>
      </c>
      <c r="CR863" s="1273">
        <f>CO863*(2012-1995)</f>
        <v>-1.0013000000000001</v>
      </c>
      <c r="CS863" s="1276">
        <f>100*CR863/CQ863</f>
        <v>-3.7341736746909331</v>
      </c>
    </row>
    <row r="864" spans="1:98" s="484" customFormat="1">
      <c r="A864" s="467"/>
      <c r="B864" s="472"/>
      <c r="C864" s="691"/>
      <c r="D864" s="476"/>
      <c r="E864" s="584"/>
      <c r="F864" s="550"/>
      <c r="G864" s="529"/>
      <c r="H864" s="467"/>
      <c r="I864" s="468"/>
      <c r="J864" s="469"/>
      <c r="K864" s="470"/>
      <c r="L864" s="471"/>
      <c r="M864" s="472"/>
      <c r="N864" s="473"/>
      <c r="O864" s="474"/>
      <c r="P864" s="475"/>
      <c r="Q864" s="476"/>
      <c r="R864" s="477"/>
      <c r="S864" s="478"/>
      <c r="T864" s="479"/>
      <c r="U864" s="480"/>
      <c r="V864" s="481"/>
      <c r="W864" s="482"/>
      <c r="X864" s="483"/>
      <c r="Y864" s="483"/>
      <c r="Z864" s="789"/>
      <c r="BD864" s="485"/>
      <c r="BE864" s="485"/>
      <c r="BF864" s="485"/>
      <c r="BG864" s="485"/>
      <c r="BH864" s="485"/>
      <c r="BI864" s="485"/>
      <c r="BJ864" s="485"/>
      <c r="BK864" s="485"/>
      <c r="BL864" s="485"/>
      <c r="BM864" s="485"/>
      <c r="BN864" s="485"/>
      <c r="BO864" s="485"/>
      <c r="BP864" s="485"/>
      <c r="BQ864" s="485"/>
      <c r="BR864" s="485"/>
      <c r="BS864" s="485"/>
      <c r="BT864" s="485"/>
      <c r="BU864" s="485"/>
      <c r="BV864" s="485"/>
      <c r="BW864" s="485"/>
      <c r="BX864" s="485"/>
      <c r="BY864" s="485"/>
      <c r="BZ864" s="485"/>
      <c r="CA864" s="485"/>
      <c r="CB864" s="485"/>
      <c r="CC864" s="485"/>
      <c r="CD864" s="485"/>
      <c r="CE864" s="485"/>
      <c r="CF864" s="485"/>
      <c r="CG864" s="485"/>
      <c r="CH864" s="485"/>
      <c r="CI864" s="485"/>
      <c r="CJ864" s="485"/>
      <c r="CK864" s="829"/>
      <c r="CL864" s="537"/>
      <c r="CM864" s="537"/>
      <c r="CN864" s="918"/>
    </row>
    <row r="865" spans="1:98" s="529" customFormat="1">
      <c r="A865" s="467"/>
      <c r="B865" s="472"/>
      <c r="C865" s="691"/>
      <c r="D865" s="476"/>
      <c r="E865" s="584"/>
      <c r="F865" s="571"/>
      <c r="G865" s="529" t="s">
        <v>429</v>
      </c>
      <c r="V865" s="534" t="s">
        <v>362</v>
      </c>
      <c r="W865" s="535"/>
      <c r="X865" s="572"/>
      <c r="Y865" s="572"/>
      <c r="Z865" s="798"/>
      <c r="BD865" s="526"/>
      <c r="BE865" s="526"/>
      <c r="BF865" s="526"/>
      <c r="BG865" s="526"/>
      <c r="BH865" s="526"/>
      <c r="BI865" s="526"/>
      <c r="BJ865" s="526"/>
      <c r="BK865" s="526"/>
      <c r="BL865" s="526"/>
      <c r="BM865" s="526"/>
      <c r="BN865" s="526"/>
      <c r="BO865" s="526"/>
      <c r="BP865" s="526"/>
      <c r="BQ865" s="526"/>
      <c r="BR865" s="526"/>
      <c r="BS865" s="526"/>
      <c r="BT865" s="526"/>
      <c r="BU865" s="526"/>
      <c r="BV865" s="526"/>
      <c r="BW865" s="526"/>
      <c r="BX865" s="526"/>
      <c r="BY865" s="526"/>
      <c r="BZ865" s="526"/>
      <c r="CA865" s="526"/>
      <c r="CB865" s="526"/>
      <c r="CC865" s="526"/>
      <c r="CD865" s="526"/>
      <c r="CE865" s="526"/>
      <c r="CF865" s="526"/>
      <c r="CG865" s="526"/>
      <c r="CH865" s="526"/>
      <c r="CI865" s="526"/>
      <c r="CJ865" s="526"/>
      <c r="CK865" s="843"/>
      <c r="CL865" s="536"/>
      <c r="CM865" s="536"/>
      <c r="CN865" s="921"/>
    </row>
    <row r="866" spans="1:98" s="575" customFormat="1">
      <c r="A866" s="467"/>
      <c r="B866" s="472"/>
      <c r="C866" s="691"/>
      <c r="D866" s="476"/>
      <c r="E866" s="584" t="s">
        <v>429</v>
      </c>
      <c r="F866" s="578"/>
      <c r="G866" s="574"/>
      <c r="H866" s="574"/>
      <c r="I866" s="574"/>
      <c r="J866" s="574"/>
      <c r="K866" s="574"/>
      <c r="L866" s="574"/>
      <c r="M866" s="574"/>
      <c r="N866" s="574"/>
      <c r="O866" s="574"/>
      <c r="P866" s="574"/>
      <c r="Q866" s="574"/>
      <c r="R866" s="574"/>
      <c r="S866" s="574"/>
      <c r="T866" s="574"/>
      <c r="U866" s="574"/>
      <c r="V866" s="591" t="s">
        <v>334</v>
      </c>
      <c r="W866" s="590" t="s">
        <v>490</v>
      </c>
      <c r="X866" s="483"/>
      <c r="Y866" s="483"/>
      <c r="Z866" s="789">
        <v>1993</v>
      </c>
      <c r="BD866" s="485"/>
      <c r="BE866" s="485"/>
      <c r="BF866" s="485"/>
      <c r="BG866" s="485"/>
      <c r="BH866" s="485"/>
      <c r="BI866" s="485"/>
      <c r="BJ866" s="485"/>
      <c r="BK866" s="485"/>
      <c r="BL866" s="485"/>
      <c r="BM866" s="485"/>
      <c r="BN866" s="485"/>
      <c r="BO866" s="485"/>
      <c r="BP866" s="485"/>
      <c r="BQ866" s="485"/>
      <c r="BR866" s="485"/>
      <c r="BS866" s="581">
        <v>484</v>
      </c>
      <c r="BT866" s="581">
        <v>496.1</v>
      </c>
      <c r="BU866" s="581">
        <v>503.3</v>
      </c>
      <c r="BV866" s="581">
        <v>561.9</v>
      </c>
      <c r="BW866" s="581">
        <v>633.6</v>
      </c>
      <c r="BX866" s="581">
        <v>612.29999999999995</v>
      </c>
      <c r="BY866" s="581">
        <v>506</v>
      </c>
      <c r="BZ866" s="581">
        <v>525</v>
      </c>
      <c r="CA866" s="485"/>
      <c r="CB866" s="485"/>
      <c r="CC866" s="485"/>
      <c r="CD866" s="485"/>
      <c r="CE866" s="485"/>
      <c r="CF866" s="485"/>
      <c r="CG866" s="485"/>
      <c r="CH866" s="485"/>
      <c r="CI866" s="485"/>
      <c r="CJ866" s="485"/>
      <c r="CK866" s="829"/>
      <c r="CL866" s="537"/>
      <c r="CM866" s="537"/>
      <c r="CN866" s="919"/>
    </row>
    <row r="867" spans="1:98" s="529" customFormat="1">
      <c r="A867" s="467"/>
      <c r="B867" s="472"/>
      <c r="C867" s="691"/>
      <c r="D867" s="476"/>
      <c r="E867" s="584"/>
      <c r="F867" s="571"/>
      <c r="G867" s="529" t="s">
        <v>429</v>
      </c>
      <c r="V867" s="534" t="s">
        <v>426</v>
      </c>
      <c r="W867" s="535" t="s">
        <v>512</v>
      </c>
      <c r="X867" s="482" t="s">
        <v>343</v>
      </c>
      <c r="Y867" s="573"/>
      <c r="Z867" s="789">
        <v>1993</v>
      </c>
      <c r="AA867" s="574"/>
      <c r="AB867" s="574"/>
      <c r="AC867" s="574"/>
      <c r="AD867" s="574"/>
      <c r="AE867" s="574"/>
      <c r="AF867" s="574"/>
      <c r="AG867" s="574"/>
      <c r="AH867" s="574"/>
      <c r="AI867" s="574"/>
      <c r="AJ867" s="574"/>
      <c r="AK867" s="574"/>
      <c r="AL867" s="574"/>
      <c r="AM867" s="574"/>
      <c r="AN867" s="574"/>
      <c r="AO867" s="574"/>
      <c r="AP867" s="574"/>
      <c r="AQ867" s="574"/>
      <c r="AR867" s="574"/>
      <c r="AS867" s="574"/>
      <c r="AT867" s="574"/>
      <c r="AU867" s="574"/>
      <c r="AV867" s="574"/>
      <c r="AW867" s="574"/>
      <c r="AX867" s="574"/>
      <c r="AY867" s="574"/>
      <c r="AZ867" s="574"/>
      <c r="BA867" s="574"/>
      <c r="BB867" s="574"/>
      <c r="BC867" s="574"/>
      <c r="BD867" s="485"/>
      <c r="BE867" s="485"/>
      <c r="BF867" s="485"/>
      <c r="BG867" s="485"/>
      <c r="BH867" s="485"/>
      <c r="BI867" s="485"/>
      <c r="BJ867" s="485"/>
      <c r="BK867" s="485"/>
      <c r="BL867" s="485"/>
      <c r="BM867" s="485"/>
      <c r="BN867" s="485"/>
      <c r="BO867" s="485"/>
      <c r="BP867" s="485"/>
      <c r="BQ867" s="485"/>
      <c r="BR867" s="485"/>
      <c r="BS867" s="485">
        <f>BS866/$W$821</f>
        <v>73.78532434290662</v>
      </c>
      <c r="BT867" s="485">
        <f t="shared" ref="BT867:BY867" si="529">BT866/$W$821</f>
        <v>75.629957451479299</v>
      </c>
      <c r="BU867" s="485">
        <f t="shared" si="529"/>
        <v>76.727590375588647</v>
      </c>
      <c r="BV867" s="485">
        <f t="shared" si="529"/>
        <v>85.661102785700891</v>
      </c>
      <c r="BW867" s="485">
        <f t="shared" si="529"/>
        <v>96.591697321623215</v>
      </c>
      <c r="BX867" s="485">
        <f t="shared" si="529"/>
        <v>93.34453325446637</v>
      </c>
      <c r="BY867" s="485">
        <f t="shared" si="529"/>
        <v>77.139202722129653</v>
      </c>
      <c r="BZ867" s="526">
        <v>80.8</v>
      </c>
      <c r="CA867" s="526">
        <v>78.7</v>
      </c>
      <c r="CB867" s="526">
        <v>86.9</v>
      </c>
      <c r="CC867" s="526">
        <v>111.5</v>
      </c>
      <c r="CD867" s="526">
        <v>121.6</v>
      </c>
      <c r="CE867" s="526">
        <v>109.7</v>
      </c>
      <c r="CF867" s="526">
        <v>104.1</v>
      </c>
      <c r="CG867" s="526">
        <v>97.6</v>
      </c>
      <c r="CH867" s="526">
        <v>128.5</v>
      </c>
      <c r="CI867" s="526">
        <v>164.9</v>
      </c>
      <c r="CJ867" s="526">
        <v>187.6</v>
      </c>
      <c r="CK867" s="526">
        <v>184</v>
      </c>
      <c r="CL867" s="526">
        <v>178</v>
      </c>
      <c r="CM867" s="526">
        <v>170</v>
      </c>
      <c r="CN867" s="919"/>
      <c r="CO867" s="575"/>
      <c r="CP867" s="575"/>
      <c r="CQ867" s="575"/>
      <c r="CR867" s="575"/>
      <c r="CS867" s="575"/>
      <c r="CT867" s="575"/>
    </row>
    <row r="868" spans="1:98" s="485" customFormat="1" ht="15">
      <c r="A868" s="229"/>
      <c r="B868" s="187"/>
      <c r="C868" s="687"/>
      <c r="D868" s="191"/>
      <c r="F868" s="537"/>
      <c r="V868" s="481" t="s">
        <v>563</v>
      </c>
      <c r="W868" s="482" t="str">
        <f>W$73</f>
        <v>Md euros 2012</v>
      </c>
      <c r="X868" s="482" t="s">
        <v>343</v>
      </c>
      <c r="Y868" s="482"/>
      <c r="Z868" s="789">
        <v>1993</v>
      </c>
      <c r="BS868" s="644">
        <f>BS867/BS$71*BS$73</f>
        <v>98.452426187410978</v>
      </c>
      <c r="BT868" s="644">
        <f t="shared" ref="BT868:CI868" si="530">BT867/BT$71*BT$73</f>
        <v>99.791055785201678</v>
      </c>
      <c r="BU868" s="644">
        <f t="shared" si="530"/>
        <v>100.00418150137638</v>
      </c>
      <c r="BV868" s="644">
        <f t="shared" si="530"/>
        <v>110.04073600443893</v>
      </c>
      <c r="BW868" s="644">
        <f t="shared" si="530"/>
        <v>122.95909218267224</v>
      </c>
      <c r="BX868" s="644">
        <f t="shared" si="530"/>
        <v>117.60852597357649</v>
      </c>
      <c r="BY868" s="644">
        <f t="shared" si="530"/>
        <v>97.019377123064672</v>
      </c>
      <c r="BZ868" s="644">
        <f t="shared" si="530"/>
        <v>100.05004711518406</v>
      </c>
      <c r="CA868" s="644">
        <f t="shared" si="530"/>
        <v>95.525969743756434</v>
      </c>
      <c r="CB868" s="644">
        <f t="shared" si="530"/>
        <v>103.19010954316009</v>
      </c>
      <c r="CC868" s="644">
        <f t="shared" si="530"/>
        <v>129.80877609465557</v>
      </c>
      <c r="CD868" s="644">
        <f t="shared" si="530"/>
        <v>139.23606838379484</v>
      </c>
      <c r="CE868" s="644">
        <f t="shared" si="530"/>
        <v>123.25328883309919</v>
      </c>
      <c r="CF868" s="644">
        <f t="shared" si="530"/>
        <v>114.51003324920664</v>
      </c>
      <c r="CG868" s="644">
        <f t="shared" si="530"/>
        <v>104.65236090126706</v>
      </c>
      <c r="CH868" s="644">
        <f t="shared" si="530"/>
        <v>134.369358246947</v>
      </c>
      <c r="CI868" s="644">
        <f t="shared" si="530"/>
        <v>171.20604297080749</v>
      </c>
      <c r="CJ868" s="644">
        <f>CJ867/CJ$71*CJ$73</f>
        <v>192.92045693038273</v>
      </c>
      <c r="CK868" s="644">
        <f>CK867/CK$71*CK$73</f>
        <v>186.81477904478621</v>
      </c>
      <c r="CL868" s="644">
        <f>CL867/CL$71*CL$73</f>
        <v>178</v>
      </c>
      <c r="CM868" s="537"/>
      <c r="CN868" s="902"/>
    </row>
    <row r="869" spans="1:98" s="485" customFormat="1" ht="15">
      <c r="A869" s="229"/>
      <c r="B869" s="187"/>
      <c r="C869" s="687"/>
      <c r="D869" s="191" t="s">
        <v>887</v>
      </c>
      <c r="F869" s="537"/>
      <c r="V869" s="17" t="s">
        <v>427</v>
      </c>
      <c r="W869" s="673" t="s">
        <v>512</v>
      </c>
      <c r="X869" s="482"/>
      <c r="Y869" s="482"/>
      <c r="Z869" s="789">
        <v>2001</v>
      </c>
      <c r="BS869" s="644"/>
      <c r="BT869" s="644"/>
      <c r="BU869" s="644"/>
      <c r="BV869" s="644"/>
      <c r="BW869" s="644"/>
      <c r="BX869" s="644"/>
      <c r="BY869" s="644"/>
      <c r="BZ869" s="644"/>
      <c r="CA869" s="675">
        <v>51.6</v>
      </c>
      <c r="CB869" s="675">
        <v>53.9</v>
      </c>
      <c r="CC869" s="675">
        <v>66.3</v>
      </c>
      <c r="CD869" s="675">
        <v>76.3</v>
      </c>
      <c r="CE869" s="675">
        <v>75.5</v>
      </c>
      <c r="CF869" s="675">
        <v>62.8</v>
      </c>
      <c r="CG869" s="675">
        <v>62.3</v>
      </c>
      <c r="CH869" s="675">
        <v>76.099999999999994</v>
      </c>
      <c r="CI869" s="675">
        <v>102.8</v>
      </c>
      <c r="CJ869" s="675">
        <v>122.8</v>
      </c>
      <c r="CK869" s="537"/>
      <c r="CL869" s="1041"/>
      <c r="CM869" s="537"/>
      <c r="CN869" s="902"/>
    </row>
    <row r="870" spans="1:98" s="485" customFormat="1" ht="15">
      <c r="A870" s="229"/>
      <c r="B870" s="187"/>
      <c r="C870" s="687"/>
      <c r="D870" s="191" t="s">
        <v>887</v>
      </c>
      <c r="F870" s="537"/>
      <c r="V870" s="17" t="s">
        <v>919</v>
      </c>
      <c r="W870" s="673" t="s">
        <v>512</v>
      </c>
      <c r="X870" s="482"/>
      <c r="Y870" s="482"/>
      <c r="Z870" s="789">
        <v>2001</v>
      </c>
      <c r="BS870" s="644"/>
      <c r="BT870" s="644"/>
      <c r="BU870" s="644"/>
      <c r="BV870" s="644"/>
      <c r="BW870" s="644"/>
      <c r="BX870" s="644"/>
      <c r="BY870" s="644"/>
      <c r="BZ870" s="644"/>
      <c r="CA870" s="675">
        <v>42</v>
      </c>
      <c r="CB870" s="675">
        <v>43</v>
      </c>
      <c r="CC870" s="675">
        <v>52.6</v>
      </c>
      <c r="CD870" s="675">
        <v>55.2</v>
      </c>
      <c r="CE870" s="675">
        <v>50.9</v>
      </c>
      <c r="CF870" s="675">
        <v>58.3</v>
      </c>
      <c r="CG870" s="675">
        <v>45.3</v>
      </c>
      <c r="CH870" s="675">
        <v>54.5</v>
      </c>
      <c r="CI870" s="675">
        <v>75.8</v>
      </c>
      <c r="CJ870" s="675">
        <v>87.9</v>
      </c>
      <c r="CK870" s="537"/>
      <c r="CL870" s="1041"/>
      <c r="CM870" s="537"/>
      <c r="CN870" s="902"/>
    </row>
    <row r="871" spans="1:98" s="485" customFormat="1" ht="15">
      <c r="A871" s="229"/>
      <c r="B871" s="187"/>
      <c r="C871" s="687"/>
      <c r="D871" s="191" t="s">
        <v>887</v>
      </c>
      <c r="F871" s="537"/>
      <c r="V871" s="17" t="s">
        <v>920</v>
      </c>
      <c r="W871" s="673" t="s">
        <v>512</v>
      </c>
      <c r="X871" s="482"/>
      <c r="Y871" s="482"/>
      <c r="Z871" s="789">
        <v>2001</v>
      </c>
      <c r="BS871" s="644"/>
      <c r="BT871" s="644"/>
      <c r="BU871" s="644"/>
      <c r="BV871" s="644"/>
      <c r="BW871" s="644"/>
      <c r="BX871" s="644"/>
      <c r="BY871" s="644"/>
      <c r="BZ871" s="644"/>
      <c r="CA871" s="675">
        <v>14.9</v>
      </c>
      <c r="CB871" s="675">
        <v>10</v>
      </c>
      <c r="CC871" s="675">
        <v>7.4</v>
      </c>
      <c r="CD871" s="675">
        <v>9.9</v>
      </c>
      <c r="CE871" s="675">
        <v>16.7</v>
      </c>
      <c r="CF871" s="675">
        <v>17</v>
      </c>
      <c r="CG871" s="675">
        <v>10.1</v>
      </c>
      <c r="CH871" s="675">
        <v>2.1</v>
      </c>
      <c r="CI871" s="675">
        <v>13.7</v>
      </c>
      <c r="CJ871" s="675">
        <v>22.7</v>
      </c>
      <c r="CK871" s="537"/>
      <c r="CL871" s="1041"/>
      <c r="CM871" s="537"/>
      <c r="CN871" s="902"/>
    </row>
    <row r="872" spans="1:98" s="609" customFormat="1" ht="15">
      <c r="A872" s="782"/>
      <c r="B872" s="777"/>
      <c r="C872" s="693"/>
      <c r="F872" s="676"/>
      <c r="V872" s="599" t="s">
        <v>921</v>
      </c>
      <c r="W872" s="677" t="s">
        <v>512</v>
      </c>
      <c r="X872" s="677"/>
      <c r="Y872" s="677"/>
      <c r="Z872" s="789">
        <v>2001</v>
      </c>
      <c r="BS872" s="678"/>
      <c r="BT872" s="678"/>
      <c r="BU872" s="678"/>
      <c r="BV872" s="678"/>
      <c r="BW872" s="678"/>
      <c r="BX872" s="678"/>
      <c r="BY872" s="678"/>
      <c r="BZ872" s="678"/>
      <c r="CA872" s="678">
        <f>CA867-(CA869+CA870-CA871)</f>
        <v>0</v>
      </c>
      <c r="CB872" s="678">
        <f t="shared" ref="CB872:CI872" si="531">CB867-(CB869+CB870-CB871)</f>
        <v>0</v>
      </c>
      <c r="CC872" s="678">
        <f t="shared" si="531"/>
        <v>0</v>
      </c>
      <c r="CD872" s="678">
        <f t="shared" si="531"/>
        <v>0</v>
      </c>
      <c r="CE872" s="678">
        <f t="shared" si="531"/>
        <v>0</v>
      </c>
      <c r="CF872" s="678">
        <f t="shared" si="531"/>
        <v>0</v>
      </c>
      <c r="CG872" s="678">
        <f>CG867-(CG869+CG870-CG871)</f>
        <v>9.9999999999994316E-2</v>
      </c>
      <c r="CH872" s="678">
        <f t="shared" si="531"/>
        <v>0</v>
      </c>
      <c r="CI872" s="678">
        <f t="shared" si="531"/>
        <v>0</v>
      </c>
      <c r="CJ872" s="678">
        <f>CJ867-(CJ869+CJ870-CJ871)</f>
        <v>-0.40000000000000568</v>
      </c>
      <c r="CK872" s="676"/>
      <c r="CL872" s="676"/>
      <c r="CM872" s="676"/>
      <c r="CN872" s="909">
        <f>AVERAGE(CB872:CJ872)</f>
        <v>-3.3333333333334596E-2</v>
      </c>
    </row>
    <row r="873" spans="1:98" s="609" customFormat="1" ht="15">
      <c r="A873" s="782"/>
      <c r="B873" s="777"/>
      <c r="C873" s="693"/>
      <c r="F873" s="676"/>
      <c r="V873" s="599" t="s">
        <v>975</v>
      </c>
      <c r="W873" s="677" t="s">
        <v>512</v>
      </c>
      <c r="X873" s="677" t="s">
        <v>1041</v>
      </c>
      <c r="Y873" s="677"/>
      <c r="Z873" s="789">
        <v>2001</v>
      </c>
      <c r="BS873" s="678"/>
      <c r="BT873" s="678"/>
      <c r="BU873" s="678"/>
      <c r="BV873" s="678"/>
      <c r="BW873" s="678"/>
      <c r="BX873" s="678"/>
      <c r="BY873" s="678"/>
      <c r="BZ873" s="678"/>
      <c r="CA873" s="678">
        <f t="shared" ref="CA873:CI873" si="532">(BZ149+BZ150)/1000-CA839+CA867-(CA149+CA150)/1000</f>
        <v>-0.19999999999993179</v>
      </c>
      <c r="CB873" s="678">
        <f t="shared" si="532"/>
        <v>-0.66899999999998272</v>
      </c>
      <c r="CC873" s="678">
        <f t="shared" si="532"/>
        <v>-1.0299999999999727</v>
      </c>
      <c r="CD873" s="678">
        <f t="shared" si="532"/>
        <v>-1.6430000000000291</v>
      </c>
      <c r="CE873" s="678">
        <f t="shared" si="532"/>
        <v>-2.1399999999999864</v>
      </c>
      <c r="CF873" s="678">
        <f t="shared" si="532"/>
        <v>-4.6169999999999618</v>
      </c>
      <c r="CG873" s="678">
        <f t="shared" si="532"/>
        <v>-4.0240000000000009</v>
      </c>
      <c r="CH873" s="678">
        <f t="shared" si="532"/>
        <v>-15.495999999999981</v>
      </c>
      <c r="CI873" s="678">
        <f t="shared" si="532"/>
        <v>-2.4009999999999536</v>
      </c>
      <c r="CJ873" s="678">
        <f>(CI$149+CI$150)/1000-CJ$839+CJ$867-(CJ$149+CJ$150)/1000</f>
        <v>-7.4680000000000746</v>
      </c>
      <c r="CK873" s="676"/>
      <c r="CL873" s="676"/>
      <c r="CM873" s="676"/>
      <c r="CN873" s="909">
        <f>AVERAGE(CB873:CJ873)</f>
        <v>-4.387555555555549</v>
      </c>
    </row>
    <row r="874" spans="1:98" s="609" customFormat="1" ht="15">
      <c r="A874" s="782"/>
      <c r="B874" s="777"/>
      <c r="C874" s="693"/>
      <c r="F874" s="676"/>
      <c r="V874" s="599" t="s">
        <v>1040</v>
      </c>
      <c r="W874" s="677" t="s">
        <v>512</v>
      </c>
      <c r="X874" s="677" t="s">
        <v>1042</v>
      </c>
      <c r="Y874" s="677"/>
      <c r="Z874" s="789">
        <v>2001</v>
      </c>
      <c r="BS874" s="678"/>
      <c r="BT874" s="678"/>
      <c r="BU874" s="678"/>
      <c r="BV874" s="678"/>
      <c r="BW874" s="678"/>
      <c r="BX874" s="678"/>
      <c r="BY874" s="678"/>
      <c r="BZ874" s="678"/>
      <c r="CA874" s="678">
        <f t="shared" ref="CA874:CJ874" si="533">(BZ$149+BZ$150)/1000-CA$837+CA$867-(CA$149+CA$150)/1000</f>
        <v>-0.19999999999993179</v>
      </c>
      <c r="CB874" s="678">
        <f t="shared" si="533"/>
        <v>-0.66899999999998272</v>
      </c>
      <c r="CC874" s="678">
        <f t="shared" si="533"/>
        <v>-1.0299999999999727</v>
      </c>
      <c r="CD874" s="678">
        <f t="shared" si="533"/>
        <v>-1.6430000000000291</v>
      </c>
      <c r="CE874" s="678">
        <f t="shared" si="533"/>
        <v>-2.1399999999999864</v>
      </c>
      <c r="CF874" s="678">
        <f t="shared" si="533"/>
        <v>-1.8170000000000073</v>
      </c>
      <c r="CG874" s="678">
        <f t="shared" si="533"/>
        <v>-3.4239999999999782</v>
      </c>
      <c r="CH874" s="678">
        <f t="shared" si="533"/>
        <v>-5.1960000000000264</v>
      </c>
      <c r="CI874" s="678">
        <f t="shared" si="533"/>
        <v>-0.80100000000004457</v>
      </c>
      <c r="CJ874" s="678">
        <f t="shared" si="533"/>
        <v>-3.3680000000001655</v>
      </c>
      <c r="CK874" s="676"/>
      <c r="CL874" s="676"/>
      <c r="CM874" s="676"/>
      <c r="CN874" s="909">
        <f>AVERAGE(CB874:CJ874)</f>
        <v>-2.2320000000000215</v>
      </c>
    </row>
    <row r="875" spans="1:98" s="484" customFormat="1">
      <c r="A875" s="467"/>
      <c r="B875" s="472"/>
      <c r="C875" s="691"/>
      <c r="D875" s="476"/>
      <c r="E875" s="584"/>
      <c r="F875" s="550"/>
      <c r="G875" s="529"/>
      <c r="H875" s="467"/>
      <c r="I875" s="468"/>
      <c r="J875" s="469"/>
      <c r="K875" s="470"/>
      <c r="L875" s="471"/>
      <c r="M875" s="472"/>
      <c r="N875" s="473"/>
      <c r="O875" s="474"/>
      <c r="P875" s="475"/>
      <c r="Q875" s="476"/>
      <c r="R875" s="477"/>
      <c r="S875" s="478"/>
      <c r="T875" s="479"/>
      <c r="U875" s="480"/>
      <c r="V875" s="481"/>
      <c r="W875" s="482"/>
      <c r="X875" s="483"/>
      <c r="Y875" s="483"/>
      <c r="Z875" s="789"/>
      <c r="BD875" s="485"/>
      <c r="BE875" s="485"/>
      <c r="BF875" s="485"/>
      <c r="BG875" s="485"/>
      <c r="BH875" s="485"/>
      <c r="BI875" s="485"/>
      <c r="BJ875" s="485"/>
      <c r="BK875" s="485"/>
      <c r="BL875" s="485"/>
      <c r="BM875" s="485"/>
      <c r="BN875" s="485"/>
      <c r="BO875" s="485"/>
      <c r="BP875" s="485"/>
      <c r="BQ875" s="485"/>
      <c r="BR875" s="485"/>
      <c r="BS875" s="644"/>
      <c r="BT875" s="644"/>
      <c r="BU875" s="644"/>
      <c r="BV875" s="644"/>
      <c r="BW875" s="644"/>
      <c r="BX875" s="644"/>
      <c r="BY875" s="644"/>
      <c r="BZ875" s="644"/>
      <c r="CA875" s="644"/>
      <c r="CB875" s="644"/>
      <c r="CC875" s="644"/>
      <c r="CD875" s="644"/>
      <c r="CE875" s="644"/>
      <c r="CF875" s="644"/>
      <c r="CG875" s="644"/>
      <c r="CH875" s="644"/>
      <c r="CI875" s="644"/>
      <c r="CJ875" s="644"/>
      <c r="CK875" s="537"/>
      <c r="CL875" s="1041"/>
      <c r="CM875" s="537"/>
      <c r="CN875" s="918"/>
    </row>
    <row r="876" spans="1:98">
      <c r="V876" s="18" t="s">
        <v>303</v>
      </c>
      <c r="W876" s="520" t="s">
        <v>449</v>
      </c>
      <c r="Z876" s="789">
        <v>1993</v>
      </c>
      <c r="BS876" s="645">
        <f t="shared" ref="BS876:CK876" si="534">BS366-BS388</f>
        <v>58.859700000000089</v>
      </c>
      <c r="BT876" s="645">
        <f t="shared" si="534"/>
        <v>54.431899999999956</v>
      </c>
      <c r="BU876" s="645">
        <f t="shared" si="534"/>
        <v>47.839799999999912</v>
      </c>
      <c r="BV876" s="645">
        <f t="shared" si="534"/>
        <v>43.976200000000006</v>
      </c>
      <c r="BW876" s="645">
        <f t="shared" si="534"/>
        <v>48.023500000000013</v>
      </c>
      <c r="BX876" s="645">
        <f t="shared" si="534"/>
        <v>37.572000000000003</v>
      </c>
      <c r="BY876" s="645">
        <f t="shared" si="534"/>
        <v>34.996899999999982</v>
      </c>
      <c r="BZ876" s="645">
        <f t="shared" si="534"/>
        <v>34.128400000000056</v>
      </c>
      <c r="CA876" s="645">
        <f t="shared" si="534"/>
        <v>35.514100000000155</v>
      </c>
      <c r="CB876" s="645">
        <f t="shared" si="534"/>
        <v>57.154500000000041</v>
      </c>
      <c r="CC876" s="645">
        <f t="shared" si="534"/>
        <v>60.901700000000005</v>
      </c>
      <c r="CD876" s="645">
        <f t="shared" si="534"/>
        <v>52.162199999999984</v>
      </c>
      <c r="CE876" s="645">
        <f t="shared" si="534"/>
        <v>51.45760000000007</v>
      </c>
      <c r="CF876" s="645">
        <f t="shared" si="534"/>
        <v>48.37017000000003</v>
      </c>
      <c r="CG876" s="645">
        <f t="shared" si="534"/>
        <v>39.925679999999943</v>
      </c>
      <c r="CH876" s="645">
        <f t="shared" si="534"/>
        <v>63.572999999999809</v>
      </c>
      <c r="CI876" s="645">
        <f t="shared" si="534"/>
        <v>117.05499999999995</v>
      </c>
      <c r="CJ876" s="645">
        <f t="shared" si="534"/>
        <v>121.75700000000018</v>
      </c>
      <c r="CK876" s="645">
        <f t="shared" si="534"/>
        <v>87.719000000000051</v>
      </c>
      <c r="CL876" s="645">
        <f t="shared" ref="CL876" si="535">CL366-CL388</f>
        <v>80.021999999999991</v>
      </c>
      <c r="CM876" s="395"/>
      <c r="CN876" s="914"/>
    </row>
    <row r="877" spans="1:98" s="417" customFormat="1" ht="15">
      <c r="A877" s="613"/>
      <c r="B877" s="618"/>
      <c r="C877" s="694"/>
      <c r="D877" s="622"/>
      <c r="E877" s="610"/>
      <c r="F877" s="611"/>
      <c r="G877" s="612"/>
      <c r="H877" s="613"/>
      <c r="I877" s="614"/>
      <c r="J877" s="615"/>
      <c r="K877" s="616"/>
      <c r="L877" s="617"/>
      <c r="M877" s="618"/>
      <c r="N877" s="619"/>
      <c r="O877" s="620"/>
      <c r="P877" s="621"/>
      <c r="Q877" s="622"/>
      <c r="R877" s="623"/>
      <c r="S877" s="624"/>
      <c r="T877" s="625"/>
      <c r="U877" s="626"/>
      <c r="V877" s="418" t="s">
        <v>548</v>
      </c>
      <c r="W877" s="520" t="s">
        <v>449</v>
      </c>
      <c r="Z877" s="789">
        <v>1993</v>
      </c>
      <c r="BS877" s="646">
        <f t="shared" ref="BS877:CI877" si="536">-BS209</f>
        <v>58.859699999999997</v>
      </c>
      <c r="BT877" s="646">
        <f t="shared" si="536"/>
        <v>54.431800000000003</v>
      </c>
      <c r="BU877" s="646">
        <f t="shared" si="536"/>
        <v>47.839800000000004</v>
      </c>
      <c r="BV877" s="646">
        <f t="shared" si="536"/>
        <v>43.976199999999999</v>
      </c>
      <c r="BW877" s="646">
        <f t="shared" si="536"/>
        <v>48.023499999999999</v>
      </c>
      <c r="BX877" s="646">
        <f t="shared" si="536"/>
        <v>37.572099999999999</v>
      </c>
      <c r="BY877" s="646">
        <f t="shared" si="536"/>
        <v>34.996900000000004</v>
      </c>
      <c r="BZ877" s="646">
        <f t="shared" si="536"/>
        <v>34.128300000000003</v>
      </c>
      <c r="CA877" s="646">
        <f t="shared" si="536"/>
        <v>35.514300000000006</v>
      </c>
      <c r="CB877" s="646">
        <f t="shared" si="536"/>
        <v>57.154600000000002</v>
      </c>
      <c r="CC877" s="646">
        <f t="shared" si="536"/>
        <v>60.901900000000005</v>
      </c>
      <c r="CD877" s="646">
        <f t="shared" si="536"/>
        <v>52.162099999999995</v>
      </c>
      <c r="CE877" s="646">
        <f t="shared" si="536"/>
        <v>51.457900000000002</v>
      </c>
      <c r="CF877" s="646">
        <f t="shared" si="536"/>
        <v>48.370170000000002</v>
      </c>
      <c r="CG877" s="646">
        <f t="shared" si="536"/>
        <v>39.925669999999997</v>
      </c>
      <c r="CH877" s="646">
        <f t="shared" si="536"/>
        <v>63.573</v>
      </c>
      <c r="CI877" s="646">
        <f t="shared" si="536"/>
        <v>117.05500000000001</v>
      </c>
      <c r="CJ877" s="646">
        <f>-CJ209</f>
        <v>121.75700000000001</v>
      </c>
      <c r="CK877" s="646">
        <f>-CK209</f>
        <v>87.718999999999994</v>
      </c>
      <c r="CL877" s="646">
        <f>-CL209</f>
        <v>80.022000000000006</v>
      </c>
      <c r="CM877" s="883"/>
      <c r="CN877" s="922"/>
    </row>
    <row r="878" spans="1:98" s="667" customFormat="1" ht="15">
      <c r="A878" s="651"/>
      <c r="B878" s="656"/>
      <c r="C878" s="695"/>
      <c r="D878" s="660"/>
      <c r="E878" s="648"/>
      <c r="F878" s="649"/>
      <c r="G878" s="650"/>
      <c r="H878" s="651"/>
      <c r="I878" s="652"/>
      <c r="J878" s="653"/>
      <c r="K878" s="654"/>
      <c r="L878" s="655"/>
      <c r="M878" s="656"/>
      <c r="N878" s="657"/>
      <c r="O878" s="658"/>
      <c r="P878" s="659"/>
      <c r="Q878" s="660"/>
      <c r="R878" s="661"/>
      <c r="S878" s="662"/>
      <c r="T878" s="663"/>
      <c r="U878" s="664"/>
      <c r="V878" s="665" t="s">
        <v>304</v>
      </c>
      <c r="W878" s="666" t="s">
        <v>224</v>
      </c>
      <c r="Z878" s="789">
        <v>1993</v>
      </c>
      <c r="BS878" s="668">
        <f t="shared" ref="BS878:CI878" si="537">BS867-BS876</f>
        <v>14.925624342906531</v>
      </c>
      <c r="BT878" s="668">
        <f t="shared" si="537"/>
        <v>21.198057451479343</v>
      </c>
      <c r="BU878" s="668">
        <f t="shared" si="537"/>
        <v>28.887790375588736</v>
      </c>
      <c r="BV878" s="668">
        <f t="shared" si="537"/>
        <v>41.684902785700885</v>
      </c>
      <c r="BW878" s="668">
        <f t="shared" si="537"/>
        <v>48.568197321623202</v>
      </c>
      <c r="BX878" s="668">
        <f t="shared" si="537"/>
        <v>55.772533254466367</v>
      </c>
      <c r="BY878" s="668">
        <f t="shared" si="537"/>
        <v>42.142302722129671</v>
      </c>
      <c r="BZ878" s="668">
        <f t="shared" si="537"/>
        <v>46.671599999999941</v>
      </c>
      <c r="CA878" s="668">
        <f t="shared" si="537"/>
        <v>43.185899999999847</v>
      </c>
      <c r="CB878" s="668">
        <f t="shared" si="537"/>
        <v>29.745499999999964</v>
      </c>
      <c r="CC878" s="668">
        <f t="shared" si="537"/>
        <v>50.598299999999995</v>
      </c>
      <c r="CD878" s="668">
        <f t="shared" si="537"/>
        <v>69.43780000000001</v>
      </c>
      <c r="CE878" s="668">
        <f t="shared" si="537"/>
        <v>58.242399999999932</v>
      </c>
      <c r="CF878" s="668">
        <f t="shared" si="537"/>
        <v>55.729829999999964</v>
      </c>
      <c r="CG878" s="668">
        <f t="shared" si="537"/>
        <v>57.674320000000051</v>
      </c>
      <c r="CH878" s="668">
        <f t="shared" si="537"/>
        <v>64.927000000000191</v>
      </c>
      <c r="CI878" s="668">
        <f t="shared" si="537"/>
        <v>47.845000000000056</v>
      </c>
      <c r="CJ878" s="668">
        <f>CJ867-CJ876</f>
        <v>65.842999999999819</v>
      </c>
      <c r="CK878" s="668">
        <f>CK867-CK876</f>
        <v>96.280999999999949</v>
      </c>
      <c r="CL878" s="668">
        <f>CL867-CL876</f>
        <v>97.978000000000009</v>
      </c>
      <c r="CM878" s="884"/>
      <c r="CN878" s="923"/>
    </row>
    <row r="879" spans="1:98" s="520" customFormat="1" ht="30">
      <c r="A879" s="630"/>
      <c r="B879" s="635"/>
      <c r="C879" s="696"/>
      <c r="D879" s="639"/>
      <c r="E879" s="627"/>
      <c r="F879" s="628"/>
      <c r="G879" s="629"/>
      <c r="H879" s="630"/>
      <c r="I879" s="631"/>
      <c r="J879" s="632"/>
      <c r="K879" s="633"/>
      <c r="L879" s="634"/>
      <c r="M879" s="635"/>
      <c r="N879" s="636"/>
      <c r="O879" s="637"/>
      <c r="P879" s="638"/>
      <c r="Q879" s="639"/>
      <c r="R879" s="640"/>
      <c r="S879" s="641"/>
      <c r="T879" s="642"/>
      <c r="U879" s="643"/>
      <c r="V879" s="519" t="s">
        <v>302</v>
      </c>
      <c r="Z879" s="789">
        <v>1993</v>
      </c>
      <c r="BS879" s="647">
        <f t="shared" ref="BS879:CL879" si="538">BS837/BS367</f>
        <v>0.86189453516535508</v>
      </c>
      <c r="BT879" s="647">
        <f t="shared" si="538"/>
        <v>1.1408680768448809</v>
      </c>
      <c r="BU879" s="647">
        <f t="shared" si="538"/>
        <v>0.97196118152115296</v>
      </c>
      <c r="BV879" s="647">
        <f t="shared" si="538"/>
        <v>1.1407120154235977</v>
      </c>
      <c r="BW879" s="647">
        <f t="shared" si="538"/>
        <v>1.6109489971484392</v>
      </c>
      <c r="BX879" s="647">
        <f t="shared" si="538"/>
        <v>1.544134700338035</v>
      </c>
      <c r="BY879" s="647">
        <f t="shared" si="538"/>
        <v>1.2199412013671194</v>
      </c>
      <c r="BZ879" s="647">
        <f t="shared" si="538"/>
        <v>1.6091442227213422</v>
      </c>
      <c r="CA879" s="647">
        <f t="shared" si="538"/>
        <v>1.3923531854489593</v>
      </c>
      <c r="CB879" s="647">
        <f t="shared" si="538"/>
        <v>1.5309712388753287</v>
      </c>
      <c r="CC879" s="647">
        <f t="shared" si="538"/>
        <v>1.6119007275475126</v>
      </c>
      <c r="CD879" s="647">
        <f t="shared" si="538"/>
        <v>1.6983739027610709</v>
      </c>
      <c r="CE879" s="647">
        <f t="shared" si="538"/>
        <v>1.6539510773373405</v>
      </c>
      <c r="CF879" s="647">
        <f t="shared" si="538"/>
        <v>2.0070868789281744</v>
      </c>
      <c r="CG879" s="647">
        <f t="shared" si="538"/>
        <v>1.6663889351774701</v>
      </c>
      <c r="CH879" s="647">
        <f t="shared" si="538"/>
        <v>2.1636000886721347</v>
      </c>
      <c r="CI879" s="647">
        <f t="shared" si="538"/>
        <v>2.8513027503945767</v>
      </c>
      <c r="CJ879" s="647">
        <f t="shared" si="538"/>
        <v>2.0113897976493398</v>
      </c>
      <c r="CK879" s="647">
        <f t="shared" si="538"/>
        <v>2.0973915352109564</v>
      </c>
      <c r="CL879" s="647">
        <f t="shared" si="538"/>
        <v>2.2224240085355609</v>
      </c>
      <c r="CM879" s="885"/>
      <c r="CN879" s="924"/>
    </row>
    <row r="880" spans="1:98" s="522" customFormat="1">
      <c r="A880" s="505"/>
      <c r="B880" s="510"/>
      <c r="C880" s="697"/>
      <c r="D880" s="514"/>
      <c r="E880" s="585"/>
      <c r="F880" s="551"/>
      <c r="G880" s="530"/>
      <c r="H880" s="505"/>
      <c r="I880" s="506"/>
      <c r="J880" s="507"/>
      <c r="K880" s="508"/>
      <c r="L880" s="509"/>
      <c r="M880" s="510"/>
      <c r="N880" s="511"/>
      <c r="O880" s="512"/>
      <c r="P880" s="513"/>
      <c r="Q880" s="514"/>
      <c r="R880" s="515"/>
      <c r="S880" s="516"/>
      <c r="T880" s="517"/>
      <c r="U880" s="518"/>
      <c r="V880" s="519" t="s">
        <v>522</v>
      </c>
      <c r="W880" s="520" t="str">
        <f>W134</f>
        <v>Md d’Euros</v>
      </c>
      <c r="X880" s="521"/>
      <c r="Y880" s="521"/>
      <c r="Z880" s="789">
        <v>1993</v>
      </c>
      <c r="BD880" s="520"/>
      <c r="BE880" s="520"/>
      <c r="BF880" s="520"/>
      <c r="BG880" s="520"/>
      <c r="BH880" s="520"/>
      <c r="BI880" s="520"/>
      <c r="BJ880" s="520"/>
      <c r="BK880" s="520"/>
      <c r="BL880" s="520"/>
      <c r="BM880" s="520"/>
      <c r="BN880" s="520"/>
      <c r="BO880" s="520"/>
      <c r="BP880" s="520"/>
      <c r="BQ880" s="520"/>
      <c r="BR880" s="520"/>
      <c r="BS880" s="647">
        <f t="shared" ref="BS880:BY880" si="539">BS134-BR134</f>
        <v>59.399999999999977</v>
      </c>
      <c r="BT880" s="647">
        <f t="shared" si="539"/>
        <v>55.699999999999989</v>
      </c>
      <c r="BU880" s="647">
        <f t="shared" si="539"/>
        <v>50.200000000000045</v>
      </c>
      <c r="BV880" s="647">
        <f t="shared" si="539"/>
        <v>42.899999999999977</v>
      </c>
      <c r="BW880" s="647">
        <f t="shared" si="539"/>
        <v>36</v>
      </c>
      <c r="BX880" s="647">
        <f t="shared" si="539"/>
        <v>46.299999999999955</v>
      </c>
      <c r="BY880" s="647">
        <f t="shared" si="539"/>
        <v>25.900000000000091</v>
      </c>
      <c r="BZ880" s="647">
        <f t="shared" ref="BZ880:CJ880" si="540">BZ134-BY134</f>
        <v>21</v>
      </c>
      <c r="CA880" s="647">
        <f t="shared" si="540"/>
        <v>27.799999999999955</v>
      </c>
      <c r="CB880" s="647">
        <f t="shared" si="540"/>
        <v>60.5</v>
      </c>
      <c r="CC880" s="647">
        <f t="shared" si="540"/>
        <v>64</v>
      </c>
      <c r="CD880" s="647">
        <f t="shared" si="540"/>
        <v>41.200000000000045</v>
      </c>
      <c r="CE880" s="647">
        <f t="shared" si="540"/>
        <v>47.399999999999977</v>
      </c>
      <c r="CF880" s="647">
        <f t="shared" si="540"/>
        <v>-2.3999999999999773</v>
      </c>
      <c r="CG880" s="647">
        <f t="shared" si="540"/>
        <v>36.599999999999909</v>
      </c>
      <c r="CH880" s="647">
        <f t="shared" si="540"/>
        <v>108.10000000000014</v>
      </c>
      <c r="CI880" s="647">
        <f t="shared" si="540"/>
        <v>127.5</v>
      </c>
      <c r="CJ880" s="647">
        <f t="shared" si="540"/>
        <v>76.399999999999864</v>
      </c>
      <c r="CK880" s="647">
        <f>CK134-CJ134</f>
        <v>90.5</v>
      </c>
      <c r="CL880" s="647">
        <f>CL134-CK134</f>
        <v>104.60000000000014</v>
      </c>
      <c r="CM880" s="885"/>
      <c r="CN880" s="925"/>
    </row>
    <row r="881" spans="1:92" s="522" customFormat="1" ht="30">
      <c r="A881" s="505"/>
      <c r="B881" s="510"/>
      <c r="C881" s="697"/>
      <c r="D881" s="514"/>
      <c r="E881" s="585"/>
      <c r="F881" s="551"/>
      <c r="G881" s="530"/>
      <c r="H881" s="505"/>
      <c r="I881" s="506"/>
      <c r="J881" s="507"/>
      <c r="K881" s="508"/>
      <c r="L881" s="509"/>
      <c r="M881" s="510"/>
      <c r="N881" s="511"/>
      <c r="O881" s="512"/>
      <c r="P881" s="513"/>
      <c r="Q881" s="514"/>
      <c r="R881" s="515"/>
      <c r="S881" s="516"/>
      <c r="T881" s="517"/>
      <c r="U881" s="518"/>
      <c r="V881" s="519" t="s">
        <v>566</v>
      </c>
      <c r="W881" s="520" t="str">
        <f>W880</f>
        <v>Md d’Euros</v>
      </c>
      <c r="X881" s="521"/>
      <c r="Y881" s="521"/>
      <c r="Z881" s="789">
        <v>1993</v>
      </c>
      <c r="BD881" s="520"/>
      <c r="BE881" s="520"/>
      <c r="BF881" s="520"/>
      <c r="BG881" s="520"/>
      <c r="BH881" s="520"/>
      <c r="BI881" s="520"/>
      <c r="BJ881" s="520"/>
      <c r="BK881" s="520"/>
      <c r="BL881" s="520"/>
      <c r="BM881" s="520"/>
      <c r="BN881" s="520"/>
      <c r="BO881" s="520"/>
      <c r="BP881" s="520"/>
      <c r="BQ881" s="520"/>
      <c r="BR881" s="520"/>
      <c r="BS881" s="647">
        <f t="shared" ref="BS881:CL881" si="541">BS880+BS837</f>
        <v>82.51127101319139</v>
      </c>
      <c r="BT881" s="647">
        <f t="shared" si="541"/>
        <v>89.116824578440344</v>
      </c>
      <c r="BU881" s="647">
        <f t="shared" si="541"/>
        <v>82.046599700895072</v>
      </c>
      <c r="BV881" s="647">
        <f t="shared" si="541"/>
        <v>81.24092783520868</v>
      </c>
      <c r="BW881" s="647">
        <f t="shared" si="541"/>
        <v>91.628646389931049</v>
      </c>
      <c r="BX881" s="647">
        <f t="shared" si="541"/>
        <v>99.169319177933886</v>
      </c>
      <c r="BY881" s="647">
        <f t="shared" si="541"/>
        <v>67.671030723050535</v>
      </c>
      <c r="BZ881" s="647">
        <f t="shared" si="541"/>
        <v>78.099999999999994</v>
      </c>
      <c r="CA881" s="647">
        <f t="shared" si="541"/>
        <v>79.099999999999952</v>
      </c>
      <c r="CB881" s="647">
        <f t="shared" si="541"/>
        <v>119.9</v>
      </c>
      <c r="CC881" s="647">
        <f t="shared" si="541"/>
        <v>126.5</v>
      </c>
      <c r="CD881" s="647">
        <f t="shared" si="541"/>
        <v>107.70000000000005</v>
      </c>
      <c r="CE881" s="647">
        <f t="shared" si="541"/>
        <v>112.99999999999997</v>
      </c>
      <c r="CF881" s="647">
        <f t="shared" si="541"/>
        <v>75.200000000000017</v>
      </c>
      <c r="CG881" s="647">
        <f t="shared" si="541"/>
        <v>105.6999999999999</v>
      </c>
      <c r="CH881" s="647">
        <f t="shared" si="541"/>
        <v>205.70000000000013</v>
      </c>
      <c r="CI881" s="647">
        <f t="shared" si="541"/>
        <v>237.7</v>
      </c>
      <c r="CJ881" s="647">
        <f t="shared" si="541"/>
        <v>159.39999999999986</v>
      </c>
      <c r="CK881" s="647">
        <f t="shared" si="541"/>
        <v>185.3</v>
      </c>
      <c r="CL881" s="647">
        <f t="shared" si="541"/>
        <v>202.50000000000014</v>
      </c>
      <c r="CM881" s="885"/>
      <c r="CN881" s="925"/>
    </row>
    <row r="882" spans="1:92" s="522" customFormat="1" ht="30">
      <c r="A882" s="505"/>
      <c r="B882" s="510"/>
      <c r="C882" s="697"/>
      <c r="D882" s="514"/>
      <c r="E882" s="585"/>
      <c r="F882" s="551"/>
      <c r="G882" s="530"/>
      <c r="H882" s="505"/>
      <c r="I882" s="506"/>
      <c r="J882" s="507"/>
      <c r="K882" s="508"/>
      <c r="L882" s="509"/>
      <c r="M882" s="510"/>
      <c r="N882" s="511"/>
      <c r="O882" s="512"/>
      <c r="P882" s="513"/>
      <c r="Q882" s="514"/>
      <c r="R882" s="515"/>
      <c r="S882" s="516"/>
      <c r="T882" s="517"/>
      <c r="U882" s="518"/>
      <c r="V882" s="519" t="s">
        <v>566</v>
      </c>
      <c r="W882" s="785" t="str">
        <f t="shared" ref="W882:W883" si="542">W$73</f>
        <v>Md euros 2012</v>
      </c>
      <c r="X882" s="521"/>
      <c r="Y882" s="521"/>
      <c r="Z882" s="789"/>
      <c r="BD882" s="520"/>
      <c r="BE882" s="520"/>
      <c r="BF882" s="520"/>
      <c r="BG882" s="520"/>
      <c r="BH882" s="520"/>
      <c r="BI882" s="520"/>
      <c r="BJ882" s="520"/>
      <c r="BK882" s="520"/>
      <c r="BL882" s="520"/>
      <c r="BM882" s="520"/>
      <c r="BN882" s="520"/>
      <c r="BO882" s="520"/>
      <c r="BP882" s="520"/>
      <c r="BQ882" s="520"/>
      <c r="BR882" s="520"/>
      <c r="BS882" s="785">
        <f t="shared" ref="BS882:CJ882" si="543">BS881/BS$71*BS$73</f>
        <v>110.09553581825024</v>
      </c>
      <c r="BT882" s="785">
        <f t="shared" si="543"/>
        <v>117.58650027818079</v>
      </c>
      <c r="BU882" s="785">
        <f t="shared" si="543"/>
        <v>106.93680080261657</v>
      </c>
      <c r="BV882" s="785">
        <f t="shared" si="543"/>
        <v>104.36255432100468</v>
      </c>
      <c r="BW882" s="785">
        <f t="shared" si="543"/>
        <v>116.64123822690971</v>
      </c>
      <c r="BX882" s="785">
        <f t="shared" si="543"/>
        <v>124.94740767008844</v>
      </c>
      <c r="BY882" s="785">
        <f t="shared" si="543"/>
        <v>85.11108513366392</v>
      </c>
      <c r="BZ882" s="785">
        <f t="shared" si="543"/>
        <v>96.706790590295469</v>
      </c>
      <c r="CA882" s="785">
        <f t="shared" si="543"/>
        <v>96.011489285020701</v>
      </c>
      <c r="CB882" s="785">
        <f t="shared" si="543"/>
        <v>142.37622709119557</v>
      </c>
      <c r="CC882" s="785">
        <f t="shared" si="543"/>
        <v>147.27184014326394</v>
      </c>
      <c r="CD882" s="785">
        <f t="shared" si="543"/>
        <v>123.32010333005519</v>
      </c>
      <c r="CE882" s="785">
        <f t="shared" si="543"/>
        <v>126.96099943610031</v>
      </c>
      <c r="CF882" s="785">
        <f t="shared" si="543"/>
        <v>82.720024018639222</v>
      </c>
      <c r="CG882" s="785">
        <f t="shared" si="543"/>
        <v>113.33764904983524</v>
      </c>
      <c r="CH882" s="785">
        <f t="shared" si="543"/>
        <v>215.09554078908187</v>
      </c>
      <c r="CI882" s="785">
        <f t="shared" si="543"/>
        <v>246.79003283299537</v>
      </c>
      <c r="CJ882" s="785">
        <f t="shared" si="543"/>
        <v>163.92068675214807</v>
      </c>
      <c r="CK882" s="785">
        <f>CK881/CK$71*CK$73</f>
        <v>188.13466607064612</v>
      </c>
      <c r="CL882" s="785">
        <f>CL881/CL$71*CL$73</f>
        <v>202.50000000000014</v>
      </c>
      <c r="CM882" s="885"/>
      <c r="CN882" s="925"/>
    </row>
    <row r="883" spans="1:92" s="522" customFormat="1">
      <c r="A883" s="505"/>
      <c r="B883" s="510"/>
      <c r="C883" s="697"/>
      <c r="D883" s="514"/>
      <c r="E883" s="585"/>
      <c r="F883" s="551"/>
      <c r="G883" s="530"/>
      <c r="H883" s="505"/>
      <c r="I883" s="506"/>
      <c r="J883" s="507"/>
      <c r="K883" s="508"/>
      <c r="L883" s="509"/>
      <c r="M883" s="510"/>
      <c r="N883" s="511"/>
      <c r="O883" s="512"/>
      <c r="P883" s="513"/>
      <c r="Q883" s="514"/>
      <c r="R883" s="515"/>
      <c r="S883" s="516"/>
      <c r="T883" s="517"/>
      <c r="U883" s="518"/>
      <c r="V883" s="519" t="s">
        <v>208</v>
      </c>
      <c r="W883" s="785" t="str">
        <f t="shared" si="542"/>
        <v>Md euros 2012</v>
      </c>
      <c r="X883" s="521"/>
      <c r="Y883" s="521"/>
      <c r="Z883" s="789"/>
      <c r="BD883" s="520"/>
      <c r="BE883" s="520"/>
      <c r="BF883" s="520"/>
      <c r="BG883" s="520"/>
      <c r="BH883" s="520"/>
      <c r="BI883" s="520"/>
      <c r="BJ883" s="520"/>
      <c r="BK883" s="520"/>
      <c r="BL883" s="520"/>
      <c r="BM883" s="520"/>
      <c r="BN883" s="520"/>
      <c r="BO883" s="520"/>
      <c r="BP883" s="520"/>
      <c r="BQ883" s="520"/>
      <c r="BR883" s="520"/>
      <c r="BS883" s="785">
        <f t="shared" ref="BS883:CL883" si="544">BS882-BS846</f>
        <v>-4.8526192603053317</v>
      </c>
      <c r="BT883" s="785">
        <f t="shared" si="544"/>
        <v>-26.306771552525461</v>
      </c>
      <c r="BU883" s="785">
        <f t="shared" si="544"/>
        <v>0.49314541914607446</v>
      </c>
      <c r="BV883" s="785">
        <f t="shared" si="544"/>
        <v>-4.5550498507524679</v>
      </c>
      <c r="BW883" s="785">
        <f t="shared" si="544"/>
        <v>17.309041399120616</v>
      </c>
      <c r="BX883" s="785">
        <f t="shared" si="544"/>
        <v>9.2679419549475455</v>
      </c>
      <c r="BY883" s="785">
        <f t="shared" si="544"/>
        <v>-13.358715443517852</v>
      </c>
      <c r="BZ883" s="785">
        <f t="shared" si="544"/>
        <v>-16.256027642849901</v>
      </c>
      <c r="CA883" s="785">
        <f t="shared" si="544"/>
        <v>-9.3636084929385675</v>
      </c>
      <c r="CB883" s="785">
        <f t="shared" si="544"/>
        <v>3.9725223528847948</v>
      </c>
      <c r="CC883" s="785">
        <f t="shared" si="544"/>
        <v>3.606821248599573</v>
      </c>
      <c r="CD883" s="785">
        <f t="shared" si="544"/>
        <v>-12.551971260115067</v>
      </c>
      <c r="CE883" s="785">
        <f t="shared" si="544"/>
        <v>-4.5592481381571304</v>
      </c>
      <c r="CF883" s="785">
        <f t="shared" si="544"/>
        <v>-58.927204110140721</v>
      </c>
      <c r="CG883" s="785">
        <f t="shared" si="544"/>
        <v>-4.2093302624926849</v>
      </c>
      <c r="CH883" s="785">
        <f t="shared" si="544"/>
        <v>35.79035038691265</v>
      </c>
      <c r="CI883" s="785">
        <f t="shared" si="544"/>
        <v>9.1832471199319912</v>
      </c>
      <c r="CJ883" s="785">
        <f t="shared" si="544"/>
        <v>-50.859632400884664</v>
      </c>
      <c r="CK883" s="785">
        <f t="shared" si="544"/>
        <v>2.2143643103080421</v>
      </c>
      <c r="CL883" s="785">
        <f t="shared" si="544"/>
        <v>23.278000000000134</v>
      </c>
      <c r="CM883" s="885"/>
      <c r="CN883" s="925"/>
    </row>
    <row r="884" spans="1:92" s="522" customFormat="1">
      <c r="A884" s="505"/>
      <c r="B884" s="510"/>
      <c r="C884" s="697"/>
      <c r="D884" s="514"/>
      <c r="E884" s="585"/>
      <c r="F884" s="551"/>
      <c r="G884" s="530"/>
      <c r="H884" s="505"/>
      <c r="I884" s="506"/>
      <c r="J884" s="507"/>
      <c r="K884" s="508"/>
      <c r="L884" s="509"/>
      <c r="M884" s="510"/>
      <c r="N884" s="511"/>
      <c r="O884" s="512"/>
      <c r="P884" s="513"/>
      <c r="Q884" s="514"/>
      <c r="R884" s="515"/>
      <c r="S884" s="516"/>
      <c r="T884" s="517"/>
      <c r="U884" s="518"/>
      <c r="V884" s="519" t="s">
        <v>220</v>
      </c>
      <c r="W884" s="785"/>
      <c r="X884" s="521"/>
      <c r="Y884" s="521"/>
      <c r="Z884" s="789"/>
      <c r="BD884" s="520"/>
      <c r="BE884" s="520"/>
      <c r="BF884" s="520"/>
      <c r="BG884" s="520"/>
      <c r="BH884" s="520"/>
      <c r="BI884" s="520"/>
      <c r="BJ884" s="520"/>
      <c r="BK884" s="520"/>
      <c r="BL884" s="520"/>
      <c r="BM884" s="520"/>
      <c r="BN884" s="520"/>
      <c r="BO884" s="520"/>
      <c r="BP884" s="520"/>
      <c r="BQ884" s="520"/>
      <c r="BR884" s="520"/>
      <c r="BS884" s="785">
        <f>BR884+BS883</f>
        <v>-4.8526192603053317</v>
      </c>
      <c r="BT884" s="785">
        <f t="shared" ref="BT884:CL884" si="545">BS884+BT883</f>
        <v>-31.159390812830793</v>
      </c>
      <c r="BU884" s="785">
        <f t="shared" si="545"/>
        <v>-30.666245393684719</v>
      </c>
      <c r="BV884" s="785">
        <f t="shared" si="545"/>
        <v>-35.221295244437187</v>
      </c>
      <c r="BW884" s="785">
        <f t="shared" si="545"/>
        <v>-17.91225384531657</v>
      </c>
      <c r="BX884" s="785">
        <f t="shared" si="545"/>
        <v>-8.6443118903690248</v>
      </c>
      <c r="BY884" s="785">
        <f t="shared" si="545"/>
        <v>-22.003027333886877</v>
      </c>
      <c r="BZ884" s="785">
        <f t="shared" si="545"/>
        <v>-38.259054976736778</v>
      </c>
      <c r="CA884" s="785">
        <f t="shared" si="545"/>
        <v>-47.622663469675345</v>
      </c>
      <c r="CB884" s="785">
        <f t="shared" si="545"/>
        <v>-43.65014111679055</v>
      </c>
      <c r="CC884" s="785">
        <f t="shared" si="545"/>
        <v>-40.043319868190977</v>
      </c>
      <c r="CD884" s="785">
        <f t="shared" si="545"/>
        <v>-52.595291128306044</v>
      </c>
      <c r="CE884" s="785">
        <f t="shared" si="545"/>
        <v>-57.154539266463175</v>
      </c>
      <c r="CF884" s="785">
        <f t="shared" si="545"/>
        <v>-116.0817433766039</v>
      </c>
      <c r="CG884" s="785">
        <f t="shared" si="545"/>
        <v>-120.29107363909658</v>
      </c>
      <c r="CH884" s="785">
        <f t="shared" si="545"/>
        <v>-84.500723252183931</v>
      </c>
      <c r="CI884" s="785">
        <f t="shared" si="545"/>
        <v>-75.31747613225194</v>
      </c>
      <c r="CJ884" s="785">
        <f t="shared" si="545"/>
        <v>-126.1771085331366</v>
      </c>
      <c r="CK884" s="785">
        <f t="shared" si="545"/>
        <v>-123.96274422282856</v>
      </c>
      <c r="CL884" s="785">
        <f t="shared" si="545"/>
        <v>-100.68474422282843</v>
      </c>
      <c r="CM884" s="885"/>
      <c r="CN884" s="925"/>
    </row>
    <row r="885" spans="1:92" s="522" customFormat="1">
      <c r="A885" s="505"/>
      <c r="B885" s="510"/>
      <c r="C885" s="697"/>
      <c r="D885" s="514"/>
      <c r="E885" s="585"/>
      <c r="F885" s="551"/>
      <c r="G885" s="530"/>
      <c r="H885" s="505"/>
      <c r="I885" s="506"/>
      <c r="J885" s="507"/>
      <c r="K885" s="508"/>
      <c r="L885" s="509"/>
      <c r="M885" s="510"/>
      <c r="N885" s="511"/>
      <c r="O885" s="512"/>
      <c r="P885" s="513"/>
      <c r="Q885" s="514"/>
      <c r="R885" s="515"/>
      <c r="S885" s="516"/>
      <c r="T885" s="517"/>
      <c r="U885" s="518"/>
      <c r="V885" s="519"/>
      <c r="W885" s="785"/>
      <c r="X885" s="521"/>
      <c r="Y885" s="521"/>
      <c r="Z885" s="789"/>
      <c r="BD885" s="520"/>
      <c r="BE885" s="520"/>
      <c r="BF885" s="520"/>
      <c r="BG885" s="520"/>
      <c r="BH885" s="520"/>
      <c r="BI885" s="520"/>
      <c r="BJ885" s="520"/>
      <c r="BK885" s="520"/>
      <c r="BL885" s="520"/>
      <c r="BM885" s="520"/>
      <c r="BN885" s="520"/>
      <c r="BO885" s="520"/>
      <c r="BP885" s="520"/>
      <c r="BQ885" s="520"/>
      <c r="BR885" s="520"/>
      <c r="BS885" s="785"/>
      <c r="BT885" s="785"/>
      <c r="BU885" s="785"/>
      <c r="BV885" s="785"/>
      <c r="BW885" s="785"/>
      <c r="BX885" s="785"/>
      <c r="BY885" s="785"/>
      <c r="BZ885" s="785"/>
      <c r="CA885" s="785"/>
      <c r="CB885" s="785"/>
      <c r="CC885" s="785"/>
      <c r="CD885" s="785"/>
      <c r="CE885" s="785"/>
      <c r="CF885" s="785"/>
      <c r="CG885" s="785"/>
      <c r="CH885" s="785"/>
      <c r="CI885" s="785"/>
      <c r="CJ885" s="785"/>
      <c r="CK885" s="785"/>
      <c r="CL885" s="785"/>
      <c r="CM885" s="885"/>
      <c r="CN885" s="925"/>
    </row>
    <row r="886" spans="1:92" s="515" customFormat="1">
      <c r="F886" s="1156"/>
      <c r="N886" s="515" t="s">
        <v>136</v>
      </c>
      <c r="V886" s="1161" t="s">
        <v>134</v>
      </c>
      <c r="W886" s="1158"/>
      <c r="Z886" s="978"/>
      <c r="BD886" s="640"/>
      <c r="BE886" s="640"/>
      <c r="BF886" s="640"/>
      <c r="BG886" s="640"/>
      <c r="BH886" s="640"/>
      <c r="BI886" s="640"/>
      <c r="BJ886" s="640"/>
      <c r="BK886" s="640"/>
      <c r="BL886" s="640"/>
      <c r="BM886" s="640"/>
      <c r="BN886" s="640"/>
      <c r="BO886" s="640"/>
      <c r="BP886" s="640"/>
      <c r="BQ886" s="640"/>
      <c r="BR886" s="640"/>
      <c r="BS886" s="1158"/>
      <c r="BT886" s="1158"/>
      <c r="BU886" s="1158"/>
      <c r="BV886" s="1158"/>
      <c r="BW886" s="1158"/>
      <c r="BX886" s="1158"/>
      <c r="BY886" s="1158"/>
      <c r="BZ886" s="1158"/>
      <c r="CA886" s="1158"/>
      <c r="CB886" s="1158"/>
      <c r="CC886" s="1158"/>
      <c r="CD886" s="1158"/>
      <c r="CE886" s="1158"/>
      <c r="CF886" s="1158"/>
      <c r="CG886" s="1158"/>
      <c r="CH886" s="1158"/>
      <c r="CI886" s="1158"/>
      <c r="CJ886" s="1158"/>
      <c r="CK886" s="1158"/>
      <c r="CL886" s="1158"/>
      <c r="CM886" s="1159"/>
      <c r="CN886" s="1160"/>
    </row>
    <row r="887" spans="1:92" s="515" customFormat="1">
      <c r="F887" s="1156"/>
      <c r="N887" s="515" t="s">
        <v>136</v>
      </c>
      <c r="V887" s="1157" t="s">
        <v>142</v>
      </c>
      <c r="W887" s="640" t="s">
        <v>512</v>
      </c>
      <c r="Z887" s="978"/>
      <c r="BD887" s="640"/>
      <c r="BE887" s="640"/>
      <c r="BF887" s="640"/>
      <c r="BG887" s="640"/>
      <c r="BH887" s="640"/>
      <c r="BI887" s="640"/>
      <c r="BJ887" s="640"/>
      <c r="BK887" s="640"/>
      <c r="BL887" s="640"/>
      <c r="BM887" s="640"/>
      <c r="BN887" s="640"/>
      <c r="BO887" s="640"/>
      <c r="BP887" s="640"/>
      <c r="BQ887" s="640"/>
      <c r="BR887" s="640"/>
      <c r="BS887" s="1158"/>
      <c r="BT887" s="1158"/>
      <c r="BU887" s="1158"/>
      <c r="BV887" s="1158"/>
      <c r="BW887" s="1158"/>
      <c r="BX887" s="1158"/>
      <c r="BY887" s="1158"/>
      <c r="BZ887" s="1158"/>
      <c r="CA887" s="1158"/>
      <c r="CB887" s="1158"/>
      <c r="CC887" s="1158"/>
      <c r="CD887" s="1158"/>
      <c r="CE887" s="1164">
        <v>127</v>
      </c>
      <c r="CF887" s="1164">
        <v>86.158000000000001</v>
      </c>
      <c r="CG887" s="1162">
        <v>118.518</v>
      </c>
      <c r="CH887" s="1162">
        <v>191.76499999999999</v>
      </c>
      <c r="CI887" s="1162">
        <v>259.84800000000001</v>
      </c>
      <c r="CJ887" s="1163">
        <v>192.59899999999999</v>
      </c>
      <c r="CK887" s="1163">
        <v>201.30699999999999</v>
      </c>
      <c r="CL887" s="1163">
        <v>200.34200000000001</v>
      </c>
      <c r="CM887" s="1159"/>
      <c r="CN887" s="1160"/>
    </row>
    <row r="888" spans="1:92" s="515" customFormat="1">
      <c r="F888" s="1156"/>
      <c r="N888" s="515" t="s">
        <v>136</v>
      </c>
      <c r="V888" s="1157" t="s">
        <v>137</v>
      </c>
      <c r="W888" s="640" t="s">
        <v>512</v>
      </c>
      <c r="Z888" s="978"/>
      <c r="BD888" s="640"/>
      <c r="BE888" s="640"/>
      <c r="BF888" s="640"/>
      <c r="BG888" s="640"/>
      <c r="BH888" s="640"/>
      <c r="BI888" s="640"/>
      <c r="BJ888" s="640"/>
      <c r="BK888" s="640"/>
      <c r="BL888" s="640"/>
      <c r="BM888" s="640"/>
      <c r="BN888" s="640"/>
      <c r="BO888" s="640"/>
      <c r="BP888" s="640"/>
      <c r="BQ888" s="640"/>
      <c r="BR888" s="640"/>
      <c r="BS888" s="1158"/>
      <c r="BT888" s="1158"/>
      <c r="BU888" s="1158"/>
      <c r="BV888" s="1158"/>
      <c r="BW888" s="1158"/>
      <c r="BX888" s="1158"/>
      <c r="BY888" s="1158"/>
      <c r="BZ888" s="1158"/>
      <c r="CA888" s="1158"/>
      <c r="CB888" s="1158"/>
      <c r="CC888" s="1158"/>
      <c r="CD888" s="1158"/>
      <c r="CE888" s="1164">
        <v>83</v>
      </c>
      <c r="CF888" s="1164">
        <v>89.905000000000001</v>
      </c>
      <c r="CG888" s="1162">
        <v>79.694999999999993</v>
      </c>
      <c r="CH888" s="1162">
        <v>112.851</v>
      </c>
      <c r="CI888" s="1162">
        <v>125.666</v>
      </c>
      <c r="CJ888" s="1163">
        <v>110.74299999999999</v>
      </c>
      <c r="CK888" s="1163">
        <v>120.54900000000001</v>
      </c>
      <c r="CL888" s="1163">
        <v>123.69799999999999</v>
      </c>
      <c r="CM888" s="1159"/>
      <c r="CN888" s="1160"/>
    </row>
    <row r="889" spans="1:92" s="522" customFormat="1">
      <c r="A889" s="505"/>
      <c r="B889" s="510"/>
      <c r="C889" s="697"/>
      <c r="D889" s="514"/>
      <c r="E889" s="585"/>
      <c r="F889" s="551"/>
      <c r="G889" s="530"/>
      <c r="H889" s="505"/>
      <c r="I889" s="506"/>
      <c r="J889" s="507"/>
      <c r="K889" s="508"/>
      <c r="L889" s="509"/>
      <c r="M889" s="510"/>
      <c r="N889" s="511"/>
      <c r="O889" s="512"/>
      <c r="P889" s="513"/>
      <c r="Q889" s="514"/>
      <c r="R889" s="515"/>
      <c r="S889" s="516"/>
      <c r="T889" s="517"/>
      <c r="U889" s="518"/>
      <c r="V889" s="519" t="s">
        <v>141</v>
      </c>
      <c r="W889" s="785"/>
      <c r="X889" s="521"/>
      <c r="Y889" s="521"/>
      <c r="Z889" s="789"/>
      <c r="BD889" s="520"/>
      <c r="BE889" s="520"/>
      <c r="BF889" s="520"/>
      <c r="BG889" s="520"/>
      <c r="BH889" s="520"/>
      <c r="BI889" s="520"/>
      <c r="BJ889" s="520"/>
      <c r="BK889" s="520"/>
      <c r="BL889" s="520"/>
      <c r="BM889" s="520"/>
      <c r="BN889" s="520"/>
      <c r="BO889" s="520"/>
      <c r="BP889" s="520"/>
      <c r="BQ889" s="520"/>
      <c r="BR889" s="520"/>
      <c r="BS889" s="785"/>
      <c r="BT889" s="785"/>
      <c r="BU889" s="785"/>
      <c r="BV889" s="785"/>
      <c r="BW889" s="785"/>
      <c r="BX889" s="785"/>
      <c r="BY889" s="785"/>
      <c r="BZ889" s="785"/>
      <c r="CA889" s="785"/>
      <c r="CB889" s="785"/>
      <c r="CC889" s="785"/>
      <c r="CD889" s="785"/>
      <c r="CE889" s="785"/>
      <c r="CF889" s="785"/>
      <c r="CG889" s="785"/>
      <c r="CH889" s="785"/>
      <c r="CI889" s="785"/>
      <c r="CJ889" s="785"/>
      <c r="CK889" s="785"/>
      <c r="CL889" s="785"/>
      <c r="CM889" s="885"/>
      <c r="CN889" s="925"/>
    </row>
    <row r="890" spans="1:92" s="515" customFormat="1">
      <c r="F890" s="1156"/>
      <c r="N890" s="515" t="s">
        <v>135</v>
      </c>
      <c r="V890" s="1157" t="s">
        <v>138</v>
      </c>
      <c r="W890" s="640" t="s">
        <v>512</v>
      </c>
      <c r="Z890" s="978"/>
      <c r="BD890" s="640"/>
      <c r="BE890" s="640"/>
      <c r="BF890" s="640"/>
      <c r="BG890" s="640"/>
      <c r="BH890" s="640"/>
      <c r="BI890" s="640"/>
      <c r="BJ890" s="640"/>
      <c r="BK890" s="640"/>
      <c r="BL890" s="640"/>
      <c r="BM890" s="640"/>
      <c r="BN890" s="640"/>
      <c r="BO890" s="640"/>
      <c r="BP890" s="640"/>
      <c r="BQ890" s="640"/>
      <c r="BR890" s="640"/>
      <c r="BS890" s="1158"/>
      <c r="BT890" s="1158"/>
      <c r="BU890" s="1158"/>
      <c r="BV890" s="1158"/>
      <c r="BW890" s="1158"/>
      <c r="BX890" s="1158"/>
      <c r="BY890" s="1158"/>
      <c r="BZ890" s="1158"/>
      <c r="CA890" s="1158"/>
      <c r="CB890" s="1158"/>
      <c r="CC890" s="1158"/>
      <c r="CD890" s="1158"/>
      <c r="CE890" s="1164">
        <v>94.614000000000004</v>
      </c>
      <c r="CF890" s="1164">
        <v>65.566999999999993</v>
      </c>
      <c r="CG890" s="1164">
        <v>77.53</v>
      </c>
      <c r="CH890" s="1162">
        <v>137.13499999999999</v>
      </c>
      <c r="CI890" s="1162">
        <v>213.655</v>
      </c>
      <c r="CJ890" s="1163">
        <v>186.75700000000001</v>
      </c>
      <c r="CK890" s="1163">
        <v>177.41399999999999</v>
      </c>
      <c r="CL890" s="1163">
        <v>166.572</v>
      </c>
      <c r="CM890" s="1159"/>
      <c r="CN890" s="1160"/>
    </row>
    <row r="891" spans="1:92" s="515" customFormat="1">
      <c r="F891" s="1156"/>
      <c r="N891" s="515" t="s">
        <v>136</v>
      </c>
      <c r="V891" s="1157" t="s">
        <v>139</v>
      </c>
      <c r="W891" s="640" t="s">
        <v>512</v>
      </c>
      <c r="Z891" s="978"/>
      <c r="BD891" s="640"/>
      <c r="BE891" s="640"/>
      <c r="BF891" s="640"/>
      <c r="BG891" s="640"/>
      <c r="BH891" s="640"/>
      <c r="BI891" s="640"/>
      <c r="BJ891" s="640"/>
      <c r="BK891" s="640"/>
      <c r="BL891" s="640"/>
      <c r="BM891" s="640"/>
      <c r="BN891" s="640"/>
      <c r="BO891" s="640"/>
      <c r="BP891" s="640"/>
      <c r="BQ891" s="640"/>
      <c r="BR891" s="640"/>
      <c r="BS891" s="1158"/>
      <c r="BT891" s="1158"/>
      <c r="BU891" s="1158"/>
      <c r="BV891" s="1158"/>
      <c r="BW891" s="1158"/>
      <c r="BX891" s="1158"/>
      <c r="BY891" s="1158"/>
      <c r="BZ891" s="1158"/>
      <c r="CA891" s="1158"/>
      <c r="CB891" s="1158"/>
      <c r="CC891" s="1158"/>
      <c r="CD891" s="1158"/>
      <c r="CE891" s="1164">
        <v>193.607</v>
      </c>
      <c r="CF891" s="1164">
        <v>204.745</v>
      </c>
      <c r="CG891" s="1164">
        <v>205.834</v>
      </c>
      <c r="CH891" s="1162">
        <v>201.93199999999999</v>
      </c>
      <c r="CI891" s="1162">
        <v>219.20599999999999</v>
      </c>
      <c r="CJ891" s="1163">
        <v>230.77</v>
      </c>
      <c r="CK891" s="1163">
        <v>251.91900000000001</v>
      </c>
      <c r="CL891" s="1163">
        <v>273.988</v>
      </c>
      <c r="CM891" s="1159"/>
      <c r="CN891" s="1160"/>
    </row>
    <row r="892" spans="1:92" s="515" customFormat="1">
      <c r="F892" s="1156"/>
      <c r="N892" s="515" t="s">
        <v>136</v>
      </c>
      <c r="V892" s="1157" t="s">
        <v>140</v>
      </c>
      <c r="W892" s="640" t="s">
        <v>512</v>
      </c>
      <c r="Z892" s="978"/>
      <c r="BD892" s="640"/>
      <c r="BE892" s="640"/>
      <c r="BF892" s="640"/>
      <c r="BG892" s="640"/>
      <c r="BH892" s="640"/>
      <c r="BI892" s="640"/>
      <c r="BJ892" s="640"/>
      <c r="BK892" s="640"/>
      <c r="BL892" s="640"/>
      <c r="BM892" s="640"/>
      <c r="BN892" s="640"/>
      <c r="BO892" s="640"/>
      <c r="BP892" s="640"/>
      <c r="BQ892" s="640"/>
      <c r="BR892" s="640"/>
      <c r="BS892" s="1158"/>
      <c r="BT892" s="1158"/>
      <c r="BU892" s="1158"/>
      <c r="BV892" s="1158"/>
      <c r="BW892" s="1158"/>
      <c r="BX892" s="1158"/>
      <c r="BY892" s="1158"/>
      <c r="BZ892" s="1158"/>
      <c r="CA892" s="1158"/>
      <c r="CB892" s="1158"/>
      <c r="CC892" s="1158"/>
      <c r="CD892" s="1158"/>
      <c r="CE892" s="1164">
        <v>605.596</v>
      </c>
      <c r="CF892" s="1164">
        <v>622.04300000000001</v>
      </c>
      <c r="CG892" s="1164">
        <v>652.91300000000001</v>
      </c>
      <c r="CH892" s="1162">
        <v>692.77700000000004</v>
      </c>
      <c r="CI892" s="1162">
        <v>731.44899999999996</v>
      </c>
      <c r="CJ892" s="1163">
        <v>830.24300000000005</v>
      </c>
      <c r="CK892" s="1163">
        <v>902.80600000000004</v>
      </c>
      <c r="CL892" s="1163">
        <v>965.46</v>
      </c>
      <c r="CM892" s="1159"/>
      <c r="CN892" s="1160"/>
    </row>
    <row r="893" spans="1:92" s="1169" customFormat="1">
      <c r="A893" s="1165"/>
      <c r="B893" s="1165"/>
      <c r="C893" s="1165"/>
      <c r="D893" s="1165"/>
      <c r="E893" s="1165"/>
      <c r="F893" s="1166"/>
      <c r="G893" s="1165"/>
      <c r="H893" s="1165"/>
      <c r="I893" s="1165"/>
      <c r="J893" s="1165"/>
      <c r="K893" s="1165"/>
      <c r="L893" s="1165"/>
      <c r="M893" s="1165"/>
      <c r="N893" s="1165"/>
      <c r="O893" s="1165"/>
      <c r="P893" s="1165"/>
      <c r="Q893" s="1165"/>
      <c r="R893" s="1165"/>
      <c r="S893" s="1165"/>
      <c r="T893" s="1165"/>
      <c r="U893" s="1165"/>
      <c r="V893" s="1167"/>
      <c r="W893" s="1168"/>
      <c r="Z893" s="827"/>
      <c r="BD893" s="1168"/>
      <c r="BE893" s="1168"/>
      <c r="BF893" s="1168"/>
      <c r="BG893" s="1168"/>
      <c r="BH893" s="1168"/>
      <c r="BI893" s="1168"/>
      <c r="BJ893" s="1168"/>
      <c r="BK893" s="1168"/>
      <c r="BL893" s="1168"/>
      <c r="BM893" s="1168"/>
      <c r="BN893" s="1168"/>
      <c r="BO893" s="1168"/>
      <c r="BP893" s="1168"/>
      <c r="BQ893" s="1168"/>
      <c r="BR893" s="1168"/>
      <c r="BS893" s="822"/>
      <c r="BT893" s="822"/>
      <c r="BU893" s="822"/>
      <c r="BV893" s="822"/>
      <c r="BW893" s="822"/>
      <c r="BX893" s="822"/>
      <c r="BY893" s="822"/>
      <c r="BZ893" s="822"/>
      <c r="CA893" s="822"/>
      <c r="CB893" s="822"/>
      <c r="CC893" s="822"/>
      <c r="CD893" s="822"/>
      <c r="CE893" s="822"/>
      <c r="CF893" s="822"/>
      <c r="CG893" s="822"/>
      <c r="CH893" s="822"/>
      <c r="CI893" s="822"/>
      <c r="CJ893" s="822"/>
      <c r="CK893" s="822"/>
      <c r="CL893" s="822"/>
      <c r="CM893" s="1170"/>
      <c r="CN893" s="1171"/>
    </row>
    <row r="894" spans="1:92" s="1169" customFormat="1">
      <c r="F894" s="1172"/>
      <c r="V894" s="1167" t="s">
        <v>66</v>
      </c>
      <c r="W894" s="1168" t="s">
        <v>172</v>
      </c>
      <c r="Z894" s="827"/>
      <c r="BD894" s="1168"/>
      <c r="BE894" s="1168"/>
      <c r="BF894" s="1168"/>
      <c r="BG894" s="1168"/>
      <c r="BH894" s="1168"/>
      <c r="BI894" s="1168"/>
      <c r="BJ894" s="1168"/>
      <c r="BK894" s="1168"/>
      <c r="BL894" s="1168"/>
      <c r="BM894" s="1168"/>
      <c r="BN894" s="1168"/>
      <c r="BO894" s="1168"/>
      <c r="BP894" s="1168"/>
      <c r="BQ894" s="1168"/>
      <c r="BR894" s="1168"/>
      <c r="BS894" s="822"/>
      <c r="BT894" s="822"/>
      <c r="BU894" s="822"/>
      <c r="BV894" s="822"/>
      <c r="BW894" s="822"/>
      <c r="BX894" s="822"/>
      <c r="BY894" s="822"/>
      <c r="BZ894" s="822"/>
      <c r="CA894" s="822"/>
      <c r="CB894" s="822"/>
      <c r="CC894" s="822"/>
      <c r="CD894" s="822"/>
      <c r="CE894" s="822">
        <f>CE890+CE891+CE892</f>
        <v>893.81700000000001</v>
      </c>
      <c r="CF894" s="822">
        <f t="shared" ref="CF894:CL894" si="546">CF890+CF891+CF892</f>
        <v>892.35500000000002</v>
      </c>
      <c r="CG894" s="822">
        <f t="shared" si="546"/>
        <v>936.27700000000004</v>
      </c>
      <c r="CH894" s="822">
        <f t="shared" si="546"/>
        <v>1031.8440000000001</v>
      </c>
      <c r="CI894" s="822">
        <f t="shared" si="546"/>
        <v>1164.31</v>
      </c>
      <c r="CJ894" s="822">
        <f t="shared" si="546"/>
        <v>1247.77</v>
      </c>
      <c r="CK894" s="822">
        <f t="shared" si="546"/>
        <v>1332.1390000000001</v>
      </c>
      <c r="CL894" s="822">
        <f t="shared" si="546"/>
        <v>1406.02</v>
      </c>
      <c r="CM894" s="1170"/>
      <c r="CN894" s="1171"/>
    </row>
    <row r="895" spans="1:92" s="1169" customFormat="1">
      <c r="F895" s="1172"/>
      <c r="V895" s="1167" t="s">
        <v>118</v>
      </c>
      <c r="W895" s="1168" t="s">
        <v>172</v>
      </c>
      <c r="Z895" s="827"/>
      <c r="BD895" s="1168"/>
      <c r="BE895" s="1168"/>
      <c r="BF895" s="1168"/>
      <c r="BG895" s="1168"/>
      <c r="BH895" s="1168"/>
      <c r="BI895" s="1168"/>
      <c r="BJ895" s="1168"/>
      <c r="BK895" s="1168"/>
      <c r="BL895" s="1168"/>
      <c r="BM895" s="1168"/>
      <c r="BN895" s="1168"/>
      <c r="BO895" s="1168"/>
      <c r="BP895" s="1168"/>
      <c r="BQ895" s="1168"/>
      <c r="BR895" s="1168"/>
      <c r="BS895" s="822"/>
      <c r="BT895" s="822"/>
      <c r="BU895" s="822"/>
      <c r="BV895" s="822"/>
      <c r="BW895" s="822"/>
      <c r="BX895" s="822"/>
      <c r="BY895" s="822"/>
      <c r="BZ895" s="822"/>
      <c r="CA895" s="822"/>
      <c r="CB895" s="822"/>
      <c r="CC895" s="822"/>
      <c r="CD895" s="822"/>
      <c r="CE895" s="822">
        <f t="shared" ref="CE895:CL895" si="547">CE894-CE143</f>
        <v>16.817000000000007</v>
      </c>
      <c r="CF895" s="822">
        <f t="shared" si="547"/>
        <v>16.355000000000018</v>
      </c>
      <c r="CG895" s="822">
        <f t="shared" si="547"/>
        <v>15.277000000000044</v>
      </c>
      <c r="CH895" s="822">
        <f t="shared" si="547"/>
        <v>14.844000000000051</v>
      </c>
      <c r="CI895" s="822">
        <f t="shared" si="547"/>
        <v>16.309999999999945</v>
      </c>
      <c r="CJ895" s="822">
        <f t="shared" si="547"/>
        <v>18.769999999999982</v>
      </c>
      <c r="CK895" s="822">
        <f t="shared" si="547"/>
        <v>19.139000000000124</v>
      </c>
      <c r="CL895" s="822">
        <f t="shared" si="547"/>
        <v>19.019999999999982</v>
      </c>
      <c r="CM895" s="1170"/>
      <c r="CN895" s="1171"/>
    </row>
    <row r="896" spans="1:92" s="1169" customFormat="1">
      <c r="F896" s="1172"/>
      <c r="V896" s="1167" t="s">
        <v>26</v>
      </c>
      <c r="W896" s="1168" t="s">
        <v>172</v>
      </c>
      <c r="Z896" s="827"/>
      <c r="BD896" s="1168"/>
      <c r="BE896" s="1168"/>
      <c r="BF896" s="1168"/>
      <c r="BG896" s="1168"/>
      <c r="BH896" s="1168"/>
      <c r="BI896" s="1168"/>
      <c r="BJ896" s="1168"/>
      <c r="BK896" s="1168"/>
      <c r="BL896" s="1168"/>
      <c r="BM896" s="1168"/>
      <c r="BN896" s="1168"/>
      <c r="BO896" s="1168"/>
      <c r="BP896" s="1168"/>
      <c r="BQ896" s="1168"/>
      <c r="BR896" s="1168"/>
      <c r="BS896" s="822"/>
      <c r="BT896" s="822"/>
      <c r="BU896" s="822"/>
      <c r="BV896" s="822"/>
      <c r="BW896" s="822"/>
      <c r="BX896" s="822"/>
      <c r="BY896" s="822"/>
      <c r="BZ896" s="822"/>
      <c r="CA896" s="822"/>
      <c r="CB896" s="822"/>
      <c r="CC896" s="822"/>
      <c r="CD896" s="822"/>
      <c r="CE896" s="822">
        <f t="shared" ref="CE896:CL896" si="548">CE894-CE134</f>
        <v>-4.7830000000000155</v>
      </c>
      <c r="CF896" s="822">
        <f t="shared" si="548"/>
        <v>-3.8450000000000273</v>
      </c>
      <c r="CG896" s="822">
        <f t="shared" si="548"/>
        <v>3.4770000000000891</v>
      </c>
      <c r="CH896" s="822">
        <f t="shared" si="548"/>
        <v>-9.05600000000004</v>
      </c>
      <c r="CI896" s="822">
        <f t="shared" si="548"/>
        <v>-4.0900000000001455</v>
      </c>
      <c r="CJ896" s="822">
        <f t="shared" si="548"/>
        <v>2.9700000000000273</v>
      </c>
      <c r="CK896" s="822">
        <f t="shared" si="548"/>
        <v>-3.1609999999998308</v>
      </c>
      <c r="CL896" s="822">
        <f t="shared" si="548"/>
        <v>-33.880000000000109</v>
      </c>
      <c r="CM896" s="1170"/>
      <c r="CN896" s="1171"/>
    </row>
    <row r="897" spans="1:92" ht="17" thickBot="1">
      <c r="F897" s="552"/>
      <c r="G897" s="241"/>
      <c r="H897" s="275"/>
      <c r="I897" s="241"/>
      <c r="J897" s="242"/>
      <c r="K897" s="243"/>
      <c r="L897" s="244"/>
      <c r="M897" s="245"/>
      <c r="N897" s="246"/>
      <c r="O897" s="247"/>
      <c r="P897" s="248"/>
      <c r="Q897" s="249"/>
      <c r="R897" s="252"/>
      <c r="S897" s="329"/>
      <c r="T897" s="250"/>
      <c r="U897" s="251"/>
      <c r="V897" s="253"/>
      <c r="W897" s="352"/>
      <c r="X897" s="255"/>
      <c r="Y897" s="255"/>
      <c r="Z897" s="790"/>
      <c r="AA897" s="256"/>
      <c r="AB897" s="256"/>
      <c r="AC897" s="256"/>
      <c r="AD897" s="256"/>
      <c r="AE897" s="256"/>
      <c r="AF897" s="256"/>
      <c r="AG897" s="256"/>
      <c r="AH897" s="256"/>
      <c r="AI897" s="256"/>
      <c r="AJ897" s="256"/>
      <c r="AK897" s="256"/>
      <c r="AL897" s="256"/>
      <c r="AM897" s="256"/>
      <c r="AN897" s="256"/>
      <c r="AO897" s="256"/>
      <c r="AP897" s="256"/>
      <c r="AQ897" s="256"/>
      <c r="AR897" s="256"/>
      <c r="AS897" s="256"/>
      <c r="AT897" s="256"/>
      <c r="AU897" s="256"/>
      <c r="AV897" s="256"/>
      <c r="AW897" s="256"/>
      <c r="AX897" s="256"/>
      <c r="AY897" s="256"/>
      <c r="AZ897" s="256"/>
      <c r="BA897" s="256"/>
      <c r="BB897" s="256"/>
      <c r="BC897" s="256"/>
      <c r="BD897" s="257"/>
      <c r="BE897" s="257"/>
      <c r="BF897" s="257"/>
      <c r="BG897" s="257"/>
      <c r="BH897" s="257"/>
      <c r="BI897" s="257"/>
      <c r="BJ897" s="257"/>
      <c r="BK897" s="257"/>
      <c r="BL897" s="257"/>
      <c r="BM897" s="257"/>
      <c r="BN897" s="257"/>
      <c r="BO897" s="257"/>
      <c r="BP897" s="257"/>
      <c r="BQ897" s="257"/>
      <c r="BR897" s="257"/>
      <c r="BS897" s="257"/>
      <c r="BT897" s="257"/>
      <c r="BU897" s="257"/>
      <c r="BV897" s="257"/>
      <c r="BW897" s="257"/>
      <c r="BX897" s="257"/>
      <c r="BY897" s="257"/>
      <c r="BZ897" s="257"/>
      <c r="CA897" s="257"/>
      <c r="CB897" s="257"/>
      <c r="CC897" s="257"/>
      <c r="CD897" s="257"/>
      <c r="CE897" s="257"/>
      <c r="CF897" s="257"/>
      <c r="CG897" s="257"/>
      <c r="CH897" s="257"/>
      <c r="CI897" s="257"/>
      <c r="CJ897" s="257"/>
      <c r="CK897" s="257"/>
      <c r="CL897" s="257"/>
      <c r="CM897" s="257"/>
      <c r="CN897" s="914"/>
    </row>
    <row r="898" spans="1:92">
      <c r="F898" s="553"/>
      <c r="G898" s="258"/>
      <c r="H898" s="276"/>
      <c r="I898" s="258"/>
      <c r="J898" s="259"/>
      <c r="K898" s="260"/>
      <c r="L898" s="261"/>
      <c r="M898" s="262"/>
      <c r="N898" s="263"/>
      <c r="O898" s="264"/>
      <c r="P898" s="265"/>
      <c r="Q898" s="266"/>
      <c r="R898" s="269"/>
      <c r="S898" s="330"/>
      <c r="T898" s="267"/>
      <c r="U898" s="268"/>
      <c r="V898" s="270"/>
      <c r="W898" s="353"/>
      <c r="X898" s="272"/>
      <c r="Y898" s="272"/>
      <c r="Z898" s="791"/>
      <c r="AA898" s="273"/>
      <c r="AB898" s="273"/>
      <c r="AC898" s="273"/>
      <c r="AD898" s="273"/>
      <c r="AE898" s="273"/>
      <c r="AF898" s="273"/>
      <c r="AG898" s="273"/>
      <c r="AH898" s="273"/>
      <c r="AI898" s="273"/>
      <c r="AJ898" s="273"/>
      <c r="AK898" s="273"/>
      <c r="AL898" s="273"/>
      <c r="AM898" s="273"/>
      <c r="AN898" s="273"/>
      <c r="AO898" s="273"/>
      <c r="AP898" s="273"/>
      <c r="AQ898" s="273"/>
      <c r="AR898" s="273"/>
      <c r="AS898" s="273"/>
      <c r="AT898" s="273"/>
      <c r="AU898" s="273"/>
      <c r="AV898" s="273"/>
      <c r="AW898" s="273"/>
      <c r="AX898" s="273"/>
      <c r="AY898" s="273"/>
      <c r="AZ898" s="273"/>
      <c r="BA898" s="273"/>
      <c r="BB898" s="273"/>
      <c r="BC898" s="273"/>
      <c r="BD898" s="274"/>
      <c r="BE898" s="274"/>
      <c r="BF898" s="274"/>
      <c r="BG898" s="274"/>
      <c r="BH898" s="274"/>
      <c r="BI898" s="274"/>
      <c r="BJ898" s="274"/>
      <c r="BK898" s="274"/>
      <c r="BL898" s="274"/>
      <c r="BM898" s="274"/>
      <c r="BN898" s="274"/>
      <c r="BO898" s="274"/>
      <c r="BP898" s="274"/>
      <c r="BQ898" s="274"/>
      <c r="BR898" s="274"/>
      <c r="BS898" s="274"/>
      <c r="BT898" s="274"/>
      <c r="BU898" s="274"/>
      <c r="BV898" s="274"/>
      <c r="BW898" s="274"/>
      <c r="BX898" s="274"/>
      <c r="BY898" s="274"/>
      <c r="BZ898" s="274"/>
      <c r="CA898" s="274"/>
      <c r="CB898" s="274"/>
      <c r="CC898" s="274"/>
      <c r="CD898" s="274"/>
      <c r="CE898" s="274"/>
      <c r="CF898" s="274"/>
      <c r="CG898" s="274"/>
      <c r="CH898" s="274"/>
      <c r="CI898" s="274"/>
      <c r="CJ898" s="274"/>
      <c r="CK898" s="274"/>
      <c r="CL898" s="274"/>
      <c r="CM898" s="274"/>
      <c r="CN898" s="914"/>
    </row>
    <row r="899" spans="1:92" s="557" customFormat="1" ht="17">
      <c r="A899" s="231"/>
      <c r="B899" s="61"/>
      <c r="C899" s="690"/>
      <c r="D899" s="16"/>
      <c r="E899" s="583"/>
      <c r="F899" s="549" t="s">
        <v>415</v>
      </c>
      <c r="V899" s="558" t="s">
        <v>363</v>
      </c>
      <c r="W899" s="544"/>
      <c r="X899" s="559"/>
      <c r="Y899" s="559"/>
      <c r="Z899" s="792"/>
      <c r="BD899" s="543"/>
      <c r="BE899" s="543"/>
      <c r="BF899" s="543"/>
      <c r="BG899" s="543"/>
      <c r="BH899" s="543"/>
      <c r="BI899" s="543"/>
      <c r="BJ899" s="543"/>
      <c r="BK899" s="543"/>
      <c r="BL899" s="543"/>
      <c r="BM899" s="543"/>
      <c r="BN899" s="543"/>
      <c r="BO899" s="543"/>
      <c r="BP899" s="543"/>
      <c r="BQ899" s="543"/>
      <c r="BR899" s="543"/>
      <c r="BS899" s="543"/>
      <c r="BT899" s="543"/>
      <c r="BU899" s="543"/>
      <c r="BV899" s="543"/>
      <c r="BW899" s="543"/>
      <c r="BX899" s="543"/>
      <c r="BY899" s="543"/>
      <c r="BZ899" s="543"/>
      <c r="CA899" s="543"/>
      <c r="CB899" s="543"/>
      <c r="CC899" s="543"/>
      <c r="CD899" s="543"/>
      <c r="CE899" s="543"/>
      <c r="CF899" s="543"/>
      <c r="CG899" s="543"/>
      <c r="CH899" s="543"/>
      <c r="CI899" s="543"/>
      <c r="CJ899" s="543"/>
      <c r="CK899" s="542"/>
      <c r="CL899" s="542"/>
      <c r="CM899" s="542"/>
      <c r="CN899" s="926"/>
    </row>
    <row r="900" spans="1:92" s="543" customFormat="1" ht="15">
      <c r="A900" s="228"/>
      <c r="B900" s="60"/>
      <c r="C900" s="685"/>
      <c r="D900" s="17"/>
      <c r="E900" s="579"/>
      <c r="F900" s="542" t="s">
        <v>429</v>
      </c>
      <c r="V900" s="543" t="s">
        <v>857</v>
      </c>
      <c r="W900" s="544"/>
      <c r="X900" s="545"/>
      <c r="Y900" s="545"/>
      <c r="Z900" s="792"/>
      <c r="CK900" s="542"/>
      <c r="CL900" s="542"/>
      <c r="CM900" s="542"/>
      <c r="CN900" s="897"/>
    </row>
    <row r="901" spans="1:92">
      <c r="BY901" s="395"/>
      <c r="BZ901" s="395"/>
      <c r="CA901" s="395"/>
      <c r="CB901" s="395"/>
      <c r="CC901" s="395"/>
      <c r="CD901" s="395"/>
      <c r="CE901" s="395"/>
      <c r="CF901" s="395"/>
      <c r="CG901" s="395"/>
      <c r="CH901" s="395"/>
      <c r="CI901" s="395"/>
      <c r="CJ901" s="395"/>
      <c r="CK901" s="395"/>
      <c r="CL901" s="395"/>
      <c r="CM901" s="395"/>
      <c r="CN901" s="914"/>
    </row>
    <row r="902" spans="1:92" s="439" customFormat="1" ht="15">
      <c r="A902" s="424"/>
      <c r="B902" s="429"/>
      <c r="C902" s="698"/>
      <c r="D902" s="433"/>
      <c r="E902" s="586"/>
      <c r="F902" s="554" t="s">
        <v>360</v>
      </c>
      <c r="G902" s="531"/>
      <c r="H902" s="424"/>
      <c r="I902" s="425"/>
      <c r="J902" s="426"/>
      <c r="K902" s="427"/>
      <c r="L902" s="428"/>
      <c r="M902" s="429"/>
      <c r="N902" s="430"/>
      <c r="O902" s="431"/>
      <c r="P902" s="432"/>
      <c r="Q902" s="433"/>
      <c r="R902" s="434"/>
      <c r="S902" s="435"/>
      <c r="T902" s="436"/>
      <c r="U902" s="437"/>
      <c r="V902" s="560" t="s">
        <v>405</v>
      </c>
      <c r="W902" s="561" t="s">
        <v>406</v>
      </c>
      <c r="X902" s="438"/>
      <c r="Y902" s="438"/>
      <c r="Z902" s="789">
        <v>1999</v>
      </c>
      <c r="BD902" s="440"/>
      <c r="BE902" s="440"/>
      <c r="BF902" s="440"/>
      <c r="BG902" s="440"/>
      <c r="BH902" s="440"/>
      <c r="BI902" s="440"/>
      <c r="BJ902" s="440"/>
      <c r="BK902" s="440"/>
      <c r="BL902" s="440"/>
      <c r="BM902" s="440"/>
      <c r="BN902" s="440"/>
      <c r="BO902" s="440"/>
      <c r="BP902" s="440"/>
      <c r="BQ902" s="440"/>
      <c r="BR902" s="440"/>
      <c r="BS902" s="440"/>
      <c r="BT902" s="440"/>
      <c r="BU902" s="440"/>
      <c r="BV902" s="440"/>
      <c r="BW902" s="440"/>
      <c r="BX902" s="440"/>
      <c r="BY902" s="568">
        <v>583045</v>
      </c>
      <c r="BZ902" s="568">
        <v>612259</v>
      </c>
      <c r="CA902" s="568">
        <v>653285</v>
      </c>
      <c r="CB902" s="568">
        <v>717191</v>
      </c>
      <c r="CC902" s="568">
        <v>787741</v>
      </c>
      <c r="CD902" s="568">
        <v>832859</v>
      </c>
      <c r="CE902" s="568">
        <v>877350</v>
      </c>
      <c r="CF902" s="568">
        <v>876590</v>
      </c>
      <c r="CG902" s="568">
        <v>920724</v>
      </c>
      <c r="CH902" s="568">
        <v>1016645</v>
      </c>
      <c r="CI902" s="568">
        <v>1147985</v>
      </c>
      <c r="CJ902" s="568">
        <v>1228971</v>
      </c>
      <c r="CK902" s="568">
        <v>1313000</v>
      </c>
      <c r="CL902" s="568">
        <v>1386000</v>
      </c>
      <c r="CM902" s="886"/>
      <c r="CN902" s="927"/>
    </row>
    <row r="903" spans="1:92">
      <c r="F903" s="549" t="s">
        <v>360</v>
      </c>
      <c r="V903" s="562" t="s">
        <v>653</v>
      </c>
      <c r="W903" s="563" t="s">
        <v>654</v>
      </c>
      <c r="X903" s="461"/>
      <c r="Y903" s="461"/>
      <c r="Z903" s="794">
        <v>1999</v>
      </c>
      <c r="AA903" s="462"/>
      <c r="AB903" s="462"/>
      <c r="AC903" s="462"/>
      <c r="AD903" s="462"/>
      <c r="AE903" s="462"/>
      <c r="AF903" s="462"/>
      <c r="AG903" s="462"/>
      <c r="AH903" s="462"/>
      <c r="AI903" s="462"/>
      <c r="AJ903" s="462"/>
      <c r="AK903" s="462"/>
      <c r="AL903" s="462"/>
      <c r="AM903" s="462"/>
      <c r="AN903" s="462"/>
      <c r="AO903" s="462"/>
      <c r="AP903" s="462"/>
      <c r="AQ903" s="462"/>
      <c r="AR903" s="462"/>
      <c r="AS903" s="462"/>
      <c r="AT903" s="462"/>
      <c r="AU903" s="462"/>
      <c r="AV903" s="462"/>
      <c r="AW903" s="462"/>
      <c r="AX903" s="462"/>
      <c r="AY903" s="462"/>
      <c r="AZ903" s="462"/>
      <c r="BA903" s="462"/>
      <c r="BB903" s="462"/>
      <c r="BC903" s="462"/>
      <c r="BD903" s="463"/>
      <c r="BE903" s="463"/>
      <c r="BF903" s="463"/>
      <c r="BG903" s="463"/>
      <c r="BH903" s="463"/>
      <c r="BI903" s="463"/>
      <c r="BJ903" s="463"/>
      <c r="BK903" s="463"/>
      <c r="BL903" s="463"/>
      <c r="BM903" s="463"/>
      <c r="BN903" s="463"/>
      <c r="BO903" s="463"/>
      <c r="BP903" s="463"/>
      <c r="BQ903" s="463"/>
      <c r="BR903" s="463"/>
      <c r="BS903" s="463"/>
      <c r="BT903" s="463"/>
      <c r="BU903" s="463"/>
      <c r="BV903" s="463"/>
      <c r="BW903" s="463"/>
      <c r="BX903" s="463"/>
      <c r="BY903" s="569">
        <v>6</v>
      </c>
      <c r="BZ903" s="569">
        <v>6</v>
      </c>
      <c r="CA903" s="569">
        <v>6</v>
      </c>
      <c r="CB903" s="569">
        <v>5</v>
      </c>
      <c r="CC903" s="569">
        <v>5</v>
      </c>
      <c r="CD903" s="569">
        <v>6</v>
      </c>
      <c r="CE903" s="569">
        <v>6</v>
      </c>
      <c r="CF903" s="569">
        <v>7</v>
      </c>
      <c r="CG903" s="569">
        <v>7</v>
      </c>
      <c r="CH903" s="569">
        <v>6</v>
      </c>
      <c r="CI903" s="569">
        <v>6</v>
      </c>
      <c r="CJ903" s="569">
        <v>7</v>
      </c>
      <c r="CK903" s="569">
        <v>7</v>
      </c>
      <c r="CL903" s="569">
        <v>7</v>
      </c>
      <c r="CM903" s="801"/>
      <c r="CN903" s="914"/>
    </row>
    <row r="904" spans="1:92">
      <c r="F904" s="549" t="s">
        <v>360</v>
      </c>
      <c r="V904" s="564"/>
      <c r="W904" s="565" t="s">
        <v>762</v>
      </c>
      <c r="X904" s="464"/>
      <c r="Y904" s="464"/>
      <c r="Z904" s="795">
        <v>1999</v>
      </c>
      <c r="AA904" s="465"/>
      <c r="AB904" s="465"/>
      <c r="AC904" s="465"/>
      <c r="AD904" s="465"/>
      <c r="AE904" s="465"/>
      <c r="AF904" s="465"/>
      <c r="AG904" s="465"/>
      <c r="AH904" s="465"/>
      <c r="AI904" s="465"/>
      <c r="AJ904" s="465"/>
      <c r="AK904" s="465"/>
      <c r="AL904" s="465"/>
      <c r="AM904" s="465"/>
      <c r="AN904" s="465"/>
      <c r="AO904" s="465"/>
      <c r="AP904" s="465"/>
      <c r="AQ904" s="465"/>
      <c r="AR904" s="465"/>
      <c r="AS904" s="465"/>
      <c r="AT904" s="465"/>
      <c r="AU904" s="465"/>
      <c r="AV904" s="465"/>
      <c r="AW904" s="465"/>
      <c r="AX904" s="465"/>
      <c r="AY904" s="465"/>
      <c r="AZ904" s="465"/>
      <c r="BA904" s="465"/>
      <c r="BB904" s="465"/>
      <c r="BC904" s="465"/>
      <c r="BD904" s="466"/>
      <c r="BE904" s="466"/>
      <c r="BF904" s="466"/>
      <c r="BG904" s="466"/>
      <c r="BH904" s="466"/>
      <c r="BI904" s="466"/>
      <c r="BJ904" s="466"/>
      <c r="BK904" s="466"/>
      <c r="BL904" s="466"/>
      <c r="BM904" s="466"/>
      <c r="BN904" s="466"/>
      <c r="BO904" s="466"/>
      <c r="BP904" s="466"/>
      <c r="BQ904" s="466"/>
      <c r="BR904" s="466"/>
      <c r="BS904" s="466"/>
      <c r="BT904" s="466"/>
      <c r="BU904" s="466"/>
      <c r="BV904" s="466"/>
      <c r="BW904" s="466"/>
      <c r="BX904" s="466"/>
      <c r="BY904" s="542">
        <v>100</v>
      </c>
      <c r="BZ904" s="542">
        <v>65</v>
      </c>
      <c r="CA904" s="542">
        <v>47</v>
      </c>
      <c r="CB904" s="542">
        <v>343</v>
      </c>
      <c r="CC904" s="542">
        <v>297</v>
      </c>
      <c r="CD904" s="542">
        <v>79</v>
      </c>
      <c r="CE904" s="542">
        <v>267</v>
      </c>
      <c r="CF904" s="542">
        <v>45</v>
      </c>
      <c r="CG904" s="542">
        <v>51</v>
      </c>
      <c r="CH904" s="542">
        <v>292</v>
      </c>
      <c r="CI904" s="542">
        <v>246</v>
      </c>
      <c r="CJ904" s="542">
        <v>68</v>
      </c>
      <c r="CK904" s="542">
        <v>57</v>
      </c>
      <c r="CL904" s="542">
        <v>37</v>
      </c>
      <c r="CM904" s="395"/>
      <c r="CN904" s="914"/>
    </row>
    <row r="905" spans="1:92" s="460" customFormat="1">
      <c r="A905" s="441"/>
      <c r="B905" s="446"/>
      <c r="C905" s="699"/>
      <c r="D905" s="450"/>
      <c r="E905" s="587"/>
      <c r="F905" s="555"/>
      <c r="G905" s="532"/>
      <c r="H905" s="441"/>
      <c r="I905" s="442"/>
      <c r="J905" s="443"/>
      <c r="K905" s="444"/>
      <c r="L905" s="445"/>
      <c r="M905" s="446"/>
      <c r="N905" s="447"/>
      <c r="O905" s="448"/>
      <c r="P905" s="449"/>
      <c r="Q905" s="450"/>
      <c r="R905" s="451"/>
      <c r="S905" s="452"/>
      <c r="T905" s="453"/>
      <c r="U905" s="454"/>
      <c r="V905" s="455"/>
      <c r="W905" s="456" t="s">
        <v>942</v>
      </c>
      <c r="X905" s="457"/>
      <c r="Y905" s="457"/>
      <c r="Z905" s="799">
        <v>1999</v>
      </c>
      <c r="AA905" s="458"/>
      <c r="AB905" s="458"/>
      <c r="AC905" s="458"/>
      <c r="AD905" s="458"/>
      <c r="AE905" s="458"/>
      <c r="AF905" s="458"/>
      <c r="AG905" s="458"/>
      <c r="AH905" s="458"/>
      <c r="AI905" s="458"/>
      <c r="AJ905" s="458"/>
      <c r="AK905" s="458"/>
      <c r="AL905" s="458"/>
      <c r="AM905" s="458"/>
      <c r="AN905" s="458"/>
      <c r="AO905" s="458"/>
      <c r="AP905" s="458"/>
      <c r="AQ905" s="458"/>
      <c r="AR905" s="458"/>
      <c r="AS905" s="458"/>
      <c r="AT905" s="458"/>
      <c r="AU905" s="458"/>
      <c r="AV905" s="458"/>
      <c r="AW905" s="458"/>
      <c r="AX905" s="458"/>
      <c r="AY905" s="458"/>
      <c r="AZ905" s="458"/>
      <c r="BA905" s="458"/>
      <c r="BB905" s="458"/>
      <c r="BC905" s="458"/>
      <c r="BD905" s="459"/>
      <c r="BE905" s="459"/>
      <c r="BF905" s="459"/>
      <c r="BG905" s="459"/>
      <c r="BH905" s="459"/>
      <c r="BI905" s="459"/>
      <c r="BJ905" s="459"/>
      <c r="BK905" s="459"/>
      <c r="BL905" s="459"/>
      <c r="BM905" s="459"/>
      <c r="BN905" s="459"/>
      <c r="BO905" s="459"/>
      <c r="BP905" s="459"/>
      <c r="BQ905" s="459"/>
      <c r="BR905" s="459"/>
      <c r="BS905" s="459"/>
      <c r="BT905" s="459"/>
      <c r="BU905" s="459"/>
      <c r="BV905" s="459"/>
      <c r="BW905" s="459"/>
      <c r="BX905" s="459"/>
      <c r="BY905" s="459">
        <f>BY903+BY904/365</f>
        <v>6.2739726027397262</v>
      </c>
      <c r="BZ905" s="459">
        <f t="shared" ref="BZ905:CL905" si="549">BZ903+BZ904/365</f>
        <v>6.1780821917808222</v>
      </c>
      <c r="CA905" s="459">
        <f t="shared" si="549"/>
        <v>6.1287671232876715</v>
      </c>
      <c r="CB905" s="459">
        <f t="shared" si="549"/>
        <v>5.9397260273972599</v>
      </c>
      <c r="CC905" s="459">
        <f t="shared" si="549"/>
        <v>5.8136986301369866</v>
      </c>
      <c r="CD905" s="459">
        <f t="shared" si="549"/>
        <v>6.2164383561643834</v>
      </c>
      <c r="CE905" s="459">
        <f t="shared" si="549"/>
        <v>6.7315068493150685</v>
      </c>
      <c r="CF905" s="459">
        <f t="shared" si="549"/>
        <v>7.1232876712328768</v>
      </c>
      <c r="CG905" s="459">
        <f t="shared" si="549"/>
        <v>7.13972602739726</v>
      </c>
      <c r="CH905" s="459">
        <f t="shared" si="549"/>
        <v>6.8</v>
      </c>
      <c r="CI905" s="459">
        <f t="shared" si="549"/>
        <v>6.6739726027397257</v>
      </c>
      <c r="CJ905" s="459">
        <f t="shared" si="549"/>
        <v>7.1863013698630134</v>
      </c>
      <c r="CK905" s="459">
        <f t="shared" si="549"/>
        <v>7.1561643835616442</v>
      </c>
      <c r="CL905" s="459">
        <f t="shared" si="549"/>
        <v>7.1013698630136988</v>
      </c>
      <c r="CM905" s="459"/>
      <c r="CN905" s="928"/>
    </row>
    <row r="906" spans="1:92">
      <c r="F906" s="549" t="s">
        <v>360</v>
      </c>
      <c r="V906" s="562" t="s">
        <v>408</v>
      </c>
      <c r="W906" s="563" t="s">
        <v>654</v>
      </c>
      <c r="X906" s="461"/>
      <c r="Y906" s="461"/>
      <c r="Z906" s="794">
        <v>2001</v>
      </c>
      <c r="AA906" s="462"/>
      <c r="AB906" s="462"/>
      <c r="AC906" s="462"/>
      <c r="AD906" s="462"/>
      <c r="AE906" s="462"/>
      <c r="AF906" s="462"/>
      <c r="AG906" s="462"/>
      <c r="AH906" s="462"/>
      <c r="AI906" s="462"/>
      <c r="AJ906" s="462"/>
      <c r="AK906" s="462"/>
      <c r="AL906" s="462"/>
      <c r="AM906" s="462"/>
      <c r="AN906" s="462"/>
      <c r="AO906" s="462"/>
      <c r="AP906" s="462"/>
      <c r="AQ906" s="462"/>
      <c r="AR906" s="462"/>
      <c r="AS906" s="462"/>
      <c r="AT906" s="462"/>
      <c r="AU906" s="462"/>
      <c r="AV906" s="462"/>
      <c r="AW906" s="462"/>
      <c r="AX906" s="462"/>
      <c r="AY906" s="462"/>
      <c r="AZ906" s="462"/>
      <c r="BA906" s="462"/>
      <c r="BB906" s="462"/>
      <c r="BC906" s="462"/>
      <c r="BD906" s="463"/>
      <c r="BE906" s="463"/>
      <c r="BF906" s="463"/>
      <c r="BG906" s="463"/>
      <c r="BH906" s="463"/>
      <c r="BI906" s="463"/>
      <c r="BJ906" s="463"/>
      <c r="BK906" s="463"/>
      <c r="BL906" s="463"/>
      <c r="BM906" s="463"/>
      <c r="BN906" s="463"/>
      <c r="BO906" s="463"/>
      <c r="BP906" s="463"/>
      <c r="BQ906" s="463"/>
      <c r="BR906" s="463"/>
      <c r="BS906" s="463"/>
      <c r="BT906" s="463"/>
      <c r="BU906" s="463"/>
      <c r="BV906" s="463"/>
      <c r="BW906" s="463"/>
      <c r="BX906" s="463"/>
      <c r="BY906" s="569"/>
      <c r="BZ906" s="569"/>
      <c r="CA906" s="569">
        <v>5</v>
      </c>
      <c r="CB906" s="569">
        <v>5</v>
      </c>
      <c r="CC906" s="569">
        <v>5</v>
      </c>
      <c r="CD906" s="569">
        <v>6</v>
      </c>
      <c r="CE906" s="569">
        <v>6</v>
      </c>
      <c r="CF906" s="569">
        <v>7</v>
      </c>
      <c r="CG906" s="569">
        <v>7</v>
      </c>
      <c r="CH906" s="569">
        <v>6</v>
      </c>
      <c r="CI906" s="569">
        <v>6</v>
      </c>
      <c r="CJ906" s="569">
        <v>7</v>
      </c>
      <c r="CK906" s="569">
        <v>7</v>
      </c>
      <c r="CL906" s="569">
        <v>7</v>
      </c>
      <c r="CM906" s="801"/>
      <c r="CN906" s="914"/>
    </row>
    <row r="907" spans="1:92">
      <c r="F907" s="549" t="s">
        <v>360</v>
      </c>
      <c r="V907" s="564"/>
      <c r="W907" s="565" t="s">
        <v>762</v>
      </c>
      <c r="X907" s="464"/>
      <c r="Y907" s="464"/>
      <c r="Z907" s="795">
        <v>2001</v>
      </c>
      <c r="AA907" s="465"/>
      <c r="AB907" s="465"/>
      <c r="AC907" s="465"/>
      <c r="AD907" s="465"/>
      <c r="AE907" s="465"/>
      <c r="AF907" s="465"/>
      <c r="AG907" s="465"/>
      <c r="AH907" s="465"/>
      <c r="AI907" s="465"/>
      <c r="AJ907" s="465"/>
      <c r="AK907" s="465"/>
      <c r="AL907" s="465"/>
      <c r="AM907" s="465"/>
      <c r="AN907" s="465"/>
      <c r="AO907" s="465"/>
      <c r="AP907" s="465"/>
      <c r="AQ907" s="465"/>
      <c r="AR907" s="465"/>
      <c r="AS907" s="465"/>
      <c r="AT907" s="465"/>
      <c r="AU907" s="465"/>
      <c r="AV907" s="465"/>
      <c r="AW907" s="465"/>
      <c r="AX907" s="465"/>
      <c r="AY907" s="465"/>
      <c r="AZ907" s="465"/>
      <c r="BA907" s="465"/>
      <c r="BB907" s="465"/>
      <c r="BC907" s="465"/>
      <c r="BD907" s="466"/>
      <c r="BE907" s="466"/>
      <c r="BF907" s="466"/>
      <c r="BG907" s="466"/>
      <c r="BH907" s="466"/>
      <c r="BI907" s="466"/>
      <c r="BJ907" s="466"/>
      <c r="BK907" s="466"/>
      <c r="BL907" s="466"/>
      <c r="BM907" s="466"/>
      <c r="BN907" s="466"/>
      <c r="BO907" s="466"/>
      <c r="BP907" s="466"/>
      <c r="BQ907" s="466"/>
      <c r="BR907" s="466"/>
      <c r="BS907" s="466"/>
      <c r="BT907" s="466"/>
      <c r="BU907" s="466"/>
      <c r="BV907" s="466"/>
      <c r="BW907" s="466"/>
      <c r="BX907" s="466"/>
      <c r="BY907" s="542"/>
      <c r="BZ907" s="542"/>
      <c r="CA907" s="542">
        <v>358</v>
      </c>
      <c r="CB907" s="542">
        <v>265</v>
      </c>
      <c r="CC907" s="542">
        <v>235</v>
      </c>
      <c r="CD907" s="542">
        <v>34</v>
      </c>
      <c r="CE907" s="542">
        <v>228</v>
      </c>
      <c r="CF907" s="542">
        <v>16</v>
      </c>
      <c r="CG907" s="542">
        <v>29</v>
      </c>
      <c r="CH907" s="542">
        <v>276</v>
      </c>
      <c r="CI907" s="542">
        <v>233</v>
      </c>
      <c r="CJ907" s="542">
        <v>60</v>
      </c>
      <c r="CK907" s="542">
        <v>52</v>
      </c>
      <c r="CL907" s="542">
        <v>34</v>
      </c>
      <c r="CM907" s="395"/>
      <c r="CN907" s="914"/>
    </row>
    <row r="908" spans="1:92">
      <c r="V908" s="419"/>
      <c r="W908" s="420" t="s">
        <v>942</v>
      </c>
      <c r="X908" s="421"/>
      <c r="Y908" s="421"/>
      <c r="Z908" s="799">
        <v>2001</v>
      </c>
      <c r="AA908" s="422"/>
      <c r="AB908" s="422"/>
      <c r="AC908" s="422"/>
      <c r="AD908" s="422"/>
      <c r="AE908" s="422"/>
      <c r="AF908" s="422"/>
      <c r="AG908" s="422"/>
      <c r="AH908" s="422"/>
      <c r="AI908" s="422"/>
      <c r="AJ908" s="422"/>
      <c r="AK908" s="422"/>
      <c r="AL908" s="422"/>
      <c r="AM908" s="422"/>
      <c r="AN908" s="422"/>
      <c r="AO908" s="422"/>
      <c r="AP908" s="422"/>
      <c r="AQ908" s="422"/>
      <c r="AR908" s="422"/>
      <c r="AS908" s="422"/>
      <c r="AT908" s="422"/>
      <c r="AU908" s="422"/>
      <c r="AV908" s="422"/>
      <c r="AW908" s="422"/>
      <c r="AX908" s="422"/>
      <c r="AY908" s="422"/>
      <c r="AZ908" s="422"/>
      <c r="BA908" s="422"/>
      <c r="BB908" s="422"/>
      <c r="BC908" s="422"/>
      <c r="BD908" s="423"/>
      <c r="BE908" s="423"/>
      <c r="BF908" s="423"/>
      <c r="BG908" s="423"/>
      <c r="BH908" s="423"/>
      <c r="BI908" s="423"/>
      <c r="BJ908" s="423"/>
      <c r="BK908" s="423"/>
      <c r="BL908" s="423"/>
      <c r="BM908" s="423"/>
      <c r="BN908" s="423"/>
      <c r="BO908" s="423"/>
      <c r="BP908" s="423"/>
      <c r="BQ908" s="423"/>
      <c r="BR908" s="423"/>
      <c r="BS908" s="423"/>
      <c r="BT908" s="423"/>
      <c r="BU908" s="423"/>
      <c r="BV908" s="423"/>
      <c r="BW908" s="423"/>
      <c r="BX908" s="423"/>
      <c r="BY908" s="423"/>
      <c r="BZ908" s="423"/>
      <c r="CA908" s="459">
        <f t="shared" ref="CA908:CL908" si="550">CA906+CA907/365</f>
        <v>5.9808219178082194</v>
      </c>
      <c r="CB908" s="459">
        <f t="shared" si="550"/>
        <v>5.7260273972602738</v>
      </c>
      <c r="CC908" s="459">
        <f t="shared" si="550"/>
        <v>5.6438356164383565</v>
      </c>
      <c r="CD908" s="459">
        <f t="shared" si="550"/>
        <v>6.0931506849315067</v>
      </c>
      <c r="CE908" s="459">
        <f t="shared" si="550"/>
        <v>6.624657534246575</v>
      </c>
      <c r="CF908" s="459">
        <f t="shared" si="550"/>
        <v>7.043835616438356</v>
      </c>
      <c r="CG908" s="459">
        <f t="shared" si="550"/>
        <v>7.0794520547945208</v>
      </c>
      <c r="CH908" s="459">
        <f t="shared" si="550"/>
        <v>6.7561643835616438</v>
      </c>
      <c r="CI908" s="459">
        <f t="shared" si="550"/>
        <v>6.6383561643835618</v>
      </c>
      <c r="CJ908" s="459">
        <f t="shared" si="550"/>
        <v>7.1643835616438354</v>
      </c>
      <c r="CK908" s="459">
        <f t="shared" si="550"/>
        <v>7.1424657534246574</v>
      </c>
      <c r="CL908" s="459">
        <f t="shared" si="550"/>
        <v>7.0931506849315067</v>
      </c>
      <c r="CM908" s="423"/>
      <c r="CN908" s="914"/>
    </row>
    <row r="909" spans="1:92" s="484" customFormat="1">
      <c r="A909" s="467"/>
      <c r="B909" s="472"/>
      <c r="C909" s="691"/>
      <c r="D909" s="476"/>
      <c r="E909" s="584"/>
      <c r="F909" s="550" t="s">
        <v>360</v>
      </c>
      <c r="G909" s="529"/>
      <c r="H909" s="467"/>
      <c r="I909" s="468"/>
      <c r="J909" s="469"/>
      <c r="K909" s="470"/>
      <c r="L909" s="471"/>
      <c r="M909" s="472"/>
      <c r="N909" s="473"/>
      <c r="O909" s="474"/>
      <c r="P909" s="475"/>
      <c r="Q909" s="476"/>
      <c r="R909" s="477"/>
      <c r="S909" s="478"/>
      <c r="T909" s="479"/>
      <c r="U909" s="480"/>
      <c r="V909" s="566" t="s">
        <v>409</v>
      </c>
      <c r="W909" s="567" t="s">
        <v>410</v>
      </c>
      <c r="X909" s="483"/>
      <c r="Y909" s="483"/>
      <c r="Z909" s="789">
        <v>1999</v>
      </c>
      <c r="BD909" s="485"/>
      <c r="BE909" s="485"/>
      <c r="BF909" s="485"/>
      <c r="BG909" s="485"/>
      <c r="BH909" s="485"/>
      <c r="BI909" s="485"/>
      <c r="BJ909" s="485"/>
      <c r="BK909" s="485"/>
      <c r="BL909" s="485"/>
      <c r="BM909" s="485"/>
      <c r="BN909" s="485"/>
      <c r="BO909" s="485"/>
      <c r="BP909" s="485"/>
      <c r="BQ909" s="485"/>
      <c r="BR909" s="485"/>
      <c r="BS909" s="485"/>
      <c r="BT909" s="485"/>
      <c r="BU909" s="485"/>
      <c r="BV909" s="485"/>
      <c r="BW909" s="485"/>
      <c r="BX909" s="485"/>
      <c r="BY909" s="547">
        <v>28</v>
      </c>
      <c r="BZ909" s="547">
        <v>33.700000000000003</v>
      </c>
      <c r="CA909" s="547">
        <v>38.4</v>
      </c>
      <c r="CB909" s="547">
        <v>41.9</v>
      </c>
      <c r="CC909" s="547">
        <v>48</v>
      </c>
      <c r="CD909" s="547">
        <v>52.7</v>
      </c>
      <c r="CE909" s="547">
        <v>56.5</v>
      </c>
      <c r="CF909" s="547">
        <v>59</v>
      </c>
      <c r="CG909" s="547">
        <v>61.3</v>
      </c>
      <c r="CH909" s="547">
        <v>65.099999999999994</v>
      </c>
      <c r="CI909" s="547">
        <v>67.8</v>
      </c>
      <c r="CJ909" s="547">
        <v>67</v>
      </c>
      <c r="CK909" s="547">
        <v>64.099999999999994</v>
      </c>
      <c r="CL909" s="547">
        <v>62.2</v>
      </c>
      <c r="CM909" s="537"/>
      <c r="CN909" s="918"/>
    </row>
    <row r="910" spans="1:92">
      <c r="BY910" s="395"/>
      <c r="BZ910" s="395"/>
      <c r="CA910" s="395"/>
      <c r="CB910" s="395"/>
      <c r="CC910" s="395"/>
      <c r="CD910" s="395"/>
      <c r="CE910" s="395"/>
      <c r="CF910" s="395"/>
      <c r="CG910" s="395"/>
      <c r="CH910" s="395"/>
      <c r="CI910" s="395"/>
      <c r="CJ910" s="395"/>
      <c r="CK910" s="395"/>
      <c r="CL910" s="395"/>
      <c r="CM910" s="395"/>
      <c r="CN910" s="914"/>
    </row>
    <row r="911" spans="1:92">
      <c r="CK911" s="395"/>
      <c r="CL911" s="395"/>
      <c r="CM911" s="395"/>
      <c r="CN911" s="914"/>
    </row>
    <row r="912" spans="1:92" s="503" customFormat="1" ht="45">
      <c r="A912" s="486"/>
      <c r="B912" s="491"/>
      <c r="C912" s="700"/>
      <c r="D912" s="495"/>
      <c r="E912" s="588"/>
      <c r="F912" s="556"/>
      <c r="G912" s="533"/>
      <c r="H912" s="486"/>
      <c r="I912" s="487"/>
      <c r="J912" s="488"/>
      <c r="K912" s="489"/>
      <c r="L912" s="490"/>
      <c r="M912" s="491"/>
      <c r="N912" s="492"/>
      <c r="O912" s="493"/>
      <c r="P912" s="494"/>
      <c r="Q912" s="495"/>
      <c r="R912" s="496"/>
      <c r="S912" s="497"/>
      <c r="T912" s="498"/>
      <c r="U912" s="499"/>
      <c r="V912" s="500" t="s">
        <v>358</v>
      </c>
      <c r="W912" s="501" t="s">
        <v>971</v>
      </c>
      <c r="X912" s="502"/>
      <c r="Y912" s="502"/>
      <c r="Z912" s="800">
        <v>1999</v>
      </c>
      <c r="BD912" s="504"/>
      <c r="BE912" s="504"/>
      <c r="BF912" s="504"/>
      <c r="BG912" s="504"/>
      <c r="BH912" s="504"/>
      <c r="BI912" s="504"/>
      <c r="BJ912" s="504"/>
      <c r="BK912" s="504"/>
      <c r="BL912" s="504"/>
      <c r="BM912" s="504"/>
      <c r="BN912" s="504"/>
      <c r="BO912" s="504"/>
      <c r="BP912" s="504"/>
      <c r="BQ912" s="504"/>
      <c r="BR912" s="504"/>
      <c r="BS912" s="504"/>
      <c r="BT912" s="504"/>
      <c r="BU912" s="504"/>
      <c r="BV912" s="504"/>
      <c r="BW912" s="504"/>
      <c r="BX912" s="504"/>
      <c r="BY912" s="504">
        <f t="shared" ref="BY912:CL912" si="551">100*(BY902-1000*BY134)/(1000*BY134)</f>
        <v>-8.4270457044133806</v>
      </c>
      <c r="BZ912" s="504">
        <f t="shared" si="551"/>
        <v>-6.9090770868176978</v>
      </c>
      <c r="CA912" s="504">
        <f t="shared" si="551"/>
        <v>-4.6994894237782638</v>
      </c>
      <c r="CB912" s="504">
        <f t="shared" si="551"/>
        <v>-3.8617962466487934</v>
      </c>
      <c r="CC912" s="504">
        <f t="shared" si="551"/>
        <v>-2.7480246913580246</v>
      </c>
      <c r="CD912" s="504">
        <f t="shared" si="551"/>
        <v>-2.1547227443609023</v>
      </c>
      <c r="CE912" s="504">
        <f t="shared" si="551"/>
        <v>-2.3647896728243936</v>
      </c>
      <c r="CF912" s="504">
        <f t="shared" si="551"/>
        <v>-2.1881276500781075</v>
      </c>
      <c r="CG912" s="504">
        <f t="shared" si="551"/>
        <v>-1.2945969125214407</v>
      </c>
      <c r="CH912" s="504">
        <f t="shared" si="551"/>
        <v>-2.3301950235373345</v>
      </c>
      <c r="CI912" s="504">
        <f t="shared" si="551"/>
        <v>-1.7472612119137281</v>
      </c>
      <c r="CJ912" s="504">
        <f t="shared" si="551"/>
        <v>-1.2716098971722365</v>
      </c>
      <c r="CK912" s="504">
        <f t="shared" si="551"/>
        <v>-1.6700366958735864</v>
      </c>
      <c r="CL912" s="504">
        <f t="shared" si="551"/>
        <v>-3.7433155080213902</v>
      </c>
      <c r="CM912" s="887"/>
      <c r="CN912" s="929"/>
    </row>
    <row r="913" spans="1:92" ht="17" thickBot="1">
      <c r="F913" s="552"/>
      <c r="G913" s="241"/>
      <c r="H913" s="275"/>
      <c r="I913" s="241"/>
      <c r="J913" s="242"/>
      <c r="K913" s="243"/>
      <c r="L913" s="244"/>
      <c r="M913" s="245"/>
      <c r="N913" s="246"/>
      <c r="O913" s="247"/>
      <c r="P913" s="248"/>
      <c r="Q913" s="249"/>
      <c r="R913" s="252"/>
      <c r="S913" s="329"/>
      <c r="T913" s="250"/>
      <c r="U913" s="251"/>
      <c r="V913" s="253"/>
      <c r="W913" s="352"/>
      <c r="X913" s="255"/>
      <c r="Y913" s="255"/>
      <c r="Z913" s="790"/>
      <c r="AA913" s="256"/>
      <c r="AB913" s="256"/>
      <c r="AC913" s="256"/>
      <c r="AD913" s="256"/>
      <c r="AE913" s="256"/>
      <c r="AF913" s="256"/>
      <c r="AG913" s="256"/>
      <c r="AH913" s="256"/>
      <c r="AI913" s="256"/>
      <c r="AJ913" s="256"/>
      <c r="AK913" s="256"/>
      <c r="AL913" s="256"/>
      <c r="AM913" s="256"/>
      <c r="AN913" s="256"/>
      <c r="AO913" s="256"/>
      <c r="AP913" s="256"/>
      <c r="AQ913" s="256"/>
      <c r="AR913" s="256"/>
      <c r="AS913" s="256"/>
      <c r="AT913" s="256"/>
      <c r="AU913" s="256"/>
      <c r="AV913" s="256"/>
      <c r="AW913" s="256"/>
      <c r="AX913" s="256"/>
      <c r="AY913" s="256"/>
      <c r="AZ913" s="256"/>
      <c r="BA913" s="256"/>
      <c r="BB913" s="256"/>
      <c r="BC913" s="256"/>
      <c r="BD913" s="257"/>
      <c r="BE913" s="257"/>
      <c r="BF913" s="257"/>
      <c r="BG913" s="257"/>
      <c r="BH913" s="257"/>
      <c r="BI913" s="257"/>
      <c r="BJ913" s="257"/>
      <c r="BK913" s="257"/>
      <c r="BL913" s="257"/>
      <c r="BM913" s="257"/>
      <c r="BN913" s="257"/>
      <c r="BO913" s="257"/>
      <c r="BP913" s="257"/>
      <c r="BQ913" s="257"/>
      <c r="BR913" s="257"/>
      <c r="BS913" s="257"/>
      <c r="BT913" s="257"/>
      <c r="BU913" s="257"/>
      <c r="BV913" s="257"/>
      <c r="BW913" s="257"/>
      <c r="BX913" s="257"/>
      <c r="BY913" s="257"/>
      <c r="BZ913" s="257"/>
      <c r="CA913" s="257"/>
      <c r="CB913" s="257"/>
      <c r="CC913" s="257"/>
      <c r="CD913" s="257"/>
      <c r="CE913" s="257"/>
      <c r="CF913" s="257"/>
      <c r="CG913" s="257"/>
      <c r="CH913" s="257"/>
      <c r="CI913" s="257"/>
      <c r="CJ913" s="257"/>
      <c r="CK913" s="257"/>
      <c r="CL913" s="257"/>
      <c r="CM913" s="257"/>
      <c r="CN913" s="914"/>
    </row>
    <row r="914" spans="1:92">
      <c r="F914" s="553"/>
      <c r="G914" s="258"/>
      <c r="H914" s="276"/>
      <c r="I914" s="258"/>
      <c r="J914" s="259"/>
      <c r="K914" s="260"/>
      <c r="L914" s="261"/>
      <c r="M914" s="262"/>
      <c r="N914" s="263"/>
      <c r="O914" s="264"/>
      <c r="P914" s="265"/>
      <c r="Q914" s="266"/>
      <c r="R914" s="269"/>
      <c r="S914" s="330"/>
      <c r="T914" s="267"/>
      <c r="U914" s="268"/>
      <c r="V914" s="270"/>
      <c r="W914" s="353"/>
      <c r="X914" s="272"/>
      <c r="Y914" s="272"/>
      <c r="Z914" s="791"/>
      <c r="AA914" s="273"/>
      <c r="AB914" s="273"/>
      <c r="AC914" s="273"/>
      <c r="AD914" s="273"/>
      <c r="AE914" s="273"/>
      <c r="AF914" s="273"/>
      <c r="AG914" s="273"/>
      <c r="AH914" s="273"/>
      <c r="AI914" s="273"/>
      <c r="AJ914" s="273"/>
      <c r="AK914" s="273"/>
      <c r="AL914" s="273"/>
      <c r="AM914" s="273"/>
      <c r="AN914" s="273"/>
      <c r="AO914" s="273"/>
      <c r="AP914" s="273"/>
      <c r="AQ914" s="273"/>
      <c r="AR914" s="273"/>
      <c r="AS914" s="273"/>
      <c r="AT914" s="273"/>
      <c r="AU914" s="273"/>
      <c r="AV914" s="273"/>
      <c r="AW914" s="273"/>
      <c r="AX914" s="273"/>
      <c r="AY914" s="273"/>
      <c r="AZ914" s="273"/>
      <c r="BA914" s="273"/>
      <c r="BB914" s="273"/>
      <c r="BC914" s="273"/>
      <c r="BD914" s="274"/>
      <c r="BE914" s="274"/>
      <c r="BF914" s="274"/>
      <c r="BG914" s="274"/>
      <c r="BH914" s="274"/>
      <c r="BI914" s="274"/>
      <c r="BJ914" s="274"/>
      <c r="BK914" s="274"/>
      <c r="BL914" s="274"/>
      <c r="BM914" s="274"/>
      <c r="BN914" s="274"/>
      <c r="BO914" s="274"/>
      <c r="BP914" s="274"/>
      <c r="BQ914" s="274"/>
      <c r="BR914" s="274"/>
      <c r="BS914" s="274"/>
      <c r="BT914" s="274"/>
      <c r="BU914" s="274"/>
      <c r="BV914" s="274"/>
      <c r="BW914" s="274"/>
      <c r="BX914" s="274"/>
      <c r="BY914" s="274"/>
      <c r="BZ914" s="274"/>
      <c r="CA914" s="274"/>
      <c r="CB914" s="274"/>
      <c r="CC914" s="274"/>
      <c r="CD914" s="274"/>
      <c r="CE914" s="274"/>
      <c r="CF914" s="274"/>
      <c r="CG914" s="274"/>
      <c r="CH914" s="274"/>
      <c r="CI914" s="274"/>
      <c r="CJ914" s="274"/>
      <c r="CK914" s="274"/>
      <c r="CL914" s="274"/>
      <c r="CM914" s="1231"/>
      <c r="CN914" s="914"/>
    </row>
    <row r="915" spans="1:92" s="15" customFormat="1">
      <c r="A915" s="231"/>
      <c r="B915" s="61"/>
      <c r="C915" s="690"/>
      <c r="D915" s="16"/>
      <c r="E915" s="583"/>
      <c r="F915" s="549"/>
      <c r="G915" s="1189"/>
      <c r="H915" s="1190"/>
      <c r="I915" s="1189"/>
      <c r="J915" s="943"/>
      <c r="K915" s="1191"/>
      <c r="L915" s="1192"/>
      <c r="M915" s="1193"/>
      <c r="N915" s="1194"/>
      <c r="O915" s="328" t="s">
        <v>1183</v>
      </c>
      <c r="P915" s="1195"/>
      <c r="Q915" s="1196"/>
      <c r="R915" s="1197"/>
      <c r="S915" s="1181"/>
      <c r="T915" s="1198"/>
      <c r="U915" s="1199"/>
      <c r="V915" s="1201" t="s">
        <v>1180</v>
      </c>
      <c r="W915" s="393"/>
      <c r="X915" s="1146"/>
      <c r="Y915" s="1146"/>
      <c r="Z915" s="795"/>
      <c r="AA915" s="1200"/>
      <c r="AB915" s="1200"/>
      <c r="AC915" s="1200"/>
      <c r="AD915" s="1200"/>
      <c r="AE915" s="1200"/>
      <c r="AF915" s="1200"/>
      <c r="AG915" s="1200"/>
      <c r="AH915" s="1200"/>
      <c r="AI915" s="1200"/>
      <c r="AJ915" s="1200"/>
      <c r="AK915" s="1200"/>
      <c r="AL915" s="1200"/>
      <c r="AM915" s="1200"/>
      <c r="AN915" s="1200"/>
      <c r="AO915" s="1200"/>
      <c r="AP915" s="1200"/>
      <c r="AQ915" s="1200"/>
      <c r="AR915" s="1200"/>
      <c r="AS915" s="1200"/>
      <c r="AT915" s="1200"/>
      <c r="AU915" s="1200"/>
      <c r="AV915" s="1200"/>
      <c r="AW915" s="1200"/>
      <c r="AX915" s="1200"/>
      <c r="AY915" s="1200"/>
      <c r="AZ915" s="1200"/>
      <c r="BA915" s="1200"/>
      <c r="BB915" s="1200"/>
      <c r="BC915" s="1200"/>
      <c r="BD915" s="395"/>
      <c r="BE915" s="395"/>
      <c r="BF915" s="395"/>
      <c r="BG915" s="395"/>
      <c r="BH915" s="395"/>
      <c r="BI915" s="395"/>
      <c r="BJ915" s="395"/>
      <c r="BK915" s="395"/>
      <c r="BL915" s="395"/>
      <c r="BM915" s="395"/>
      <c r="BN915" s="395"/>
      <c r="BO915" s="395"/>
      <c r="BP915" s="395"/>
      <c r="BQ915" s="395"/>
      <c r="BR915" s="395"/>
      <c r="BS915" s="395"/>
      <c r="BT915" s="395"/>
      <c r="BU915" s="395"/>
      <c r="BV915" s="395"/>
      <c r="BW915" s="395"/>
      <c r="BX915" s="395"/>
      <c r="BY915" s="395"/>
      <c r="BZ915" s="395"/>
      <c r="CA915" s="395"/>
      <c r="CB915" s="395"/>
      <c r="CC915" s="395"/>
      <c r="CD915" s="395"/>
      <c r="CE915" s="395"/>
      <c r="CF915" s="395"/>
      <c r="CG915" s="395"/>
      <c r="CH915" s="395"/>
      <c r="CI915" s="395"/>
      <c r="CJ915" s="395"/>
      <c r="CK915" s="395"/>
      <c r="CL915" s="395"/>
      <c r="CM915" s="975"/>
      <c r="CN915" s="914"/>
    </row>
    <row r="916" spans="1:92" s="15" customFormat="1">
      <c r="A916" s="231"/>
      <c r="B916" s="61"/>
      <c r="C916" s="690"/>
      <c r="D916" s="16"/>
      <c r="E916" s="583"/>
      <c r="F916" s="549"/>
      <c r="G916" s="1189"/>
      <c r="H916" s="1190"/>
      <c r="I916" s="1189"/>
      <c r="J916" s="943"/>
      <c r="K916" s="1191"/>
      <c r="L916" s="1192"/>
      <c r="M916" s="1193"/>
      <c r="N916" s="1194"/>
      <c r="O916" s="328" t="s">
        <v>1183</v>
      </c>
      <c r="P916" s="1195"/>
      <c r="Q916" s="1196"/>
      <c r="R916" s="1197"/>
      <c r="S916" s="1181"/>
      <c r="T916" s="1198"/>
      <c r="U916" s="1199"/>
      <c r="V916" s="322" t="s">
        <v>1185</v>
      </c>
      <c r="W916" s="393"/>
      <c r="X916" s="1146"/>
      <c r="Y916" s="1146"/>
      <c r="Z916" s="795"/>
      <c r="AA916" s="1200"/>
      <c r="AB916" s="1200"/>
      <c r="AC916" s="1200"/>
      <c r="AD916" s="1200"/>
      <c r="AE916" s="1200"/>
      <c r="AF916" s="1200"/>
      <c r="AG916" s="1200"/>
      <c r="AH916" s="1200"/>
      <c r="AI916" s="1200"/>
      <c r="AJ916" s="1200"/>
      <c r="AK916" s="1200"/>
      <c r="AL916" s="1200"/>
      <c r="AM916" s="1200"/>
      <c r="AN916" s="1200"/>
      <c r="AO916" s="1200"/>
      <c r="AP916" s="1200"/>
      <c r="AQ916" s="1200"/>
      <c r="AR916" s="1200"/>
      <c r="AS916" s="1200"/>
      <c r="AT916" s="1200"/>
      <c r="AU916" s="1200"/>
      <c r="AV916" s="1200"/>
      <c r="AW916" s="1200"/>
      <c r="AX916" s="1200"/>
      <c r="AY916" s="1200"/>
      <c r="AZ916" s="1200"/>
      <c r="BA916" s="1200"/>
      <c r="BB916" s="1200"/>
      <c r="BC916" s="1200"/>
      <c r="BD916" s="395"/>
      <c r="BE916" s="395"/>
      <c r="BF916" s="395"/>
      <c r="BG916" s="395"/>
      <c r="BH916" s="395"/>
      <c r="BI916" s="395"/>
      <c r="BJ916" s="395"/>
      <c r="BK916" s="395"/>
      <c r="BL916" s="395"/>
      <c r="BM916" s="395"/>
      <c r="BN916" s="395"/>
      <c r="BO916" s="395"/>
      <c r="BP916" s="395"/>
      <c r="BQ916" s="395"/>
      <c r="BR916" s="395"/>
      <c r="BS916" s="395"/>
      <c r="BT916" s="395"/>
      <c r="BU916" s="395"/>
      <c r="BV916" s="395"/>
      <c r="BW916" s="395"/>
      <c r="BX916" s="395"/>
      <c r="BY916" s="395"/>
      <c r="BZ916" s="395"/>
      <c r="CA916" s="395"/>
      <c r="CB916" s="395"/>
      <c r="CC916" s="395"/>
      <c r="CD916" s="395"/>
      <c r="CE916" s="395"/>
      <c r="CF916" s="395"/>
      <c r="CG916" s="395"/>
      <c r="CH916" s="395"/>
      <c r="CI916" s="395"/>
      <c r="CJ916" s="395"/>
      <c r="CK916" s="395"/>
      <c r="CL916" s="395"/>
      <c r="CM916" s="975"/>
      <c r="CN916" s="914"/>
    </row>
    <row r="917" spans="1:92" s="15" customFormat="1">
      <c r="A917" s="231"/>
      <c r="B917" s="61"/>
      <c r="C917" s="690"/>
      <c r="D917" s="16"/>
      <c r="E917" s="583"/>
      <c r="F917" s="549"/>
      <c r="G917" s="1189"/>
      <c r="H917" s="1190"/>
      <c r="I917" s="1189"/>
      <c r="J917" s="943"/>
      <c r="K917" s="1191"/>
      <c r="L917" s="1192"/>
      <c r="M917" s="1193"/>
      <c r="N917" s="1194"/>
      <c r="O917" s="328" t="s">
        <v>1183</v>
      </c>
      <c r="P917" s="1195"/>
      <c r="Q917" s="1196"/>
      <c r="R917" s="1197"/>
      <c r="S917" s="1181"/>
      <c r="T917" s="1198"/>
      <c r="U917" s="1199"/>
      <c r="V917" s="322" t="s">
        <v>779</v>
      </c>
      <c r="W917" s="393"/>
      <c r="X917" s="1146"/>
      <c r="Y917" s="1146"/>
      <c r="Z917" s="795"/>
      <c r="AA917" s="1200"/>
      <c r="AB917" s="1200"/>
      <c r="AC917" s="1200"/>
      <c r="AD917" s="1200"/>
      <c r="AE917" s="1200"/>
      <c r="AF917" s="1200"/>
      <c r="AG917" s="1200"/>
      <c r="AH917" s="1200"/>
      <c r="AI917" s="1200"/>
      <c r="AJ917" s="1200"/>
      <c r="AK917" s="1200"/>
      <c r="AL917" s="1200"/>
      <c r="AM917" s="1200"/>
      <c r="AN917" s="1200"/>
      <c r="AO917" s="1200"/>
      <c r="AP917" s="1200"/>
      <c r="AQ917" s="1200"/>
      <c r="AR917" s="1200"/>
      <c r="AS917" s="1200"/>
      <c r="AT917" s="1200"/>
      <c r="AU917" s="1200"/>
      <c r="AV917" s="1200"/>
      <c r="AW917" s="1200"/>
      <c r="AX917" s="1200"/>
      <c r="AY917" s="1200"/>
      <c r="AZ917" s="1200"/>
      <c r="BA917" s="1200"/>
      <c r="BB917" s="1200"/>
      <c r="BC917" s="1200"/>
      <c r="BD917" s="395"/>
      <c r="BE917" s="395"/>
      <c r="BF917" s="395"/>
      <c r="BG917" s="395"/>
      <c r="BH917" s="395"/>
      <c r="BI917" s="395"/>
      <c r="BJ917" s="395"/>
      <c r="BK917" s="395"/>
      <c r="BL917" s="395"/>
      <c r="BM917" s="395"/>
      <c r="BN917" s="395"/>
      <c r="BO917" s="395"/>
      <c r="BP917" s="395"/>
      <c r="BQ917" s="395"/>
      <c r="BR917" s="395"/>
      <c r="BS917" s="395"/>
      <c r="BT917" s="395"/>
      <c r="BU917" s="395"/>
      <c r="BV917" s="395"/>
      <c r="BW917" s="395"/>
      <c r="BX917" s="395"/>
      <c r="BY917" s="395"/>
      <c r="BZ917" s="395"/>
      <c r="CA917" s="395"/>
      <c r="CB917" s="395"/>
      <c r="CC917" s="395"/>
      <c r="CD917" s="395"/>
      <c r="CE917" s="395"/>
      <c r="CF917" s="395"/>
      <c r="CG917" s="395"/>
      <c r="CH917" s="395"/>
      <c r="CI917" s="395"/>
      <c r="CJ917" s="395"/>
      <c r="CK917" s="395"/>
      <c r="CL917" s="395"/>
      <c r="CM917" s="975"/>
      <c r="CN917" s="914"/>
    </row>
    <row r="918" spans="1:92" s="328" customFormat="1">
      <c r="F918" s="1181"/>
      <c r="O918" s="328" t="s">
        <v>1183</v>
      </c>
      <c r="V918" s="322" t="s">
        <v>1353</v>
      </c>
      <c r="W918" s="350" t="s">
        <v>1184</v>
      </c>
      <c r="X918" s="1182"/>
      <c r="Y918" s="1182"/>
      <c r="Z918" s="1183">
        <v>1995</v>
      </c>
      <c r="AA918" s="1186"/>
      <c r="AB918" s="1186"/>
      <c r="AC918" s="1186"/>
      <c r="AD918" s="1186"/>
      <c r="AE918" s="1186"/>
      <c r="AF918" s="1186"/>
      <c r="AG918" s="1186"/>
      <c r="AH918" s="1186"/>
      <c r="AI918" s="1186"/>
      <c r="AJ918" s="1186"/>
      <c r="AK918" s="1186"/>
      <c r="AL918" s="1186"/>
      <c r="AM918" s="1186"/>
      <c r="AN918" s="1186"/>
      <c r="AO918" s="1186"/>
      <c r="AP918" s="1186"/>
      <c r="AQ918" s="1186"/>
      <c r="AR918" s="1186"/>
      <c r="AS918" s="1186"/>
      <c r="AT918" s="1186"/>
      <c r="AU918" s="1186"/>
      <c r="AV918" s="1186"/>
      <c r="AW918" s="1186"/>
      <c r="AX918" s="1186"/>
      <c r="AY918" s="1186"/>
      <c r="AZ918" s="1186"/>
      <c r="BA918" s="1186"/>
      <c r="BB918" s="1186"/>
      <c r="BC918" s="1186"/>
      <c r="BD918" s="1187"/>
      <c r="BE918" s="1187"/>
      <c r="BF918" s="1187"/>
      <c r="BG918" s="1187"/>
      <c r="BH918" s="1187"/>
      <c r="BI918" s="1187"/>
      <c r="BJ918" s="1187"/>
      <c r="BK918" s="1187"/>
      <c r="BL918" s="1187"/>
      <c r="BM918" s="1187"/>
      <c r="BN918" s="1187"/>
      <c r="BO918" s="1187"/>
      <c r="BP918" s="1187"/>
      <c r="BQ918" s="1187"/>
      <c r="BR918" s="1187"/>
      <c r="BS918" s="1187"/>
      <c r="BT918" s="1187"/>
      <c r="BU918" s="1187">
        <v>280.44400000000002</v>
      </c>
      <c r="BV918" s="1187">
        <v>291.75900000000001</v>
      </c>
      <c r="BW918" s="1187">
        <v>304.03800000000001</v>
      </c>
      <c r="BX918" s="1187">
        <v>301.29500000000002</v>
      </c>
      <c r="BY918" s="1187">
        <v>316.43599999999998</v>
      </c>
      <c r="BZ918" s="1187">
        <v>318.58199999999999</v>
      </c>
      <c r="CA918" s="1187">
        <v>329.86099999999999</v>
      </c>
      <c r="CB918" s="1187">
        <v>350.27499999999998</v>
      </c>
      <c r="CC918" s="1187">
        <v>354.56200000000001</v>
      </c>
      <c r="CD918" s="1187">
        <v>375.56099999999998</v>
      </c>
      <c r="CE918" s="1187">
        <v>386.36399999999998</v>
      </c>
      <c r="CF918" s="1187">
        <v>379.827</v>
      </c>
      <c r="CG918" s="1187">
        <v>378.85599999999999</v>
      </c>
      <c r="CH918" s="1187">
        <v>397.42899999999997</v>
      </c>
      <c r="CI918" s="1187">
        <v>405.762</v>
      </c>
      <c r="CJ918" s="1187">
        <v>454.13299999999998</v>
      </c>
      <c r="CK918" s="1188">
        <v>414.553</v>
      </c>
      <c r="CL918" s="1187">
        <v>421.18799999999999</v>
      </c>
      <c r="CM918" s="1232"/>
      <c r="CN918" s="1233"/>
    </row>
    <row r="919" spans="1:92" s="328" customFormat="1">
      <c r="F919" s="1181"/>
      <c r="O919" s="328" t="s">
        <v>1183</v>
      </c>
      <c r="V919" s="322" t="s">
        <v>1354</v>
      </c>
      <c r="W919" s="1184" t="s">
        <v>1182</v>
      </c>
      <c r="X919" s="1182"/>
      <c r="Y919" s="1182"/>
      <c r="Z919" s="1185">
        <v>1995</v>
      </c>
      <c r="AA919" s="1186"/>
      <c r="AB919" s="1186"/>
      <c r="AC919" s="1186"/>
      <c r="AD919" s="1186"/>
      <c r="AE919" s="1186"/>
      <c r="AF919" s="1186"/>
      <c r="AG919" s="1186"/>
      <c r="AH919" s="1186"/>
      <c r="AI919" s="1186"/>
      <c r="AJ919" s="1186"/>
      <c r="AK919" s="1186"/>
      <c r="AL919" s="1186"/>
      <c r="AM919" s="1186"/>
      <c r="AN919" s="1186"/>
      <c r="AO919" s="1186"/>
      <c r="AP919" s="1186"/>
      <c r="AQ919" s="1186"/>
      <c r="AR919" s="1186"/>
      <c r="AS919" s="1186"/>
      <c r="AT919" s="1186"/>
      <c r="AU919" s="1186"/>
      <c r="AV919" s="1186"/>
      <c r="AW919" s="1186"/>
      <c r="AX919" s="1186"/>
      <c r="AY919" s="1186"/>
      <c r="AZ919" s="1186"/>
      <c r="BA919" s="1186"/>
      <c r="BB919" s="1186"/>
      <c r="BC919" s="1186"/>
      <c r="BD919" s="1187"/>
      <c r="BE919" s="1187"/>
      <c r="BF919" s="1187"/>
      <c r="BG919" s="1187"/>
      <c r="BH919" s="1187"/>
      <c r="BI919" s="1187"/>
      <c r="BJ919" s="1187"/>
      <c r="BK919" s="1187"/>
      <c r="BL919" s="1187"/>
      <c r="BM919" s="1187"/>
      <c r="BN919" s="1187"/>
      <c r="BO919" s="1187"/>
      <c r="BP919" s="1187"/>
      <c r="BQ919" s="1187"/>
      <c r="BR919" s="1187"/>
      <c r="BS919" s="1187"/>
      <c r="BT919" s="1187"/>
      <c r="BU919" s="1187">
        <v>106.04300000000001</v>
      </c>
      <c r="BV919" s="1187">
        <v>111.087</v>
      </c>
      <c r="BW919" s="1187">
        <v>120.166</v>
      </c>
      <c r="BX919" s="1187">
        <v>115.801</v>
      </c>
      <c r="BY919" s="1187">
        <v>122.79</v>
      </c>
      <c r="BZ919" s="1187">
        <v>120.76600000000001</v>
      </c>
      <c r="CA919" s="1187">
        <v>126.90600000000001</v>
      </c>
      <c r="CB919" s="1187">
        <v>138.19800000000001</v>
      </c>
      <c r="CC919" s="1187">
        <v>142.14099999999999</v>
      </c>
      <c r="CD919" s="1187">
        <v>153.22900000000001</v>
      </c>
      <c r="CE919" s="1187">
        <v>158.453</v>
      </c>
      <c r="CF919" s="1187">
        <v>136.34200000000001</v>
      </c>
      <c r="CG919" s="1187">
        <v>133.46600000000001</v>
      </c>
      <c r="CH919" s="1187">
        <v>146.03100000000001</v>
      </c>
      <c r="CI919" s="1187">
        <v>141.29300000000001</v>
      </c>
      <c r="CJ919" s="1187">
        <v>184.505</v>
      </c>
      <c r="CK919" s="1188">
        <v>144.12100000000001</v>
      </c>
      <c r="CL919" s="1187">
        <v>143.37200000000001</v>
      </c>
      <c r="CM919" s="1232"/>
      <c r="CN919" s="1233"/>
    </row>
    <row r="920" spans="1:92" s="328" customFormat="1">
      <c r="F920" s="1181"/>
      <c r="O920" s="328" t="s">
        <v>1183</v>
      </c>
      <c r="V920" s="322" t="s">
        <v>1356</v>
      </c>
      <c r="W920" s="1184" t="s">
        <v>1182</v>
      </c>
      <c r="X920" s="1182"/>
      <c r="Y920" s="1182"/>
      <c r="Z920" s="1185">
        <v>1995</v>
      </c>
      <c r="AA920" s="1186"/>
      <c r="AB920" s="1186"/>
      <c r="AC920" s="1186"/>
      <c r="AD920" s="1186"/>
      <c r="AE920" s="1186"/>
      <c r="AF920" s="1186"/>
      <c r="AG920" s="1186"/>
      <c r="AH920" s="1186"/>
      <c r="AI920" s="1186"/>
      <c r="AJ920" s="1186"/>
      <c r="AK920" s="1186"/>
      <c r="AL920" s="1186"/>
      <c r="AM920" s="1186"/>
      <c r="AN920" s="1186"/>
      <c r="AO920" s="1186"/>
      <c r="AP920" s="1186"/>
      <c r="AQ920" s="1186"/>
      <c r="AR920" s="1186"/>
      <c r="AS920" s="1186"/>
      <c r="AT920" s="1186"/>
      <c r="AU920" s="1186"/>
      <c r="AV920" s="1186"/>
      <c r="AW920" s="1186"/>
      <c r="AX920" s="1186"/>
      <c r="AY920" s="1186"/>
      <c r="AZ920" s="1186"/>
      <c r="BA920" s="1186"/>
      <c r="BB920" s="1186"/>
      <c r="BC920" s="1186"/>
      <c r="BD920" s="1187"/>
      <c r="BE920" s="1187"/>
      <c r="BF920" s="1187"/>
      <c r="BG920" s="1187"/>
      <c r="BH920" s="1187"/>
      <c r="BI920" s="1187"/>
      <c r="BJ920" s="1187"/>
      <c r="BK920" s="1187"/>
      <c r="BL920" s="1187"/>
      <c r="BM920" s="1187"/>
      <c r="BN920" s="1187"/>
      <c r="BO920" s="1187"/>
      <c r="BP920" s="1187"/>
      <c r="BQ920" s="1187"/>
      <c r="BR920" s="1187"/>
      <c r="BS920" s="1187"/>
      <c r="BT920" s="1187"/>
      <c r="BU920" s="1187">
        <v>26.26</v>
      </c>
      <c r="BV920" s="1187">
        <v>27.113</v>
      </c>
      <c r="BW920" s="1187">
        <v>27.765000000000001</v>
      </c>
      <c r="BX920" s="1187">
        <v>27.879000000000001</v>
      </c>
      <c r="BY920" s="1187">
        <v>29.239000000000001</v>
      </c>
      <c r="BZ920" s="1187">
        <v>29.376999999999999</v>
      </c>
      <c r="CA920" s="1187">
        <v>30.867999999999999</v>
      </c>
      <c r="CB920" s="1187">
        <v>32.726999999999997</v>
      </c>
      <c r="CC920" s="1187">
        <v>34.168999999999997</v>
      </c>
      <c r="CD920" s="1187">
        <v>37.356000000000002</v>
      </c>
      <c r="CE920" s="1187">
        <v>38.433999999999997</v>
      </c>
      <c r="CF920" s="1187">
        <v>32.331000000000003</v>
      </c>
      <c r="CG920" s="1187">
        <v>33.621000000000002</v>
      </c>
      <c r="CH920" s="1187">
        <v>33.987000000000002</v>
      </c>
      <c r="CI920" s="1187">
        <v>35.588999999999999</v>
      </c>
      <c r="CJ920" s="1187">
        <v>33.409999999999997</v>
      </c>
      <c r="CK920" s="1188">
        <v>32.691000000000003</v>
      </c>
      <c r="CL920" s="1187">
        <v>32.378999999999998</v>
      </c>
      <c r="CM920" s="1232"/>
      <c r="CN920" s="1233"/>
    </row>
    <row r="921" spans="1:92" s="328" customFormat="1">
      <c r="F921" s="1181"/>
      <c r="O921" s="328" t="s">
        <v>1183</v>
      </c>
      <c r="V921" s="322" t="s">
        <v>1357</v>
      </c>
      <c r="W921" s="1184" t="s">
        <v>1182</v>
      </c>
      <c r="X921" s="1182"/>
      <c r="Y921" s="1182"/>
      <c r="Z921" s="1185">
        <v>1995</v>
      </c>
      <c r="AA921" s="1186"/>
      <c r="AB921" s="1186"/>
      <c r="AC921" s="1186"/>
      <c r="AD921" s="1186"/>
      <c r="AE921" s="1186"/>
      <c r="AF921" s="1186"/>
      <c r="AG921" s="1186"/>
      <c r="AH921" s="1186"/>
      <c r="AI921" s="1186"/>
      <c r="AJ921" s="1186"/>
      <c r="AK921" s="1186"/>
      <c r="AL921" s="1186"/>
      <c r="AM921" s="1186"/>
      <c r="AN921" s="1186"/>
      <c r="AO921" s="1186"/>
      <c r="AP921" s="1186"/>
      <c r="AQ921" s="1186"/>
      <c r="AR921" s="1186"/>
      <c r="AS921" s="1186"/>
      <c r="AT921" s="1186"/>
      <c r="AU921" s="1186"/>
      <c r="AV921" s="1186"/>
      <c r="AW921" s="1186"/>
      <c r="AX921" s="1186"/>
      <c r="AY921" s="1186"/>
      <c r="AZ921" s="1186"/>
      <c r="BA921" s="1186"/>
      <c r="BB921" s="1186"/>
      <c r="BC921" s="1186"/>
      <c r="BD921" s="1187"/>
      <c r="BE921" s="1187"/>
      <c r="BF921" s="1187"/>
      <c r="BG921" s="1187"/>
      <c r="BH921" s="1187"/>
      <c r="BI921" s="1187"/>
      <c r="BJ921" s="1187"/>
      <c r="BK921" s="1187"/>
      <c r="BL921" s="1187"/>
      <c r="BM921" s="1187"/>
      <c r="BN921" s="1187"/>
      <c r="BO921" s="1187"/>
      <c r="BP921" s="1187"/>
      <c r="BQ921" s="1187"/>
      <c r="BR921" s="1187"/>
      <c r="BS921" s="1187"/>
      <c r="BT921" s="1187"/>
      <c r="BU921" s="1187">
        <v>2.2229999999999999</v>
      </c>
      <c r="BV921" s="1187">
        <v>2.319</v>
      </c>
      <c r="BW921" s="1187">
        <v>2.379</v>
      </c>
      <c r="BX921" s="1187">
        <v>2.3490000000000002</v>
      </c>
      <c r="BY921" s="1187">
        <v>2.5169999999999999</v>
      </c>
      <c r="BZ921" s="1187">
        <v>2.4889999999999999</v>
      </c>
      <c r="CA921" s="1187">
        <v>2.6320000000000001</v>
      </c>
      <c r="CB921" s="1187">
        <v>2.8940000000000001</v>
      </c>
      <c r="CC921" s="1187">
        <v>3.0409999999999999</v>
      </c>
      <c r="CD921" s="1187">
        <v>3.4620000000000002</v>
      </c>
      <c r="CE921" s="1187">
        <v>3.5979999999999999</v>
      </c>
      <c r="CF921" s="1187">
        <v>2.8650000000000002</v>
      </c>
      <c r="CG921" s="1187">
        <v>2.8010000000000002</v>
      </c>
      <c r="CH921" s="1187">
        <v>2.827</v>
      </c>
      <c r="CI921" s="1187">
        <v>2.9169999999999998</v>
      </c>
      <c r="CJ921" s="1187">
        <v>3.3149999999999999</v>
      </c>
      <c r="CK921" s="1188">
        <v>2.7759999999999998</v>
      </c>
      <c r="CL921" s="1187">
        <v>2.802</v>
      </c>
      <c r="CM921" s="1232"/>
      <c r="CN921" s="1233"/>
    </row>
    <row r="922" spans="1:92" s="328" customFormat="1">
      <c r="F922" s="1181"/>
      <c r="O922" s="328" t="s">
        <v>1183</v>
      </c>
      <c r="V922" s="322" t="s">
        <v>1255</v>
      </c>
      <c r="W922" s="1184" t="s">
        <v>1182</v>
      </c>
      <c r="X922" s="1182"/>
      <c r="Y922" s="1182"/>
      <c r="Z922" s="1185">
        <v>1995</v>
      </c>
      <c r="AA922" s="1186"/>
      <c r="AB922" s="1186"/>
      <c r="AC922" s="1186"/>
      <c r="AD922" s="1186"/>
      <c r="AE922" s="1186"/>
      <c r="AF922" s="1186"/>
      <c r="AG922" s="1186"/>
      <c r="AH922" s="1186"/>
      <c r="AI922" s="1186"/>
      <c r="AJ922" s="1186"/>
      <c r="AK922" s="1186"/>
      <c r="AL922" s="1186"/>
      <c r="AM922" s="1186"/>
      <c r="AN922" s="1186"/>
      <c r="AO922" s="1186"/>
      <c r="AP922" s="1186"/>
      <c r="AQ922" s="1186"/>
      <c r="AR922" s="1186"/>
      <c r="AS922" s="1186"/>
      <c r="AT922" s="1186"/>
      <c r="AU922" s="1186"/>
      <c r="AV922" s="1186"/>
      <c r="AW922" s="1186"/>
      <c r="AX922" s="1186"/>
      <c r="AY922" s="1186"/>
      <c r="AZ922" s="1186"/>
      <c r="BA922" s="1186"/>
      <c r="BB922" s="1186"/>
      <c r="BC922" s="1186"/>
      <c r="BD922" s="1187"/>
      <c r="BE922" s="1187"/>
      <c r="BF922" s="1187"/>
      <c r="BG922" s="1187"/>
      <c r="BH922" s="1187"/>
      <c r="BI922" s="1187"/>
      <c r="BJ922" s="1187"/>
      <c r="BK922" s="1187"/>
      <c r="BL922" s="1187"/>
      <c r="BM922" s="1187"/>
      <c r="BN922" s="1187"/>
      <c r="BO922" s="1187"/>
      <c r="BP922" s="1187"/>
      <c r="BQ922" s="1187"/>
      <c r="BR922" s="1187"/>
      <c r="BS922" s="1187"/>
      <c r="BT922" s="1187"/>
      <c r="BU922" s="1187">
        <v>0.97499999999999998</v>
      </c>
      <c r="BV922" s="1187">
        <v>1.2889999999999999</v>
      </c>
      <c r="BW922" s="1187">
        <v>8.7330000000000005</v>
      </c>
      <c r="BX922" s="1187">
        <v>4.2770000000000001</v>
      </c>
      <c r="BY922" s="1187">
        <v>4.8949999999999996</v>
      </c>
      <c r="BZ922" s="1187">
        <v>3.7410000000000001</v>
      </c>
      <c r="CA922" s="1187">
        <v>1.6850000000000001</v>
      </c>
      <c r="CB922" s="1187">
        <v>1.9330000000000001</v>
      </c>
      <c r="CC922" s="1187">
        <v>1.391</v>
      </c>
      <c r="CD922" s="1187">
        <v>2.78</v>
      </c>
      <c r="CE922" s="1187">
        <v>1.667</v>
      </c>
      <c r="CF922" s="1187">
        <v>1.212</v>
      </c>
      <c r="CG922" s="1187">
        <v>1.252</v>
      </c>
      <c r="CH922" s="1187">
        <v>1.234</v>
      </c>
      <c r="CI922" s="1187">
        <v>1.5580000000000001</v>
      </c>
      <c r="CJ922" s="1187">
        <v>0.78200000000000003</v>
      </c>
      <c r="CK922" s="1188">
        <v>1.264</v>
      </c>
      <c r="CL922" s="1187">
        <v>1.423</v>
      </c>
      <c r="CM922" s="1232"/>
      <c r="CN922" s="1233"/>
    </row>
    <row r="923" spans="1:92" s="328" customFormat="1">
      <c r="F923" s="1181"/>
      <c r="O923" s="328" t="s">
        <v>1183</v>
      </c>
      <c r="V923" s="322" t="s">
        <v>1325</v>
      </c>
      <c r="W923" s="1184" t="s">
        <v>1182</v>
      </c>
      <c r="X923" s="1182"/>
      <c r="Y923" s="1182"/>
      <c r="Z923" s="1185">
        <v>1995</v>
      </c>
      <c r="AA923" s="1186"/>
      <c r="AB923" s="1186"/>
      <c r="AC923" s="1186"/>
      <c r="AD923" s="1186"/>
      <c r="AE923" s="1186"/>
      <c r="AF923" s="1186"/>
      <c r="AG923" s="1186"/>
      <c r="AH923" s="1186"/>
      <c r="AI923" s="1186"/>
      <c r="AJ923" s="1186"/>
      <c r="AK923" s="1186"/>
      <c r="AL923" s="1186"/>
      <c r="AM923" s="1186"/>
      <c r="AN923" s="1186"/>
      <c r="AO923" s="1186"/>
      <c r="AP923" s="1186"/>
      <c r="AQ923" s="1186"/>
      <c r="AR923" s="1186"/>
      <c r="AS923" s="1186"/>
      <c r="AT923" s="1186"/>
      <c r="AU923" s="1186"/>
      <c r="AV923" s="1186"/>
      <c r="AW923" s="1186"/>
      <c r="AX923" s="1186"/>
      <c r="AY923" s="1186"/>
      <c r="AZ923" s="1186"/>
      <c r="BA923" s="1186"/>
      <c r="BB923" s="1186"/>
      <c r="BC923" s="1186"/>
      <c r="BD923" s="1187"/>
      <c r="BE923" s="1187"/>
      <c r="BF923" s="1187"/>
      <c r="BG923" s="1187"/>
      <c r="BH923" s="1187"/>
      <c r="BI923" s="1187"/>
      <c r="BJ923" s="1187"/>
      <c r="BK923" s="1187"/>
      <c r="BL923" s="1187"/>
      <c r="BM923" s="1187"/>
      <c r="BN923" s="1187"/>
      <c r="BO923" s="1187"/>
      <c r="BP923" s="1187"/>
      <c r="BQ923" s="1187"/>
      <c r="BR923" s="1187"/>
      <c r="BS923" s="1187"/>
      <c r="BT923" s="1187"/>
      <c r="BU923" s="1187">
        <v>1.389</v>
      </c>
      <c r="BV923" s="1187">
        <v>1.4510000000000001</v>
      </c>
      <c r="BW923" s="1187">
        <v>1.4830000000000001</v>
      </c>
      <c r="BX923" s="1187">
        <v>1.4890000000000001</v>
      </c>
      <c r="BY923" s="1187">
        <v>1.5720000000000001</v>
      </c>
      <c r="BZ923" s="1187">
        <v>1.5820000000000001</v>
      </c>
      <c r="CA923" s="1187">
        <v>1.6639999999999999</v>
      </c>
      <c r="CB923" s="1187">
        <v>1.804</v>
      </c>
      <c r="CC923" s="1187">
        <v>1.91</v>
      </c>
      <c r="CD923" s="1187">
        <v>2.11</v>
      </c>
      <c r="CE923" s="1187">
        <v>2.1829999999999998</v>
      </c>
      <c r="CF923" s="1187">
        <v>1.792</v>
      </c>
      <c r="CG923" s="1187">
        <v>1.8280000000000001</v>
      </c>
      <c r="CH923" s="1187">
        <v>1.877</v>
      </c>
      <c r="CI923" s="1187">
        <v>1.931</v>
      </c>
      <c r="CJ923" s="1187">
        <v>2.0859999999999999</v>
      </c>
      <c r="CK923" s="1188">
        <v>2.6890000000000001</v>
      </c>
      <c r="CL923" s="1187">
        <v>2.5960000000000001</v>
      </c>
      <c r="CM923" s="1232"/>
      <c r="CN923" s="1233"/>
    </row>
    <row r="924" spans="1:92" s="328" customFormat="1">
      <c r="F924" s="1181"/>
      <c r="O924" s="328" t="s">
        <v>1183</v>
      </c>
      <c r="V924" s="322" t="s">
        <v>1269</v>
      </c>
      <c r="W924" s="1184" t="s">
        <v>1182</v>
      </c>
      <c r="X924" s="1182"/>
      <c r="Y924" s="1182"/>
      <c r="Z924" s="1185">
        <v>1995</v>
      </c>
      <c r="AA924" s="1186"/>
      <c r="AB924" s="1186"/>
      <c r="AC924" s="1186"/>
      <c r="AD924" s="1186"/>
      <c r="AE924" s="1186"/>
      <c r="AF924" s="1186"/>
      <c r="AG924" s="1186"/>
      <c r="AH924" s="1186"/>
      <c r="AI924" s="1186"/>
      <c r="AJ924" s="1186"/>
      <c r="AK924" s="1186"/>
      <c r="AL924" s="1186"/>
      <c r="AM924" s="1186"/>
      <c r="AN924" s="1186"/>
      <c r="AO924" s="1186"/>
      <c r="AP924" s="1186"/>
      <c r="AQ924" s="1186"/>
      <c r="AR924" s="1186"/>
      <c r="AS924" s="1186"/>
      <c r="AT924" s="1186"/>
      <c r="AU924" s="1186"/>
      <c r="AV924" s="1186"/>
      <c r="AW924" s="1186"/>
      <c r="AX924" s="1186"/>
      <c r="AY924" s="1186"/>
      <c r="AZ924" s="1186"/>
      <c r="BA924" s="1186"/>
      <c r="BB924" s="1186"/>
      <c r="BC924" s="1186"/>
      <c r="BD924" s="1187"/>
      <c r="BE924" s="1187"/>
      <c r="BF924" s="1187"/>
      <c r="BG924" s="1187"/>
      <c r="BH924" s="1187"/>
      <c r="BI924" s="1187"/>
      <c r="BJ924" s="1187"/>
      <c r="BK924" s="1187"/>
      <c r="BL924" s="1187"/>
      <c r="BM924" s="1187"/>
      <c r="BN924" s="1187"/>
      <c r="BO924" s="1187"/>
      <c r="BP924" s="1187"/>
      <c r="BQ924" s="1187"/>
      <c r="BR924" s="1187"/>
      <c r="BS924" s="1187"/>
      <c r="BT924" s="1187"/>
      <c r="BU924" s="1187">
        <v>8.8999999999999996E-2</v>
      </c>
      <c r="BV924" s="1187">
        <v>0.09</v>
      </c>
      <c r="BW924" s="1187">
        <v>9.2999999999999999E-2</v>
      </c>
      <c r="BX924" s="1187">
        <v>9.5000000000000001E-2</v>
      </c>
      <c r="BY924" s="1187">
        <v>9.9000000000000005E-2</v>
      </c>
      <c r="BZ924" s="1187">
        <v>0.10199999999999999</v>
      </c>
      <c r="CA924" s="1187">
        <v>0.105</v>
      </c>
      <c r="CB924" s="1187">
        <v>0.104</v>
      </c>
      <c r="CC924" s="1187">
        <v>0.108</v>
      </c>
      <c r="CD924" s="1187">
        <v>0.111</v>
      </c>
      <c r="CE924" s="1187">
        <v>0.113</v>
      </c>
      <c r="CF924" s="1187">
        <v>0.109</v>
      </c>
      <c r="CG924" s="1187">
        <v>0.115</v>
      </c>
      <c r="CH924" s="1187">
        <v>0.115</v>
      </c>
      <c r="CI924" s="1187">
        <v>0.11700000000000001</v>
      </c>
      <c r="CJ924" s="1187">
        <v>0</v>
      </c>
      <c r="CK924" s="1188">
        <v>0</v>
      </c>
      <c r="CL924" s="1187">
        <v>0</v>
      </c>
      <c r="CM924" s="1232"/>
      <c r="CN924" s="1233"/>
    </row>
    <row r="925" spans="1:92" s="328" customFormat="1">
      <c r="F925" s="1181"/>
      <c r="O925" s="328" t="s">
        <v>1183</v>
      </c>
      <c r="V925" s="322" t="s">
        <v>1186</v>
      </c>
      <c r="W925" s="1184" t="s">
        <v>1182</v>
      </c>
      <c r="X925" s="1182"/>
      <c r="Y925" s="1182"/>
      <c r="Z925" s="1185">
        <v>1995</v>
      </c>
      <c r="AA925" s="1186"/>
      <c r="AB925" s="1186"/>
      <c r="AC925" s="1186"/>
      <c r="AD925" s="1186"/>
      <c r="AE925" s="1186"/>
      <c r="AF925" s="1186"/>
      <c r="AG925" s="1186"/>
      <c r="AH925" s="1186"/>
      <c r="AI925" s="1186"/>
      <c r="AJ925" s="1186"/>
      <c r="AK925" s="1186"/>
      <c r="AL925" s="1186"/>
      <c r="AM925" s="1186"/>
      <c r="AN925" s="1186"/>
      <c r="AO925" s="1186"/>
      <c r="AP925" s="1186"/>
      <c r="AQ925" s="1186"/>
      <c r="AR925" s="1186"/>
      <c r="AS925" s="1186"/>
      <c r="AT925" s="1186"/>
      <c r="AU925" s="1186"/>
      <c r="AV925" s="1186"/>
      <c r="AW925" s="1186"/>
      <c r="AX925" s="1186"/>
      <c r="AY925" s="1186"/>
      <c r="AZ925" s="1186"/>
      <c r="BA925" s="1186"/>
      <c r="BB925" s="1186"/>
      <c r="BC925" s="1186"/>
      <c r="BD925" s="1187"/>
      <c r="BE925" s="1187"/>
      <c r="BF925" s="1187"/>
      <c r="BG925" s="1187"/>
      <c r="BH925" s="1187"/>
      <c r="BI925" s="1187"/>
      <c r="BJ925" s="1187"/>
      <c r="BK925" s="1187"/>
      <c r="BL925" s="1187"/>
      <c r="BM925" s="1187"/>
      <c r="BN925" s="1187"/>
      <c r="BO925" s="1187"/>
      <c r="BP925" s="1187"/>
      <c r="BQ925" s="1187"/>
      <c r="BR925" s="1187"/>
      <c r="BS925" s="1187"/>
      <c r="BT925" s="1187"/>
      <c r="BU925" s="1187">
        <v>0.22</v>
      </c>
      <c r="BV925" s="1187">
        <v>0.22</v>
      </c>
      <c r="BW925" s="1187">
        <v>0.23100000000000001</v>
      </c>
      <c r="BX925" s="1187">
        <v>0.22700000000000001</v>
      </c>
      <c r="BY925" s="1187">
        <v>0.23400000000000001</v>
      </c>
      <c r="BZ925" s="1187">
        <v>0.22600000000000001</v>
      </c>
      <c r="CA925" s="1187">
        <v>0.23499999999999999</v>
      </c>
      <c r="CB925" s="1187">
        <v>0.24399999999999999</v>
      </c>
      <c r="CC925" s="1187">
        <v>0.24</v>
      </c>
      <c r="CD925" s="1187">
        <v>0.26500000000000001</v>
      </c>
      <c r="CE925" s="1187">
        <v>0.26800000000000002</v>
      </c>
      <c r="CF925" s="1187">
        <v>0.222</v>
      </c>
      <c r="CG925" s="1187">
        <v>0.23400000000000001</v>
      </c>
      <c r="CH925" s="1187">
        <v>0.23799999999999999</v>
      </c>
      <c r="CI925" s="1187">
        <v>0.248</v>
      </c>
      <c r="CJ925" s="1187">
        <v>0.28799999999999998</v>
      </c>
      <c r="CK925" s="1188">
        <v>0.20699999999999999</v>
      </c>
      <c r="CL925" s="1187">
        <v>0.42199999999999999</v>
      </c>
      <c r="CM925" s="1232"/>
      <c r="CN925" s="1233"/>
    </row>
    <row r="926" spans="1:92" s="328" customFormat="1">
      <c r="F926" s="1181"/>
      <c r="O926" s="328" t="s">
        <v>1183</v>
      </c>
      <c r="V926" s="322" t="s">
        <v>1272</v>
      </c>
      <c r="W926" s="1184" t="s">
        <v>1182</v>
      </c>
      <c r="X926" s="1182"/>
      <c r="Y926" s="1182"/>
      <c r="Z926" s="1185">
        <v>1995</v>
      </c>
      <c r="AA926" s="1186"/>
      <c r="AB926" s="1186"/>
      <c r="AC926" s="1186"/>
      <c r="AD926" s="1186"/>
      <c r="AE926" s="1186"/>
      <c r="AF926" s="1186"/>
      <c r="AG926" s="1186"/>
      <c r="AH926" s="1186"/>
      <c r="AI926" s="1186"/>
      <c r="AJ926" s="1186"/>
      <c r="AK926" s="1186"/>
      <c r="AL926" s="1186"/>
      <c r="AM926" s="1186"/>
      <c r="AN926" s="1186"/>
      <c r="AO926" s="1186"/>
      <c r="AP926" s="1186"/>
      <c r="AQ926" s="1186"/>
      <c r="AR926" s="1186"/>
      <c r="AS926" s="1186"/>
      <c r="AT926" s="1186"/>
      <c r="AU926" s="1186"/>
      <c r="AV926" s="1186"/>
      <c r="AW926" s="1186"/>
      <c r="AX926" s="1186"/>
      <c r="AY926" s="1186"/>
      <c r="AZ926" s="1186"/>
      <c r="BA926" s="1186"/>
      <c r="BB926" s="1186"/>
      <c r="BC926" s="1186"/>
      <c r="BD926" s="1187"/>
      <c r="BE926" s="1187"/>
      <c r="BF926" s="1187"/>
      <c r="BG926" s="1187"/>
      <c r="BH926" s="1187"/>
      <c r="BI926" s="1187"/>
      <c r="BJ926" s="1187"/>
      <c r="BK926" s="1187"/>
      <c r="BL926" s="1187"/>
      <c r="BM926" s="1187"/>
      <c r="BN926" s="1187"/>
      <c r="BO926" s="1187"/>
      <c r="BP926" s="1187"/>
      <c r="BQ926" s="1187"/>
      <c r="BR926" s="1187"/>
      <c r="BS926" s="1187"/>
      <c r="BT926" s="1187"/>
      <c r="BU926" s="1187">
        <v>33.095999999999997</v>
      </c>
      <c r="BV926" s="1187">
        <v>33.979999999999997</v>
      </c>
      <c r="BW926" s="1187">
        <v>35.064</v>
      </c>
      <c r="BX926" s="1187">
        <v>34.673000000000002</v>
      </c>
      <c r="BY926" s="1187">
        <v>34.759</v>
      </c>
      <c r="BZ926" s="1187">
        <v>35.929000000000002</v>
      </c>
      <c r="CA926" s="1187">
        <v>37.313000000000002</v>
      </c>
      <c r="CB926" s="1187">
        <v>39.329000000000001</v>
      </c>
      <c r="CC926" s="1187">
        <v>39.305</v>
      </c>
      <c r="CD926" s="1187">
        <v>39.665999999999997</v>
      </c>
      <c r="CE926" s="1187">
        <v>40.209000000000003</v>
      </c>
      <c r="CF926" s="1187">
        <v>39.185000000000002</v>
      </c>
      <c r="CG926" s="1187">
        <v>41.816000000000003</v>
      </c>
      <c r="CH926" s="1187">
        <v>45.576999999999998</v>
      </c>
      <c r="CI926" s="1187">
        <v>39.097000000000001</v>
      </c>
      <c r="CJ926" s="1187">
        <v>42.006</v>
      </c>
      <c r="CK926" s="1188">
        <v>46.191000000000003</v>
      </c>
      <c r="CL926" s="1187">
        <v>44.302999999999997</v>
      </c>
      <c r="CM926" s="1232"/>
      <c r="CN926" s="1233"/>
    </row>
    <row r="927" spans="1:92" s="328" customFormat="1">
      <c r="F927" s="1181"/>
      <c r="O927" s="328" t="s">
        <v>1183</v>
      </c>
      <c r="V927" s="322" t="s">
        <v>1253</v>
      </c>
      <c r="W927" s="1184" t="s">
        <v>1182</v>
      </c>
      <c r="X927" s="1182"/>
      <c r="Y927" s="1182"/>
      <c r="Z927" s="1185">
        <v>1995</v>
      </c>
      <c r="AA927" s="1186"/>
      <c r="AB927" s="1186"/>
      <c r="AC927" s="1186"/>
      <c r="AD927" s="1186"/>
      <c r="AE927" s="1186"/>
      <c r="AF927" s="1186"/>
      <c r="AG927" s="1186"/>
      <c r="AH927" s="1186"/>
      <c r="AI927" s="1186"/>
      <c r="AJ927" s="1186"/>
      <c r="AK927" s="1186"/>
      <c r="AL927" s="1186"/>
      <c r="AM927" s="1186"/>
      <c r="AN927" s="1186"/>
      <c r="AO927" s="1186"/>
      <c r="AP927" s="1186"/>
      <c r="AQ927" s="1186"/>
      <c r="AR927" s="1186"/>
      <c r="AS927" s="1186"/>
      <c r="AT927" s="1186"/>
      <c r="AU927" s="1186"/>
      <c r="AV927" s="1186"/>
      <c r="AW927" s="1186"/>
      <c r="AX927" s="1186"/>
      <c r="AY927" s="1186"/>
      <c r="AZ927" s="1186"/>
      <c r="BA927" s="1186"/>
      <c r="BB927" s="1186"/>
      <c r="BC927" s="1186"/>
      <c r="BD927" s="1187"/>
      <c r="BE927" s="1187"/>
      <c r="BF927" s="1187"/>
      <c r="BG927" s="1187"/>
      <c r="BH927" s="1187"/>
      <c r="BI927" s="1187"/>
      <c r="BJ927" s="1187"/>
      <c r="BK927" s="1187"/>
      <c r="BL927" s="1187"/>
      <c r="BM927" s="1187"/>
      <c r="BN927" s="1187"/>
      <c r="BO927" s="1187"/>
      <c r="BP927" s="1187"/>
      <c r="BQ927" s="1187"/>
      <c r="BR927" s="1187"/>
      <c r="BS927" s="1187"/>
      <c r="BT927" s="1187"/>
      <c r="BU927" s="1187">
        <v>41.792999999999999</v>
      </c>
      <c r="BV927" s="1187">
        <v>44.622999999999998</v>
      </c>
      <c r="BW927" s="1187">
        <v>44.418999999999997</v>
      </c>
      <c r="BX927" s="1187">
        <v>44.811999999999998</v>
      </c>
      <c r="BY927" s="1187">
        <v>49.473999999999997</v>
      </c>
      <c r="BZ927" s="1187">
        <v>47.320999999999998</v>
      </c>
      <c r="CA927" s="1187">
        <v>52.402000000000001</v>
      </c>
      <c r="CB927" s="1187">
        <v>59.162999999999997</v>
      </c>
      <c r="CC927" s="1187">
        <v>61.975999999999999</v>
      </c>
      <c r="CD927" s="1187">
        <v>67.478999999999999</v>
      </c>
      <c r="CE927" s="1187">
        <v>71.983000000000004</v>
      </c>
      <c r="CF927" s="1187">
        <v>58.628</v>
      </c>
      <c r="CG927" s="1187">
        <v>51.801000000000002</v>
      </c>
      <c r="CH927" s="1187">
        <v>60.171999999999997</v>
      </c>
      <c r="CI927" s="1187">
        <v>59.838000000000001</v>
      </c>
      <c r="CJ927" s="1187">
        <v>102.62</v>
      </c>
      <c r="CK927" s="1188">
        <v>58.304000000000002</v>
      </c>
      <c r="CL927" s="1187">
        <v>59.447000000000003</v>
      </c>
      <c r="CM927" s="1232"/>
      <c r="CN927" s="1233"/>
    </row>
    <row r="928" spans="1:92" s="328" customFormat="1">
      <c r="F928" s="1181"/>
      <c r="O928" s="328" t="s">
        <v>1183</v>
      </c>
      <c r="V928" s="322" t="s">
        <v>1254</v>
      </c>
      <c r="W928" s="1184" t="s">
        <v>1182</v>
      </c>
      <c r="X928" s="1182"/>
      <c r="Y928" s="1182"/>
      <c r="Z928" s="1185">
        <v>1995</v>
      </c>
      <c r="AA928" s="1186"/>
      <c r="AB928" s="1186"/>
      <c r="AC928" s="1186"/>
      <c r="AD928" s="1186"/>
      <c r="AE928" s="1186"/>
      <c r="AF928" s="1186"/>
      <c r="AG928" s="1186"/>
      <c r="AH928" s="1186"/>
      <c r="AI928" s="1186"/>
      <c r="AJ928" s="1186"/>
      <c r="AK928" s="1186"/>
      <c r="AL928" s="1186"/>
      <c r="AM928" s="1186"/>
      <c r="AN928" s="1186"/>
      <c r="AO928" s="1186"/>
      <c r="AP928" s="1186"/>
      <c r="AQ928" s="1186"/>
      <c r="AR928" s="1186"/>
      <c r="AS928" s="1186"/>
      <c r="AT928" s="1186"/>
      <c r="AU928" s="1186"/>
      <c r="AV928" s="1186"/>
      <c r="AW928" s="1186"/>
      <c r="AX928" s="1186"/>
      <c r="AY928" s="1186"/>
      <c r="AZ928" s="1186"/>
      <c r="BA928" s="1186"/>
      <c r="BB928" s="1186"/>
      <c r="BC928" s="1186"/>
      <c r="BD928" s="1187"/>
      <c r="BE928" s="1187"/>
      <c r="BF928" s="1187"/>
      <c r="BG928" s="1187"/>
      <c r="BH928" s="1187"/>
      <c r="BI928" s="1187"/>
      <c r="BJ928" s="1187"/>
      <c r="BK928" s="1187"/>
      <c r="BL928" s="1187"/>
      <c r="BM928" s="1187"/>
      <c r="BN928" s="1187"/>
      <c r="BO928" s="1187"/>
      <c r="BP928" s="1187"/>
      <c r="BQ928" s="1187"/>
      <c r="BR928" s="1187"/>
      <c r="BS928" s="1187"/>
      <c r="BT928" s="1187"/>
      <c r="BU928" s="1187">
        <v>30.024000000000001</v>
      </c>
      <c r="BV928" s="1187">
        <v>31.376999999999999</v>
      </c>
      <c r="BW928" s="1187">
        <v>30.594000000000001</v>
      </c>
      <c r="BX928" s="1187">
        <v>28.806000000000001</v>
      </c>
      <c r="BY928" s="1187">
        <v>28.591000000000001</v>
      </c>
      <c r="BZ928" s="1187">
        <v>28.927</v>
      </c>
      <c r="CA928" s="1187">
        <v>31.151</v>
      </c>
      <c r="CB928" s="1187">
        <v>32.238999999999997</v>
      </c>
      <c r="CC928" s="1187">
        <v>30.411999999999999</v>
      </c>
      <c r="CD928" s="1187">
        <v>31.724</v>
      </c>
      <c r="CE928" s="1187">
        <v>32.488</v>
      </c>
      <c r="CF928" s="1187">
        <v>34.750999999999998</v>
      </c>
      <c r="CG928" s="1187">
        <v>35.472000000000001</v>
      </c>
      <c r="CH928" s="1187">
        <v>36.201999999999998</v>
      </c>
      <c r="CI928" s="1187">
        <v>38.781999999999996</v>
      </c>
      <c r="CJ928" s="1187">
        <v>42.49</v>
      </c>
      <c r="CK928" s="1188">
        <v>39.572000000000003</v>
      </c>
      <c r="CL928" s="1187">
        <v>41.22</v>
      </c>
      <c r="CM928" s="1232"/>
      <c r="CN928" s="1233"/>
    </row>
    <row r="929" spans="6:92" s="328" customFormat="1">
      <c r="F929" s="1181"/>
      <c r="O929" s="328" t="s">
        <v>1183</v>
      </c>
      <c r="V929" s="322" t="s">
        <v>1175</v>
      </c>
      <c r="W929" s="1184" t="s">
        <v>1182</v>
      </c>
      <c r="X929" s="1182"/>
      <c r="Y929" s="1182"/>
      <c r="Z929" s="1185">
        <v>1995</v>
      </c>
      <c r="AA929" s="1186"/>
      <c r="AB929" s="1186"/>
      <c r="AC929" s="1186"/>
      <c r="AD929" s="1186"/>
      <c r="AE929" s="1186"/>
      <c r="AF929" s="1186"/>
      <c r="AG929" s="1186"/>
      <c r="AH929" s="1186"/>
      <c r="AI929" s="1186"/>
      <c r="AJ929" s="1186"/>
      <c r="AK929" s="1186"/>
      <c r="AL929" s="1186"/>
      <c r="AM929" s="1186"/>
      <c r="AN929" s="1186"/>
      <c r="AO929" s="1186"/>
      <c r="AP929" s="1186"/>
      <c r="AQ929" s="1186"/>
      <c r="AR929" s="1186"/>
      <c r="AS929" s="1186"/>
      <c r="AT929" s="1186"/>
      <c r="AU929" s="1186"/>
      <c r="AV929" s="1186"/>
      <c r="AW929" s="1186"/>
      <c r="AX929" s="1186"/>
      <c r="AY929" s="1186"/>
      <c r="AZ929" s="1186"/>
      <c r="BA929" s="1186"/>
      <c r="BB929" s="1186"/>
      <c r="BC929" s="1186"/>
      <c r="BD929" s="1187"/>
      <c r="BE929" s="1187"/>
      <c r="BF929" s="1187"/>
      <c r="BG929" s="1187"/>
      <c r="BH929" s="1187"/>
      <c r="BI929" s="1187"/>
      <c r="BJ929" s="1187"/>
      <c r="BK929" s="1187"/>
      <c r="BL929" s="1187"/>
      <c r="BM929" s="1187"/>
      <c r="BN929" s="1187"/>
      <c r="BO929" s="1187"/>
      <c r="BP929" s="1187"/>
      <c r="BQ929" s="1187"/>
      <c r="BR929" s="1187"/>
      <c r="BS929" s="1187"/>
      <c r="BT929" s="1187"/>
      <c r="BU929" s="1187">
        <v>26.094999999999999</v>
      </c>
      <c r="BV929" s="1187">
        <v>27.277000000000001</v>
      </c>
      <c r="BW929" s="1187">
        <v>26.600999999999999</v>
      </c>
      <c r="BX929" s="1187">
        <v>24.893999999999998</v>
      </c>
      <c r="BY929" s="1187">
        <v>24.751999999999999</v>
      </c>
      <c r="BZ929" s="1187">
        <v>24.942</v>
      </c>
      <c r="CA929" s="1187">
        <v>26.876000000000001</v>
      </c>
      <c r="CB929" s="1187">
        <v>27.788</v>
      </c>
      <c r="CC929" s="1187">
        <v>26.236999999999998</v>
      </c>
      <c r="CD929" s="1187">
        <v>27.396000000000001</v>
      </c>
      <c r="CE929" s="1187">
        <v>28.012</v>
      </c>
      <c r="CF929" s="1187">
        <v>29.527000000000001</v>
      </c>
      <c r="CG929" s="1187">
        <v>30.117999999999999</v>
      </c>
      <c r="CH929" s="1187">
        <v>30.744</v>
      </c>
      <c r="CI929" s="1187">
        <v>32.841000000000001</v>
      </c>
      <c r="CJ929" s="1187">
        <v>36.494</v>
      </c>
      <c r="CK929" s="1188">
        <v>33.256999999999998</v>
      </c>
      <c r="CL929" s="1187">
        <v>35.104999999999997</v>
      </c>
      <c r="CM929" s="1232"/>
      <c r="CN929" s="1233"/>
    </row>
    <row r="930" spans="6:92" s="328" customFormat="1">
      <c r="F930" s="1181"/>
      <c r="O930" s="328" t="s">
        <v>1183</v>
      </c>
      <c r="V930" s="322" t="s">
        <v>1322</v>
      </c>
      <c r="W930" s="1184" t="s">
        <v>1182</v>
      </c>
      <c r="X930" s="1182"/>
      <c r="Y930" s="1182"/>
      <c r="Z930" s="1185">
        <v>1995</v>
      </c>
      <c r="AA930" s="1186"/>
      <c r="AB930" s="1186"/>
      <c r="AC930" s="1186"/>
      <c r="AD930" s="1186"/>
      <c r="AE930" s="1186"/>
      <c r="AF930" s="1186"/>
      <c r="AG930" s="1186"/>
      <c r="AH930" s="1186"/>
      <c r="AI930" s="1186"/>
      <c r="AJ930" s="1186"/>
      <c r="AK930" s="1186"/>
      <c r="AL930" s="1186"/>
      <c r="AM930" s="1186"/>
      <c r="AN930" s="1186"/>
      <c r="AO930" s="1186"/>
      <c r="AP930" s="1186"/>
      <c r="AQ930" s="1186"/>
      <c r="AR930" s="1186"/>
      <c r="AS930" s="1186"/>
      <c r="AT930" s="1186"/>
      <c r="AU930" s="1186"/>
      <c r="AV930" s="1186"/>
      <c r="AW930" s="1186"/>
      <c r="AX930" s="1186"/>
      <c r="AY930" s="1186"/>
      <c r="AZ930" s="1186"/>
      <c r="BA930" s="1186"/>
      <c r="BB930" s="1186"/>
      <c r="BC930" s="1186"/>
      <c r="BD930" s="1187"/>
      <c r="BE930" s="1187"/>
      <c r="BF930" s="1187"/>
      <c r="BG930" s="1187"/>
      <c r="BH930" s="1187"/>
      <c r="BI930" s="1187"/>
      <c r="BJ930" s="1187"/>
      <c r="BK930" s="1187"/>
      <c r="BL930" s="1187"/>
      <c r="BM930" s="1187"/>
      <c r="BN930" s="1187"/>
      <c r="BO930" s="1187"/>
      <c r="BP930" s="1187"/>
      <c r="BQ930" s="1187"/>
      <c r="BR930" s="1187"/>
      <c r="BS930" s="1187"/>
      <c r="BT930" s="1187"/>
      <c r="BU930" s="1187">
        <v>0.191</v>
      </c>
      <c r="BV930" s="1187">
        <v>0.19400000000000001</v>
      </c>
      <c r="BW930" s="1187">
        <v>0.17399999999999999</v>
      </c>
      <c r="BX930" s="1187">
        <v>0.19500000000000001</v>
      </c>
      <c r="BY930" s="1187">
        <v>0.193</v>
      </c>
      <c r="BZ930" s="1187">
        <v>0.189</v>
      </c>
      <c r="CA930" s="1187">
        <v>0.21</v>
      </c>
      <c r="CB930" s="1187">
        <v>0.218</v>
      </c>
      <c r="CC930" s="1187">
        <v>0.2</v>
      </c>
      <c r="CD930" s="1187">
        <v>0.20499999999999999</v>
      </c>
      <c r="CE930" s="1187">
        <v>0.21199999999999999</v>
      </c>
      <c r="CF930" s="1187">
        <v>0.224</v>
      </c>
      <c r="CG930" s="1187">
        <v>0.23</v>
      </c>
      <c r="CH930" s="1187">
        <v>0.23300000000000001</v>
      </c>
      <c r="CI930" s="1187">
        <v>0.245</v>
      </c>
      <c r="CJ930" s="1187">
        <v>0.17299999999999999</v>
      </c>
      <c r="CK930" s="1188">
        <v>0.111</v>
      </c>
      <c r="CL930" s="1187">
        <v>0.10299999999999999</v>
      </c>
      <c r="CM930" s="1232"/>
      <c r="CN930" s="1233"/>
    </row>
    <row r="931" spans="6:92" s="328" customFormat="1">
      <c r="F931" s="1181"/>
      <c r="O931" s="328" t="s">
        <v>1183</v>
      </c>
      <c r="V931" s="322" t="s">
        <v>1323</v>
      </c>
      <c r="W931" s="1184" t="s">
        <v>1182</v>
      </c>
      <c r="X931" s="1182"/>
      <c r="Y931" s="1182"/>
      <c r="Z931" s="1185">
        <v>1995</v>
      </c>
      <c r="AA931" s="1186"/>
      <c r="AB931" s="1186"/>
      <c r="AC931" s="1186"/>
      <c r="AD931" s="1186"/>
      <c r="AE931" s="1186"/>
      <c r="AF931" s="1186"/>
      <c r="AG931" s="1186"/>
      <c r="AH931" s="1186"/>
      <c r="AI931" s="1186"/>
      <c r="AJ931" s="1186"/>
      <c r="AK931" s="1186"/>
      <c r="AL931" s="1186"/>
      <c r="AM931" s="1186"/>
      <c r="AN931" s="1186"/>
      <c r="AO931" s="1186"/>
      <c r="AP931" s="1186"/>
      <c r="AQ931" s="1186"/>
      <c r="AR931" s="1186"/>
      <c r="AS931" s="1186"/>
      <c r="AT931" s="1186"/>
      <c r="AU931" s="1186"/>
      <c r="AV931" s="1186"/>
      <c r="AW931" s="1186"/>
      <c r="AX931" s="1186"/>
      <c r="AY931" s="1186"/>
      <c r="AZ931" s="1186"/>
      <c r="BA931" s="1186"/>
      <c r="BB931" s="1186"/>
      <c r="BC931" s="1186"/>
      <c r="BD931" s="1187"/>
      <c r="BE931" s="1187"/>
      <c r="BF931" s="1187"/>
      <c r="BG931" s="1187"/>
      <c r="BH931" s="1187"/>
      <c r="BI931" s="1187"/>
      <c r="BJ931" s="1187"/>
      <c r="BK931" s="1187"/>
      <c r="BL931" s="1187"/>
      <c r="BM931" s="1187"/>
      <c r="BN931" s="1187"/>
      <c r="BO931" s="1187"/>
      <c r="BP931" s="1187"/>
      <c r="BQ931" s="1187"/>
      <c r="BR931" s="1187"/>
      <c r="BS931" s="1187"/>
      <c r="BT931" s="1187"/>
      <c r="BU931" s="1187">
        <v>0.77</v>
      </c>
      <c r="BV931" s="1187">
        <v>0.83299999999999996</v>
      </c>
      <c r="BW931" s="1187">
        <v>0.86299999999999999</v>
      </c>
      <c r="BX931" s="1187">
        <v>0.89300000000000002</v>
      </c>
      <c r="BY931" s="1187">
        <v>0.871</v>
      </c>
      <c r="BZ931" s="1187">
        <v>0.97499999999999998</v>
      </c>
      <c r="CA931" s="1187">
        <v>1.0009999999999999</v>
      </c>
      <c r="CB931" s="1187">
        <v>1.014</v>
      </c>
      <c r="CC931" s="1187">
        <v>1.0049999999999999</v>
      </c>
      <c r="CD931" s="1187">
        <v>1.0449999999999999</v>
      </c>
      <c r="CE931" s="1187">
        <v>1.1160000000000001</v>
      </c>
      <c r="CF931" s="1187">
        <v>1.5940000000000001</v>
      </c>
      <c r="CG931" s="1187">
        <v>1.694</v>
      </c>
      <c r="CH931" s="1187">
        <v>1.7390000000000001</v>
      </c>
      <c r="CI931" s="1187">
        <v>1.9359999999999999</v>
      </c>
      <c r="CJ931" s="1187">
        <v>1.87</v>
      </c>
      <c r="CK931" s="1188">
        <v>1.901</v>
      </c>
      <c r="CL931" s="1187">
        <v>1.7010000000000001</v>
      </c>
      <c r="CM931" s="1232"/>
      <c r="CN931" s="1233"/>
    </row>
    <row r="932" spans="6:92" s="328" customFormat="1">
      <c r="F932" s="1181"/>
      <c r="O932" s="328" t="s">
        <v>1183</v>
      </c>
      <c r="V932" s="322" t="s">
        <v>1324</v>
      </c>
      <c r="W932" s="1184" t="s">
        <v>1182</v>
      </c>
      <c r="X932" s="1182"/>
      <c r="Y932" s="1182"/>
      <c r="Z932" s="1185">
        <v>1995</v>
      </c>
      <c r="AA932" s="1186"/>
      <c r="AB932" s="1186"/>
      <c r="AC932" s="1186"/>
      <c r="AD932" s="1186"/>
      <c r="AE932" s="1186"/>
      <c r="AF932" s="1186"/>
      <c r="AG932" s="1186"/>
      <c r="AH932" s="1186"/>
      <c r="AI932" s="1186"/>
      <c r="AJ932" s="1186"/>
      <c r="AK932" s="1186"/>
      <c r="AL932" s="1186"/>
      <c r="AM932" s="1186"/>
      <c r="AN932" s="1186"/>
      <c r="AO932" s="1186"/>
      <c r="AP932" s="1186"/>
      <c r="AQ932" s="1186"/>
      <c r="AR932" s="1186"/>
      <c r="AS932" s="1186"/>
      <c r="AT932" s="1186"/>
      <c r="AU932" s="1186"/>
      <c r="AV932" s="1186"/>
      <c r="AW932" s="1186"/>
      <c r="AX932" s="1186"/>
      <c r="AY932" s="1186"/>
      <c r="AZ932" s="1186"/>
      <c r="BA932" s="1186"/>
      <c r="BB932" s="1186"/>
      <c r="BC932" s="1186"/>
      <c r="BD932" s="1187"/>
      <c r="BE932" s="1187"/>
      <c r="BF932" s="1187"/>
      <c r="BG932" s="1187"/>
      <c r="BH932" s="1187"/>
      <c r="BI932" s="1187"/>
      <c r="BJ932" s="1187"/>
      <c r="BK932" s="1187"/>
      <c r="BL932" s="1187"/>
      <c r="BM932" s="1187"/>
      <c r="BN932" s="1187"/>
      <c r="BO932" s="1187"/>
      <c r="BP932" s="1187"/>
      <c r="BQ932" s="1187"/>
      <c r="BR932" s="1187"/>
      <c r="BS932" s="1187"/>
      <c r="BT932" s="1187"/>
      <c r="BU932" s="1187">
        <v>1.7529999999999999</v>
      </c>
      <c r="BV932" s="1187">
        <v>1.853</v>
      </c>
      <c r="BW932" s="1187">
        <v>1.839</v>
      </c>
      <c r="BX932" s="1187">
        <v>1.6719999999999999</v>
      </c>
      <c r="BY932" s="1187">
        <v>1.657</v>
      </c>
      <c r="BZ932" s="1187">
        <v>1.7</v>
      </c>
      <c r="CA932" s="1187">
        <v>1.829</v>
      </c>
      <c r="CB932" s="1187">
        <v>1.871</v>
      </c>
      <c r="CC932" s="1187">
        <v>1.782</v>
      </c>
      <c r="CD932" s="1187">
        <v>1.88</v>
      </c>
      <c r="CE932" s="1187">
        <v>1.931</v>
      </c>
      <c r="CF932" s="1187">
        <v>2.1629999999999998</v>
      </c>
      <c r="CG932" s="1187">
        <v>2.2280000000000002</v>
      </c>
      <c r="CH932" s="1187">
        <v>2.2890000000000001</v>
      </c>
      <c r="CI932" s="1187">
        <v>2.4700000000000002</v>
      </c>
      <c r="CJ932" s="1187">
        <v>2.3969999999999998</v>
      </c>
      <c r="CK932" s="1188">
        <v>2.4910000000000001</v>
      </c>
      <c r="CL932" s="1187">
        <v>2.456</v>
      </c>
      <c r="CM932" s="1232"/>
      <c r="CN932" s="1233"/>
    </row>
    <row r="933" spans="6:92" s="328" customFormat="1">
      <c r="F933" s="1181"/>
      <c r="O933" s="328" t="s">
        <v>1183</v>
      </c>
      <c r="V933" s="322" t="s">
        <v>1178</v>
      </c>
      <c r="W933" s="1184" t="s">
        <v>1182</v>
      </c>
      <c r="X933" s="1182"/>
      <c r="Y933" s="1182"/>
      <c r="Z933" s="1185">
        <v>1995</v>
      </c>
      <c r="AA933" s="1186"/>
      <c r="AB933" s="1186"/>
      <c r="AC933" s="1186"/>
      <c r="AD933" s="1186"/>
      <c r="AE933" s="1186"/>
      <c r="AF933" s="1186"/>
      <c r="AG933" s="1186"/>
      <c r="AH933" s="1186"/>
      <c r="AI933" s="1186"/>
      <c r="AJ933" s="1186"/>
      <c r="AK933" s="1186"/>
      <c r="AL933" s="1186"/>
      <c r="AM933" s="1186"/>
      <c r="AN933" s="1186"/>
      <c r="AO933" s="1186"/>
      <c r="AP933" s="1186"/>
      <c r="AQ933" s="1186"/>
      <c r="AR933" s="1186"/>
      <c r="AS933" s="1186"/>
      <c r="AT933" s="1186"/>
      <c r="AU933" s="1186"/>
      <c r="AV933" s="1186"/>
      <c r="AW933" s="1186"/>
      <c r="AX933" s="1186"/>
      <c r="AY933" s="1186"/>
      <c r="AZ933" s="1186"/>
      <c r="BA933" s="1186"/>
      <c r="BB933" s="1186"/>
      <c r="BC933" s="1186"/>
      <c r="BD933" s="1187"/>
      <c r="BE933" s="1187"/>
      <c r="BF933" s="1187"/>
      <c r="BG933" s="1187"/>
      <c r="BH933" s="1187"/>
      <c r="BI933" s="1187"/>
      <c r="BJ933" s="1187"/>
      <c r="BK933" s="1187"/>
      <c r="BL933" s="1187"/>
      <c r="BM933" s="1187"/>
      <c r="BN933" s="1187"/>
      <c r="BO933" s="1187"/>
      <c r="BP933" s="1187"/>
      <c r="BQ933" s="1187"/>
      <c r="BR933" s="1187"/>
      <c r="BS933" s="1187"/>
      <c r="BT933" s="1187"/>
      <c r="BU933" s="1187">
        <v>1.214</v>
      </c>
      <c r="BV933" s="1187">
        <v>1.22</v>
      </c>
      <c r="BW933" s="1187">
        <v>1.119</v>
      </c>
      <c r="BX933" s="1187">
        <v>1.153</v>
      </c>
      <c r="BY933" s="1187">
        <v>1.119</v>
      </c>
      <c r="BZ933" s="1187">
        <v>1.1220000000000001</v>
      </c>
      <c r="CA933" s="1187">
        <v>1.236</v>
      </c>
      <c r="CB933" s="1187">
        <v>1.35</v>
      </c>
      <c r="CC933" s="1187">
        <v>1.1890000000000001</v>
      </c>
      <c r="CD933" s="1187">
        <v>1.1990000000000001</v>
      </c>
      <c r="CE933" s="1187">
        <v>1.218</v>
      </c>
      <c r="CF933" s="1187">
        <v>1.2430000000000001</v>
      </c>
      <c r="CG933" s="1187">
        <v>1.202</v>
      </c>
      <c r="CH933" s="1187">
        <v>1.1970000000000001</v>
      </c>
      <c r="CI933" s="1187">
        <v>1.2909999999999999</v>
      </c>
      <c r="CJ933" s="1187">
        <v>1.5529999999999999</v>
      </c>
      <c r="CK933" s="1188">
        <v>1.8120000000000001</v>
      </c>
      <c r="CL933" s="1187">
        <v>1.855</v>
      </c>
      <c r="CM933" s="1232"/>
      <c r="CN933" s="1233"/>
    </row>
    <row r="934" spans="6:92" s="328" customFormat="1">
      <c r="F934" s="1181"/>
      <c r="O934" s="328" t="s">
        <v>1183</v>
      </c>
      <c r="V934" s="322" t="s">
        <v>1245</v>
      </c>
      <c r="W934" s="1184" t="s">
        <v>1182</v>
      </c>
      <c r="X934" s="1182"/>
      <c r="Y934" s="1182"/>
      <c r="Z934" s="1185">
        <v>1995</v>
      </c>
      <c r="AA934" s="1186"/>
      <c r="AB934" s="1186"/>
      <c r="AC934" s="1186"/>
      <c r="AD934" s="1186"/>
      <c r="AE934" s="1186"/>
      <c r="AF934" s="1186"/>
      <c r="AG934" s="1186"/>
      <c r="AH934" s="1186"/>
      <c r="AI934" s="1186"/>
      <c r="AJ934" s="1186"/>
      <c r="AK934" s="1186"/>
      <c r="AL934" s="1186"/>
      <c r="AM934" s="1186"/>
      <c r="AN934" s="1186"/>
      <c r="AO934" s="1186"/>
      <c r="AP934" s="1186"/>
      <c r="AQ934" s="1186"/>
      <c r="AR934" s="1186"/>
      <c r="AS934" s="1186"/>
      <c r="AT934" s="1186"/>
      <c r="AU934" s="1186"/>
      <c r="AV934" s="1186"/>
      <c r="AW934" s="1186"/>
      <c r="AX934" s="1186"/>
      <c r="AY934" s="1186"/>
      <c r="AZ934" s="1186"/>
      <c r="BA934" s="1186"/>
      <c r="BB934" s="1186"/>
      <c r="BC934" s="1186"/>
      <c r="BD934" s="1187"/>
      <c r="BE934" s="1187"/>
      <c r="BF934" s="1187"/>
      <c r="BG934" s="1187"/>
      <c r="BH934" s="1187"/>
      <c r="BI934" s="1187"/>
      <c r="BJ934" s="1187"/>
      <c r="BK934" s="1187"/>
      <c r="BL934" s="1187"/>
      <c r="BM934" s="1187"/>
      <c r="BN934" s="1187"/>
      <c r="BO934" s="1187"/>
      <c r="BP934" s="1187"/>
      <c r="BQ934" s="1187"/>
      <c r="BR934" s="1187"/>
      <c r="BS934" s="1187"/>
      <c r="BT934" s="1187"/>
      <c r="BU934" s="1187">
        <v>16.603000000000002</v>
      </c>
      <c r="BV934" s="1187">
        <v>16.72</v>
      </c>
      <c r="BW934" s="1187">
        <v>16.675000000000001</v>
      </c>
      <c r="BX934" s="1187">
        <v>17.07</v>
      </c>
      <c r="BY934" s="1187">
        <v>17.706</v>
      </c>
      <c r="BZ934" s="1187">
        <v>18.504000000000001</v>
      </c>
      <c r="CA934" s="1187">
        <v>19.713999999999999</v>
      </c>
      <c r="CB934" s="1187">
        <v>21.138999999999999</v>
      </c>
      <c r="CC934" s="1187">
        <v>22.030999999999999</v>
      </c>
      <c r="CD934" s="1187">
        <v>22.724</v>
      </c>
      <c r="CE934" s="1187">
        <v>23.097000000000001</v>
      </c>
      <c r="CF934" s="1187">
        <v>23.597000000000001</v>
      </c>
      <c r="CG934" s="1187">
        <v>24.172999999999998</v>
      </c>
      <c r="CH934" s="1187">
        <v>26.327999999999999</v>
      </c>
      <c r="CI934" s="1187">
        <v>27.838999999999999</v>
      </c>
      <c r="CJ934" s="1187">
        <v>28.492000000000001</v>
      </c>
      <c r="CK934" s="1188">
        <v>30.506</v>
      </c>
      <c r="CL934" s="1187">
        <v>31.052</v>
      </c>
      <c r="CM934" s="1232"/>
      <c r="CN934" s="1233"/>
    </row>
    <row r="935" spans="6:92" s="328" customFormat="1">
      <c r="F935" s="1181"/>
      <c r="O935" s="328" t="s">
        <v>1183</v>
      </c>
      <c r="V935" s="322" t="s">
        <v>1246</v>
      </c>
      <c r="W935" s="1184" t="s">
        <v>1182</v>
      </c>
      <c r="X935" s="1182"/>
      <c r="Y935" s="1182"/>
      <c r="Z935" s="1185">
        <v>1995</v>
      </c>
      <c r="AA935" s="1186"/>
      <c r="AB935" s="1186"/>
      <c r="AC935" s="1186"/>
      <c r="AD935" s="1186"/>
      <c r="AE935" s="1186"/>
      <c r="AF935" s="1186"/>
      <c r="AG935" s="1186"/>
      <c r="AH935" s="1186"/>
      <c r="AI935" s="1186"/>
      <c r="AJ935" s="1186"/>
      <c r="AK935" s="1186"/>
      <c r="AL935" s="1186"/>
      <c r="AM935" s="1186"/>
      <c r="AN935" s="1186"/>
      <c r="AO935" s="1186"/>
      <c r="AP935" s="1186"/>
      <c r="AQ935" s="1186"/>
      <c r="AR935" s="1186"/>
      <c r="AS935" s="1186"/>
      <c r="AT935" s="1186"/>
      <c r="AU935" s="1186"/>
      <c r="AV935" s="1186"/>
      <c r="AW935" s="1186"/>
      <c r="AX935" s="1186"/>
      <c r="AY935" s="1186"/>
      <c r="AZ935" s="1186"/>
      <c r="BA935" s="1186"/>
      <c r="BB935" s="1186"/>
      <c r="BC935" s="1186"/>
      <c r="BD935" s="1187"/>
      <c r="BE935" s="1187"/>
      <c r="BF935" s="1187"/>
      <c r="BG935" s="1187"/>
      <c r="BH935" s="1187"/>
      <c r="BI935" s="1187"/>
      <c r="BJ935" s="1187"/>
      <c r="BK935" s="1187"/>
      <c r="BL935" s="1187"/>
      <c r="BM935" s="1187"/>
      <c r="BN935" s="1187"/>
      <c r="BO935" s="1187"/>
      <c r="BP935" s="1187"/>
      <c r="BQ935" s="1187"/>
      <c r="BR935" s="1187"/>
      <c r="BS935" s="1187"/>
      <c r="BT935" s="1187"/>
      <c r="BU935" s="1187">
        <v>11.305</v>
      </c>
      <c r="BV935" s="1187">
        <v>11.426</v>
      </c>
      <c r="BW935" s="1187">
        <v>11.381</v>
      </c>
      <c r="BX935" s="1187">
        <v>11.707000000000001</v>
      </c>
      <c r="BY935" s="1187">
        <v>12.146000000000001</v>
      </c>
      <c r="BZ935" s="1187">
        <v>12.789</v>
      </c>
      <c r="CA935" s="1187">
        <v>13.538</v>
      </c>
      <c r="CB935" s="1187">
        <v>14.52</v>
      </c>
      <c r="CC935" s="1187">
        <v>15.148999999999999</v>
      </c>
      <c r="CD935" s="1187">
        <v>15.541</v>
      </c>
      <c r="CE935" s="1187">
        <v>15.826000000000001</v>
      </c>
      <c r="CF935" s="1187">
        <v>16.199000000000002</v>
      </c>
      <c r="CG935" s="1187">
        <v>16.577999999999999</v>
      </c>
      <c r="CH935" s="1187">
        <v>18.128</v>
      </c>
      <c r="CI935" s="1187">
        <v>19.138000000000002</v>
      </c>
      <c r="CJ935" s="1187">
        <v>19.39</v>
      </c>
      <c r="CK935" s="1188">
        <v>20.869</v>
      </c>
      <c r="CL935" s="1187">
        <v>21.16</v>
      </c>
      <c r="CM935" s="1232"/>
      <c r="CN935" s="1233"/>
    </row>
    <row r="936" spans="6:92" s="328" customFormat="1">
      <c r="F936" s="1181"/>
      <c r="O936" s="328" t="s">
        <v>1183</v>
      </c>
      <c r="V936" s="322" t="s">
        <v>1247</v>
      </c>
      <c r="W936" s="1184" t="s">
        <v>1182</v>
      </c>
      <c r="X936" s="1182"/>
      <c r="Y936" s="1182"/>
      <c r="Z936" s="1185">
        <v>1995</v>
      </c>
      <c r="AA936" s="1186"/>
      <c r="AB936" s="1186"/>
      <c r="AC936" s="1186"/>
      <c r="AD936" s="1186"/>
      <c r="AE936" s="1186"/>
      <c r="AF936" s="1186"/>
      <c r="AG936" s="1186"/>
      <c r="AH936" s="1186"/>
      <c r="AI936" s="1186"/>
      <c r="AJ936" s="1186"/>
      <c r="AK936" s="1186"/>
      <c r="AL936" s="1186"/>
      <c r="AM936" s="1186"/>
      <c r="AN936" s="1186"/>
      <c r="AO936" s="1186"/>
      <c r="AP936" s="1186"/>
      <c r="AQ936" s="1186"/>
      <c r="AR936" s="1186"/>
      <c r="AS936" s="1186"/>
      <c r="AT936" s="1186"/>
      <c r="AU936" s="1186"/>
      <c r="AV936" s="1186"/>
      <c r="AW936" s="1186"/>
      <c r="AX936" s="1186"/>
      <c r="AY936" s="1186"/>
      <c r="AZ936" s="1186"/>
      <c r="BA936" s="1186"/>
      <c r="BB936" s="1186"/>
      <c r="BC936" s="1186"/>
      <c r="BD936" s="1187"/>
      <c r="BE936" s="1187"/>
      <c r="BF936" s="1187"/>
      <c r="BG936" s="1187"/>
      <c r="BH936" s="1187"/>
      <c r="BI936" s="1187"/>
      <c r="BJ936" s="1187"/>
      <c r="BK936" s="1187"/>
      <c r="BL936" s="1187"/>
      <c r="BM936" s="1187"/>
      <c r="BN936" s="1187"/>
      <c r="BO936" s="1187"/>
      <c r="BP936" s="1187"/>
      <c r="BQ936" s="1187"/>
      <c r="BR936" s="1187"/>
      <c r="BS936" s="1187"/>
      <c r="BT936" s="1187"/>
      <c r="BU936" s="1187">
        <v>0.16200000000000001</v>
      </c>
      <c r="BV936" s="1187">
        <v>0.16200000000000001</v>
      </c>
      <c r="BW936" s="1187">
        <v>0.16200000000000001</v>
      </c>
      <c r="BX936" s="1187">
        <v>0.16400000000000001</v>
      </c>
      <c r="BY936" s="1187">
        <v>0.17399999999999999</v>
      </c>
      <c r="BZ936" s="1187">
        <v>0.192</v>
      </c>
      <c r="CA936" s="1187">
        <v>0.21</v>
      </c>
      <c r="CB936" s="1187">
        <v>0.22500000000000001</v>
      </c>
      <c r="CC936" s="1187">
        <v>0.23</v>
      </c>
      <c r="CD936" s="1187">
        <v>0.246</v>
      </c>
      <c r="CE936" s="1187">
        <v>0.255</v>
      </c>
      <c r="CF936" s="1187">
        <v>0.26700000000000002</v>
      </c>
      <c r="CG936" s="1187">
        <v>0.28000000000000003</v>
      </c>
      <c r="CH936" s="1187">
        <v>0.30299999999999999</v>
      </c>
      <c r="CI936" s="1187">
        <v>0.32600000000000001</v>
      </c>
      <c r="CJ936" s="1187">
        <v>0.318</v>
      </c>
      <c r="CK936" s="1188">
        <v>0.33100000000000002</v>
      </c>
      <c r="CL936" s="1187">
        <v>0.36099999999999999</v>
      </c>
      <c r="CM936" s="1232"/>
      <c r="CN936" s="1233"/>
    </row>
    <row r="937" spans="6:92" s="328" customFormat="1">
      <c r="F937" s="1181"/>
      <c r="O937" s="328" t="s">
        <v>1183</v>
      </c>
      <c r="V937" s="322" t="s">
        <v>1248</v>
      </c>
      <c r="W937" s="1184" t="s">
        <v>1182</v>
      </c>
      <c r="X937" s="1182"/>
      <c r="Y937" s="1182"/>
      <c r="Z937" s="1185">
        <v>1995</v>
      </c>
      <c r="AA937" s="1186"/>
      <c r="AB937" s="1186"/>
      <c r="AC937" s="1186"/>
      <c r="AD937" s="1186"/>
      <c r="AE937" s="1186"/>
      <c r="AF937" s="1186"/>
      <c r="AG937" s="1186"/>
      <c r="AH937" s="1186"/>
      <c r="AI937" s="1186"/>
      <c r="AJ937" s="1186"/>
      <c r="AK937" s="1186"/>
      <c r="AL937" s="1186"/>
      <c r="AM937" s="1186"/>
      <c r="AN937" s="1186"/>
      <c r="AO937" s="1186"/>
      <c r="AP937" s="1186"/>
      <c r="AQ937" s="1186"/>
      <c r="AR937" s="1186"/>
      <c r="AS937" s="1186"/>
      <c r="AT937" s="1186"/>
      <c r="AU937" s="1186"/>
      <c r="AV937" s="1186"/>
      <c r="AW937" s="1186"/>
      <c r="AX937" s="1186"/>
      <c r="AY937" s="1186"/>
      <c r="AZ937" s="1186"/>
      <c r="BA937" s="1186"/>
      <c r="BB937" s="1186"/>
      <c r="BC937" s="1186"/>
      <c r="BD937" s="1187"/>
      <c r="BE937" s="1187"/>
      <c r="BF937" s="1187"/>
      <c r="BG937" s="1187"/>
      <c r="BH937" s="1187"/>
      <c r="BI937" s="1187"/>
      <c r="BJ937" s="1187"/>
      <c r="BK937" s="1187"/>
      <c r="BL937" s="1187"/>
      <c r="BM937" s="1187"/>
      <c r="BN937" s="1187"/>
      <c r="BO937" s="1187"/>
      <c r="BP937" s="1187"/>
      <c r="BQ937" s="1187"/>
      <c r="BR937" s="1187"/>
      <c r="BS937" s="1187"/>
      <c r="BT937" s="1187"/>
      <c r="BU937" s="1187">
        <v>3.0059999999999998</v>
      </c>
      <c r="BV937" s="1187">
        <v>3.008</v>
      </c>
      <c r="BW937" s="1187">
        <v>3.012</v>
      </c>
      <c r="BX937" s="1187">
        <v>3.0129999999999999</v>
      </c>
      <c r="BY937" s="1187">
        <v>3.1040000000000001</v>
      </c>
      <c r="BZ937" s="1187">
        <v>3.2010000000000001</v>
      </c>
      <c r="CA937" s="1187">
        <v>3.4460000000000002</v>
      </c>
      <c r="CB937" s="1187">
        <v>3.7120000000000002</v>
      </c>
      <c r="CC937" s="1187">
        <v>3.8730000000000002</v>
      </c>
      <c r="CD937" s="1187">
        <v>4.0650000000000004</v>
      </c>
      <c r="CE937" s="1187">
        <v>4.0999999999999996</v>
      </c>
      <c r="CF937" s="1187">
        <v>4.1680000000000001</v>
      </c>
      <c r="CG937" s="1187">
        <v>4.2759999999999998</v>
      </c>
      <c r="CH937" s="1187">
        <v>4.6139999999999999</v>
      </c>
      <c r="CI937" s="1187">
        <v>4.8810000000000002</v>
      </c>
      <c r="CJ937" s="1187">
        <v>4.968</v>
      </c>
      <c r="CK937" s="1188">
        <v>5.226</v>
      </c>
      <c r="CL937" s="1187">
        <v>5.3040000000000003</v>
      </c>
      <c r="CM937" s="1232"/>
      <c r="CN937" s="1233"/>
    </row>
    <row r="938" spans="6:92" s="328" customFormat="1">
      <c r="F938" s="1181"/>
      <c r="O938" s="328" t="s">
        <v>1183</v>
      </c>
      <c r="V938" s="322" t="s">
        <v>1249</v>
      </c>
      <c r="W938" s="1184" t="s">
        <v>1182</v>
      </c>
      <c r="X938" s="1182"/>
      <c r="Y938" s="1182"/>
      <c r="Z938" s="1185">
        <v>1995</v>
      </c>
      <c r="AA938" s="1186"/>
      <c r="AB938" s="1186"/>
      <c r="AC938" s="1186"/>
      <c r="AD938" s="1186"/>
      <c r="AE938" s="1186"/>
      <c r="AF938" s="1186"/>
      <c r="AG938" s="1186"/>
      <c r="AH938" s="1186"/>
      <c r="AI938" s="1186"/>
      <c r="AJ938" s="1186"/>
      <c r="AK938" s="1186"/>
      <c r="AL938" s="1186"/>
      <c r="AM938" s="1186"/>
      <c r="AN938" s="1186"/>
      <c r="AO938" s="1186"/>
      <c r="AP938" s="1186"/>
      <c r="AQ938" s="1186"/>
      <c r="AR938" s="1186"/>
      <c r="AS938" s="1186"/>
      <c r="AT938" s="1186"/>
      <c r="AU938" s="1186"/>
      <c r="AV938" s="1186"/>
      <c r="AW938" s="1186"/>
      <c r="AX938" s="1186"/>
      <c r="AY938" s="1186"/>
      <c r="AZ938" s="1186"/>
      <c r="BA938" s="1186"/>
      <c r="BB938" s="1186"/>
      <c r="BC938" s="1186"/>
      <c r="BD938" s="1187"/>
      <c r="BE938" s="1187"/>
      <c r="BF938" s="1187"/>
      <c r="BG938" s="1187"/>
      <c r="BH938" s="1187"/>
      <c r="BI938" s="1187"/>
      <c r="BJ938" s="1187"/>
      <c r="BK938" s="1187"/>
      <c r="BL938" s="1187"/>
      <c r="BM938" s="1187"/>
      <c r="BN938" s="1187"/>
      <c r="BO938" s="1187"/>
      <c r="BP938" s="1187"/>
      <c r="BQ938" s="1187"/>
      <c r="BR938" s="1187"/>
      <c r="BS938" s="1187"/>
      <c r="BT938" s="1187"/>
      <c r="BU938" s="1187">
        <v>1.7430000000000001</v>
      </c>
      <c r="BV938" s="1187">
        <v>1.74</v>
      </c>
      <c r="BW938" s="1187">
        <v>1.734</v>
      </c>
      <c r="BX938" s="1187">
        <v>1.788</v>
      </c>
      <c r="BY938" s="1187">
        <v>1.8660000000000001</v>
      </c>
      <c r="BZ938" s="1187">
        <v>1.8740000000000001</v>
      </c>
      <c r="CA938" s="1187">
        <v>2.0390000000000001</v>
      </c>
      <c r="CB938" s="1187">
        <v>2.1659999999999999</v>
      </c>
      <c r="CC938" s="1187">
        <v>2.2469999999999999</v>
      </c>
      <c r="CD938" s="1187">
        <v>2.3149999999999999</v>
      </c>
      <c r="CE938" s="1187">
        <v>2.347</v>
      </c>
      <c r="CF938" s="1187">
        <v>2.3719999999999999</v>
      </c>
      <c r="CG938" s="1187">
        <v>2.4420000000000002</v>
      </c>
      <c r="CH938" s="1187">
        <v>2.633</v>
      </c>
      <c r="CI938" s="1187">
        <v>2.7959999999999998</v>
      </c>
      <c r="CJ938" s="1187">
        <v>3.101</v>
      </c>
      <c r="CK938" s="1188">
        <v>3.3210000000000002</v>
      </c>
      <c r="CL938" s="1187">
        <v>3.4769999999999999</v>
      </c>
      <c r="CM938" s="1232"/>
      <c r="CN938" s="1233"/>
    </row>
    <row r="939" spans="6:92" s="328" customFormat="1">
      <c r="F939" s="1181"/>
      <c r="O939" s="328" t="s">
        <v>1183</v>
      </c>
      <c r="V939" s="322" t="s">
        <v>1250</v>
      </c>
      <c r="W939" s="1184" t="s">
        <v>1182</v>
      </c>
      <c r="X939" s="1182"/>
      <c r="Y939" s="1182"/>
      <c r="Z939" s="1185">
        <v>1995</v>
      </c>
      <c r="AA939" s="1186"/>
      <c r="AB939" s="1186"/>
      <c r="AC939" s="1186"/>
      <c r="AD939" s="1186"/>
      <c r="AE939" s="1186"/>
      <c r="AF939" s="1186"/>
      <c r="AG939" s="1186"/>
      <c r="AH939" s="1186"/>
      <c r="AI939" s="1186"/>
      <c r="AJ939" s="1186"/>
      <c r="AK939" s="1186"/>
      <c r="AL939" s="1186"/>
      <c r="AM939" s="1186"/>
      <c r="AN939" s="1186"/>
      <c r="AO939" s="1186"/>
      <c r="AP939" s="1186"/>
      <c r="AQ939" s="1186"/>
      <c r="AR939" s="1186"/>
      <c r="AS939" s="1186"/>
      <c r="AT939" s="1186"/>
      <c r="AU939" s="1186"/>
      <c r="AV939" s="1186"/>
      <c r="AW939" s="1186"/>
      <c r="AX939" s="1186"/>
      <c r="AY939" s="1186"/>
      <c r="AZ939" s="1186"/>
      <c r="BA939" s="1186"/>
      <c r="BB939" s="1186"/>
      <c r="BC939" s="1186"/>
      <c r="BD939" s="1187"/>
      <c r="BE939" s="1187"/>
      <c r="BF939" s="1187"/>
      <c r="BG939" s="1187"/>
      <c r="BH939" s="1187"/>
      <c r="BI939" s="1187"/>
      <c r="BJ939" s="1187"/>
      <c r="BK939" s="1187"/>
      <c r="BL939" s="1187"/>
      <c r="BM939" s="1187"/>
      <c r="BN939" s="1187"/>
      <c r="BO939" s="1187"/>
      <c r="BP939" s="1187"/>
      <c r="BQ939" s="1187"/>
      <c r="BR939" s="1187"/>
      <c r="BS939" s="1187"/>
      <c r="BT939" s="1187"/>
      <c r="BU939" s="1187">
        <v>0</v>
      </c>
      <c r="BV939" s="1187">
        <v>0</v>
      </c>
      <c r="BW939" s="1187">
        <v>0</v>
      </c>
      <c r="BX939" s="1187">
        <v>0</v>
      </c>
      <c r="BY939" s="1187">
        <v>0</v>
      </c>
      <c r="BZ939" s="1187">
        <v>0</v>
      </c>
      <c r="CA939" s="1187">
        <v>0</v>
      </c>
      <c r="CB939" s="1187">
        <v>0</v>
      </c>
      <c r="CC939" s="1187">
        <v>0</v>
      </c>
      <c r="CD939" s="1187">
        <v>0</v>
      </c>
      <c r="CE939" s="1187">
        <v>0</v>
      </c>
      <c r="CF939" s="1187">
        <v>0</v>
      </c>
      <c r="CG939" s="1187">
        <v>0</v>
      </c>
      <c r="CH939" s="1187">
        <v>0</v>
      </c>
      <c r="CI939" s="1187">
        <v>0</v>
      </c>
      <c r="CJ939" s="1187">
        <v>0</v>
      </c>
      <c r="CK939" s="1188">
        <v>0</v>
      </c>
      <c r="CL939" s="1187">
        <v>0</v>
      </c>
      <c r="CM939" s="1232"/>
      <c r="CN939" s="1233"/>
    </row>
    <row r="940" spans="6:92" s="328" customFormat="1">
      <c r="F940" s="1181"/>
      <c r="O940" s="328" t="s">
        <v>1183</v>
      </c>
      <c r="V940" s="322" t="s">
        <v>1251</v>
      </c>
      <c r="W940" s="1184" t="s">
        <v>1182</v>
      </c>
      <c r="X940" s="1182"/>
      <c r="Y940" s="1182"/>
      <c r="Z940" s="1185">
        <v>1995</v>
      </c>
      <c r="AA940" s="1186"/>
      <c r="AB940" s="1186"/>
      <c r="AC940" s="1186"/>
      <c r="AD940" s="1186"/>
      <c r="AE940" s="1186"/>
      <c r="AF940" s="1186"/>
      <c r="AG940" s="1186"/>
      <c r="AH940" s="1186"/>
      <c r="AI940" s="1186"/>
      <c r="AJ940" s="1186"/>
      <c r="AK940" s="1186"/>
      <c r="AL940" s="1186"/>
      <c r="AM940" s="1186"/>
      <c r="AN940" s="1186"/>
      <c r="AO940" s="1186"/>
      <c r="AP940" s="1186"/>
      <c r="AQ940" s="1186"/>
      <c r="AR940" s="1186"/>
      <c r="AS940" s="1186"/>
      <c r="AT940" s="1186"/>
      <c r="AU940" s="1186"/>
      <c r="AV940" s="1186"/>
      <c r="AW940" s="1186"/>
      <c r="AX940" s="1186"/>
      <c r="AY940" s="1186"/>
      <c r="AZ940" s="1186"/>
      <c r="BA940" s="1186"/>
      <c r="BB940" s="1186"/>
      <c r="BC940" s="1186"/>
      <c r="BD940" s="1187"/>
      <c r="BE940" s="1187"/>
      <c r="BF940" s="1187"/>
      <c r="BG940" s="1187"/>
      <c r="BH940" s="1187"/>
      <c r="BI940" s="1187"/>
      <c r="BJ940" s="1187"/>
      <c r="BK940" s="1187"/>
      <c r="BL940" s="1187"/>
      <c r="BM940" s="1187"/>
      <c r="BN940" s="1187"/>
      <c r="BO940" s="1187"/>
      <c r="BP940" s="1187"/>
      <c r="BQ940" s="1187"/>
      <c r="BR940" s="1187"/>
      <c r="BS940" s="1187"/>
      <c r="BT940" s="1187"/>
      <c r="BU940" s="1187">
        <v>0.38600000000000001</v>
      </c>
      <c r="BV940" s="1187">
        <v>0.38700000000000001</v>
      </c>
      <c r="BW940" s="1187">
        <v>0.38700000000000001</v>
      </c>
      <c r="BX940" s="1187">
        <v>0.39700000000000002</v>
      </c>
      <c r="BY940" s="1187">
        <v>0.41699999999999998</v>
      </c>
      <c r="BZ940" s="1187">
        <v>0.44800000000000001</v>
      </c>
      <c r="CA940" s="1187">
        <v>0.48099999999999998</v>
      </c>
      <c r="CB940" s="1187">
        <v>0.51400000000000001</v>
      </c>
      <c r="CC940" s="1187">
        <v>0.53100000000000003</v>
      </c>
      <c r="CD940" s="1187">
        <v>0.55600000000000005</v>
      </c>
      <c r="CE940" s="1187">
        <v>0.56999999999999995</v>
      </c>
      <c r="CF940" s="1187">
        <v>0.59</v>
      </c>
      <c r="CG940" s="1187">
        <v>0.59699999999999998</v>
      </c>
      <c r="CH940" s="1187">
        <v>0.64900000000000002</v>
      </c>
      <c r="CI940" s="1187">
        <v>0.69899999999999995</v>
      </c>
      <c r="CJ940" s="1187">
        <v>0.71699999999999997</v>
      </c>
      <c r="CK940" s="1188">
        <v>0.75900000000000001</v>
      </c>
      <c r="CL940" s="1187">
        <v>0.75</v>
      </c>
      <c r="CM940" s="1232"/>
      <c r="CN940" s="1233"/>
    </row>
    <row r="941" spans="6:92" s="328" customFormat="1">
      <c r="F941" s="1181"/>
      <c r="O941" s="328" t="s">
        <v>1183</v>
      </c>
      <c r="V941" s="322" t="s">
        <v>1252</v>
      </c>
      <c r="W941" s="1184" t="s">
        <v>1182</v>
      </c>
      <c r="X941" s="1182"/>
      <c r="Y941" s="1182"/>
      <c r="Z941" s="1185">
        <v>1995</v>
      </c>
      <c r="AA941" s="1186"/>
      <c r="AB941" s="1186"/>
      <c r="AC941" s="1186"/>
      <c r="AD941" s="1186"/>
      <c r="AE941" s="1186"/>
      <c r="AF941" s="1186"/>
      <c r="AG941" s="1186"/>
      <c r="AH941" s="1186"/>
      <c r="AI941" s="1186"/>
      <c r="AJ941" s="1186"/>
      <c r="AK941" s="1186"/>
      <c r="AL941" s="1186"/>
      <c r="AM941" s="1186"/>
      <c r="AN941" s="1186"/>
      <c r="AO941" s="1186"/>
      <c r="AP941" s="1186"/>
      <c r="AQ941" s="1186"/>
      <c r="AR941" s="1186"/>
      <c r="AS941" s="1186"/>
      <c r="AT941" s="1186"/>
      <c r="AU941" s="1186"/>
      <c r="AV941" s="1186"/>
      <c r="AW941" s="1186"/>
      <c r="AX941" s="1186"/>
      <c r="AY941" s="1186"/>
      <c r="AZ941" s="1186"/>
      <c r="BA941" s="1186"/>
      <c r="BB941" s="1186"/>
      <c r="BC941" s="1186"/>
      <c r="BD941" s="1187"/>
      <c r="BE941" s="1187"/>
      <c r="BF941" s="1187"/>
      <c r="BG941" s="1187"/>
      <c r="BH941" s="1187"/>
      <c r="BI941" s="1187"/>
      <c r="BJ941" s="1187"/>
      <c r="BK941" s="1187"/>
      <c r="BL941" s="1187"/>
      <c r="BM941" s="1187"/>
      <c r="BN941" s="1187"/>
      <c r="BO941" s="1187"/>
      <c r="BP941" s="1187"/>
      <c r="BQ941" s="1187"/>
      <c r="BR941" s="1187"/>
      <c r="BS941" s="1187"/>
      <c r="BT941" s="1187"/>
      <c r="BU941" s="1187">
        <v>18.928999999999998</v>
      </c>
      <c r="BV941" s="1187">
        <v>19.344000000000001</v>
      </c>
      <c r="BW941" s="1187">
        <v>18.745000000000001</v>
      </c>
      <c r="BX941" s="1187">
        <v>18.786999999999999</v>
      </c>
      <c r="BY941" s="1187">
        <v>20.207000000000001</v>
      </c>
      <c r="BZ941" s="1187">
        <v>18.471</v>
      </c>
      <c r="CA941" s="1187">
        <v>17.684000000000001</v>
      </c>
      <c r="CB941" s="1187">
        <v>19.094000000000001</v>
      </c>
      <c r="CC941" s="1187">
        <v>18.527999999999999</v>
      </c>
      <c r="CD941" s="1187">
        <v>25.369</v>
      </c>
      <c r="CE941" s="1187">
        <v>27.356999999999999</v>
      </c>
      <c r="CF941" s="1187">
        <v>28.663</v>
      </c>
      <c r="CG941" s="1187">
        <v>26.797000000000001</v>
      </c>
      <c r="CH941" s="1187">
        <v>26.785</v>
      </c>
      <c r="CI941" s="1187">
        <v>30.196000000000002</v>
      </c>
      <c r="CJ941" s="1187">
        <v>31.155000000000001</v>
      </c>
      <c r="CK941" s="1188">
        <v>27.291</v>
      </c>
      <c r="CL941" s="1187">
        <v>29.082999999999998</v>
      </c>
      <c r="CM941" s="1232"/>
      <c r="CN941" s="1233"/>
    </row>
    <row r="942" spans="6:92" s="328" customFormat="1">
      <c r="F942" s="1181"/>
      <c r="O942" s="328" t="s">
        <v>1183</v>
      </c>
      <c r="V942" s="322" t="s">
        <v>1187</v>
      </c>
      <c r="W942" s="1184" t="s">
        <v>1182</v>
      </c>
      <c r="X942" s="1182"/>
      <c r="Y942" s="1182"/>
      <c r="Z942" s="1185">
        <v>1995</v>
      </c>
      <c r="AA942" s="1186"/>
      <c r="AB942" s="1186"/>
      <c r="AC942" s="1186"/>
      <c r="AD942" s="1186"/>
      <c r="AE942" s="1186"/>
      <c r="AF942" s="1186"/>
      <c r="AG942" s="1186"/>
      <c r="AH942" s="1186"/>
      <c r="AI942" s="1186"/>
      <c r="AJ942" s="1186"/>
      <c r="AK942" s="1186"/>
      <c r="AL942" s="1186"/>
      <c r="AM942" s="1186"/>
      <c r="AN942" s="1186"/>
      <c r="AO942" s="1186"/>
      <c r="AP942" s="1186"/>
      <c r="AQ942" s="1186"/>
      <c r="AR942" s="1186"/>
      <c r="AS942" s="1186"/>
      <c r="AT942" s="1186"/>
      <c r="AU942" s="1186"/>
      <c r="AV942" s="1186"/>
      <c r="AW942" s="1186"/>
      <c r="AX942" s="1186"/>
      <c r="AY942" s="1186"/>
      <c r="AZ942" s="1186"/>
      <c r="BA942" s="1186"/>
      <c r="BB942" s="1186"/>
      <c r="BC942" s="1186"/>
      <c r="BD942" s="1187"/>
      <c r="BE942" s="1187"/>
      <c r="BF942" s="1187"/>
      <c r="BG942" s="1187"/>
      <c r="BH942" s="1187"/>
      <c r="BI942" s="1187"/>
      <c r="BJ942" s="1187"/>
      <c r="BK942" s="1187"/>
      <c r="BL942" s="1187"/>
      <c r="BM942" s="1187"/>
      <c r="BN942" s="1187"/>
      <c r="BO942" s="1187"/>
      <c r="BP942" s="1187"/>
      <c r="BQ942" s="1187"/>
      <c r="BR942" s="1187"/>
      <c r="BS942" s="1187"/>
      <c r="BT942" s="1187"/>
      <c r="BU942" s="1187">
        <v>7.2690000000000001</v>
      </c>
      <c r="BV942" s="1187">
        <v>7.4459999999999997</v>
      </c>
      <c r="BW942" s="1187">
        <v>7.0350000000000001</v>
      </c>
      <c r="BX942" s="1187">
        <v>7.3029999999999999</v>
      </c>
      <c r="BY942" s="1187">
        <v>7.8319999999999999</v>
      </c>
      <c r="BZ942" s="1187">
        <v>7.2649999999999997</v>
      </c>
      <c r="CA942" s="1187">
        <v>7.5140000000000002</v>
      </c>
      <c r="CB942" s="1187">
        <v>7.24</v>
      </c>
      <c r="CC942" s="1187">
        <v>6.7679999999999998</v>
      </c>
      <c r="CD942" s="1187">
        <v>11.374000000000001</v>
      </c>
      <c r="CE942" s="1187">
        <v>11.119</v>
      </c>
      <c r="CF942" s="1187">
        <v>11.763999999999999</v>
      </c>
      <c r="CG942" s="1187">
        <v>10.992000000000001</v>
      </c>
      <c r="CH942" s="1187">
        <v>10.930999999999999</v>
      </c>
      <c r="CI942" s="1187">
        <v>14.144</v>
      </c>
      <c r="CJ942" s="1187">
        <v>14.037000000000001</v>
      </c>
      <c r="CK942" s="1188">
        <v>10.49</v>
      </c>
      <c r="CL942" s="1187">
        <v>12.236000000000001</v>
      </c>
      <c r="CM942" s="1232"/>
      <c r="CN942" s="1233"/>
    </row>
    <row r="943" spans="6:92" s="328" customFormat="1">
      <c r="F943" s="1181"/>
      <c r="O943" s="328" t="s">
        <v>1183</v>
      </c>
      <c r="V943" s="322" t="s">
        <v>1188</v>
      </c>
      <c r="W943" s="1184" t="s">
        <v>1182</v>
      </c>
      <c r="X943" s="1182"/>
      <c r="Y943" s="1182"/>
      <c r="Z943" s="1185">
        <v>1995</v>
      </c>
      <c r="AA943" s="1186"/>
      <c r="AB943" s="1186"/>
      <c r="AC943" s="1186"/>
      <c r="AD943" s="1186"/>
      <c r="AE943" s="1186"/>
      <c r="AF943" s="1186"/>
      <c r="AG943" s="1186"/>
      <c r="AH943" s="1186"/>
      <c r="AI943" s="1186"/>
      <c r="AJ943" s="1186"/>
      <c r="AK943" s="1186"/>
      <c r="AL943" s="1186"/>
      <c r="AM943" s="1186"/>
      <c r="AN943" s="1186"/>
      <c r="AO943" s="1186"/>
      <c r="AP943" s="1186"/>
      <c r="AQ943" s="1186"/>
      <c r="AR943" s="1186"/>
      <c r="AS943" s="1186"/>
      <c r="AT943" s="1186"/>
      <c r="AU943" s="1186"/>
      <c r="AV943" s="1186"/>
      <c r="AW943" s="1186"/>
      <c r="AX943" s="1186"/>
      <c r="AY943" s="1186"/>
      <c r="AZ943" s="1186"/>
      <c r="BA943" s="1186"/>
      <c r="BB943" s="1186"/>
      <c r="BC943" s="1186"/>
      <c r="BD943" s="1187"/>
      <c r="BE943" s="1187"/>
      <c r="BF943" s="1187"/>
      <c r="BG943" s="1187"/>
      <c r="BH943" s="1187"/>
      <c r="BI943" s="1187"/>
      <c r="BJ943" s="1187"/>
      <c r="BK943" s="1187"/>
      <c r="BL943" s="1187"/>
      <c r="BM943" s="1187"/>
      <c r="BN943" s="1187"/>
      <c r="BO943" s="1187"/>
      <c r="BP943" s="1187"/>
      <c r="BQ943" s="1187"/>
      <c r="BR943" s="1187"/>
      <c r="BS943" s="1187"/>
      <c r="BT943" s="1187"/>
      <c r="BU943" s="1187">
        <v>1.38</v>
      </c>
      <c r="BV943" s="1187">
        <v>1.4179999999999999</v>
      </c>
      <c r="BW943" s="1187">
        <v>1.379</v>
      </c>
      <c r="BX943" s="1187">
        <v>1.4</v>
      </c>
      <c r="BY943" s="1187">
        <v>1.4690000000000001</v>
      </c>
      <c r="BZ943" s="1187">
        <v>1.3540000000000001</v>
      </c>
      <c r="CA943" s="1187">
        <v>1.379</v>
      </c>
      <c r="CB943" s="1187">
        <v>1.4059999999999999</v>
      </c>
      <c r="CC943" s="1187">
        <v>1.3660000000000001</v>
      </c>
      <c r="CD943" s="1187">
        <v>1.897</v>
      </c>
      <c r="CE943" s="1187">
        <v>2</v>
      </c>
      <c r="CF943" s="1187">
        <v>2.11</v>
      </c>
      <c r="CG943" s="1187">
        <v>2.0459999999999998</v>
      </c>
      <c r="CH943" s="1187">
        <v>1.9450000000000001</v>
      </c>
      <c r="CI943" s="1187">
        <v>2.1930000000000001</v>
      </c>
      <c r="CJ943" s="1187">
        <v>2.7050000000000001</v>
      </c>
      <c r="CK943" s="1188">
        <v>2.48</v>
      </c>
      <c r="CL943" s="1187">
        <v>2.7610000000000001</v>
      </c>
      <c r="CM943" s="1232"/>
      <c r="CN943" s="1233"/>
    </row>
    <row r="944" spans="6:92" s="328" customFormat="1">
      <c r="F944" s="1181"/>
      <c r="O944" s="328" t="s">
        <v>1183</v>
      </c>
      <c r="V944" s="322" t="s">
        <v>1189</v>
      </c>
      <c r="W944" s="1184" t="s">
        <v>1182</v>
      </c>
      <c r="X944" s="1182"/>
      <c r="Y944" s="1182"/>
      <c r="Z944" s="1185">
        <v>1995</v>
      </c>
      <c r="AA944" s="1186"/>
      <c r="AB944" s="1186"/>
      <c r="AC944" s="1186"/>
      <c r="AD944" s="1186"/>
      <c r="AE944" s="1186"/>
      <c r="AF944" s="1186"/>
      <c r="AG944" s="1186"/>
      <c r="AH944" s="1186"/>
      <c r="AI944" s="1186"/>
      <c r="AJ944" s="1186"/>
      <c r="AK944" s="1186"/>
      <c r="AL944" s="1186"/>
      <c r="AM944" s="1186"/>
      <c r="AN944" s="1186"/>
      <c r="AO944" s="1186"/>
      <c r="AP944" s="1186"/>
      <c r="AQ944" s="1186"/>
      <c r="AR944" s="1186"/>
      <c r="AS944" s="1186"/>
      <c r="AT944" s="1186"/>
      <c r="AU944" s="1186"/>
      <c r="AV944" s="1186"/>
      <c r="AW944" s="1186"/>
      <c r="AX944" s="1186"/>
      <c r="AY944" s="1186"/>
      <c r="AZ944" s="1186"/>
      <c r="BA944" s="1186"/>
      <c r="BB944" s="1186"/>
      <c r="BC944" s="1186"/>
      <c r="BD944" s="1187"/>
      <c r="BE944" s="1187"/>
      <c r="BF944" s="1187"/>
      <c r="BG944" s="1187"/>
      <c r="BH944" s="1187"/>
      <c r="BI944" s="1187"/>
      <c r="BJ944" s="1187"/>
      <c r="BK944" s="1187"/>
      <c r="BL944" s="1187"/>
      <c r="BM944" s="1187"/>
      <c r="BN944" s="1187"/>
      <c r="BO944" s="1187"/>
      <c r="BP944" s="1187"/>
      <c r="BQ944" s="1187"/>
      <c r="BR944" s="1187"/>
      <c r="BS944" s="1187"/>
      <c r="BT944" s="1187"/>
      <c r="BU944" s="1187">
        <v>1.4999999999999999E-2</v>
      </c>
      <c r="BV944" s="1187">
        <v>1.4999999999999999E-2</v>
      </c>
      <c r="BW944" s="1187">
        <v>1.6E-2</v>
      </c>
      <c r="BX944" s="1187">
        <v>1.6E-2</v>
      </c>
      <c r="BY944" s="1187">
        <v>1.6E-2</v>
      </c>
      <c r="BZ944" s="1187">
        <v>1.4999999999999999E-2</v>
      </c>
      <c r="CA944" s="1187">
        <v>1.4999999999999999E-2</v>
      </c>
      <c r="CB944" s="1187">
        <v>1.6E-2</v>
      </c>
      <c r="CC944" s="1187">
        <v>1.7000000000000001E-2</v>
      </c>
      <c r="CD944" s="1187">
        <v>2.1999999999999999E-2</v>
      </c>
      <c r="CE944" s="1187">
        <v>2.4E-2</v>
      </c>
      <c r="CF944" s="1187">
        <v>2.5999999999999999E-2</v>
      </c>
      <c r="CG944" s="1187">
        <v>2.5999999999999999E-2</v>
      </c>
      <c r="CH944" s="1187">
        <v>2.3E-2</v>
      </c>
      <c r="CI944" s="1187">
        <v>2.1999999999999999E-2</v>
      </c>
      <c r="CJ944" s="1187">
        <v>0.124</v>
      </c>
      <c r="CK944" s="1188">
        <v>2.4E-2</v>
      </c>
      <c r="CL944" s="1187">
        <v>0.14299999999999999</v>
      </c>
      <c r="CM944" s="1232"/>
      <c r="CN944" s="1233"/>
    </row>
    <row r="945" spans="6:92" s="328" customFormat="1">
      <c r="F945" s="1181"/>
      <c r="O945" s="328" t="s">
        <v>1183</v>
      </c>
      <c r="V945" s="322" t="s">
        <v>1190</v>
      </c>
      <c r="W945" s="1184" t="s">
        <v>1182</v>
      </c>
      <c r="X945" s="1182"/>
      <c r="Y945" s="1182"/>
      <c r="Z945" s="1185">
        <v>1995</v>
      </c>
      <c r="AA945" s="1186"/>
      <c r="AB945" s="1186"/>
      <c r="AC945" s="1186"/>
      <c r="AD945" s="1186"/>
      <c r="AE945" s="1186"/>
      <c r="AF945" s="1186"/>
      <c r="AG945" s="1186"/>
      <c r="AH945" s="1186"/>
      <c r="AI945" s="1186"/>
      <c r="AJ945" s="1186"/>
      <c r="AK945" s="1186"/>
      <c r="AL945" s="1186"/>
      <c r="AM945" s="1186"/>
      <c r="AN945" s="1186"/>
      <c r="AO945" s="1186"/>
      <c r="AP945" s="1186"/>
      <c r="AQ945" s="1186"/>
      <c r="AR945" s="1186"/>
      <c r="AS945" s="1186"/>
      <c r="AT945" s="1186"/>
      <c r="AU945" s="1186"/>
      <c r="AV945" s="1186"/>
      <c r="AW945" s="1186"/>
      <c r="AX945" s="1186"/>
      <c r="AY945" s="1186"/>
      <c r="AZ945" s="1186"/>
      <c r="BA945" s="1186"/>
      <c r="BB945" s="1186"/>
      <c r="BC945" s="1186"/>
      <c r="BD945" s="1187"/>
      <c r="BE945" s="1187"/>
      <c r="BF945" s="1187"/>
      <c r="BG945" s="1187"/>
      <c r="BH945" s="1187"/>
      <c r="BI945" s="1187"/>
      <c r="BJ945" s="1187"/>
      <c r="BK945" s="1187"/>
      <c r="BL945" s="1187"/>
      <c r="BM945" s="1187"/>
      <c r="BN945" s="1187"/>
      <c r="BO945" s="1187"/>
      <c r="BP945" s="1187"/>
      <c r="BQ945" s="1187"/>
      <c r="BR945" s="1187"/>
      <c r="BS945" s="1187"/>
      <c r="BT945" s="1187"/>
      <c r="BU945" s="1187">
        <v>0.35</v>
      </c>
      <c r="BV945" s="1187">
        <v>0.35699999999999998</v>
      </c>
      <c r="BW945" s="1187">
        <v>0.32500000000000001</v>
      </c>
      <c r="BX945" s="1187">
        <v>0.33300000000000002</v>
      </c>
      <c r="BY945" s="1187">
        <v>0.33700000000000002</v>
      </c>
      <c r="BZ945" s="1187">
        <v>0.308</v>
      </c>
      <c r="CA945" s="1187">
        <v>0.316</v>
      </c>
      <c r="CB945" s="1187">
        <v>0.307</v>
      </c>
      <c r="CC945" s="1187">
        <v>0.30299999999999999</v>
      </c>
      <c r="CD945" s="1187">
        <v>0.33300000000000002</v>
      </c>
      <c r="CE945" s="1187">
        <v>0.35199999999999998</v>
      </c>
      <c r="CF945" s="1187">
        <v>0.37</v>
      </c>
      <c r="CG945" s="1187">
        <v>0.36699999999999999</v>
      </c>
      <c r="CH945" s="1187">
        <v>0.34599999999999997</v>
      </c>
      <c r="CI945" s="1187">
        <v>0.39100000000000001</v>
      </c>
      <c r="CJ945" s="1187">
        <v>0.40100000000000002</v>
      </c>
      <c r="CK945" s="1188">
        <v>0.41899999999999998</v>
      </c>
      <c r="CL945" s="1187">
        <v>0.74</v>
      </c>
      <c r="CM945" s="1232"/>
      <c r="CN945" s="1233"/>
    </row>
    <row r="946" spans="6:92" s="328" customFormat="1">
      <c r="F946" s="1181"/>
      <c r="O946" s="328" t="s">
        <v>1183</v>
      </c>
      <c r="V946" s="322" t="s">
        <v>1191</v>
      </c>
      <c r="W946" s="1184" t="s">
        <v>1182</v>
      </c>
      <c r="X946" s="1182"/>
      <c r="Y946" s="1182"/>
      <c r="Z946" s="1185">
        <v>1995</v>
      </c>
      <c r="AA946" s="1186"/>
      <c r="AB946" s="1186"/>
      <c r="AC946" s="1186"/>
      <c r="AD946" s="1186"/>
      <c r="AE946" s="1186"/>
      <c r="AF946" s="1186"/>
      <c r="AG946" s="1186"/>
      <c r="AH946" s="1186"/>
      <c r="AI946" s="1186"/>
      <c r="AJ946" s="1186"/>
      <c r="AK946" s="1186"/>
      <c r="AL946" s="1186"/>
      <c r="AM946" s="1186"/>
      <c r="AN946" s="1186"/>
      <c r="AO946" s="1186"/>
      <c r="AP946" s="1186"/>
      <c r="AQ946" s="1186"/>
      <c r="AR946" s="1186"/>
      <c r="AS946" s="1186"/>
      <c r="AT946" s="1186"/>
      <c r="AU946" s="1186"/>
      <c r="AV946" s="1186"/>
      <c r="AW946" s="1186"/>
      <c r="AX946" s="1186"/>
      <c r="AY946" s="1186"/>
      <c r="AZ946" s="1186"/>
      <c r="BA946" s="1186"/>
      <c r="BB946" s="1186"/>
      <c r="BC946" s="1186"/>
      <c r="BD946" s="1187"/>
      <c r="BE946" s="1187"/>
      <c r="BF946" s="1187"/>
      <c r="BG946" s="1187"/>
      <c r="BH946" s="1187"/>
      <c r="BI946" s="1187"/>
      <c r="BJ946" s="1187"/>
      <c r="BK946" s="1187"/>
      <c r="BL946" s="1187"/>
      <c r="BM946" s="1187"/>
      <c r="BN946" s="1187"/>
      <c r="BO946" s="1187"/>
      <c r="BP946" s="1187"/>
      <c r="BQ946" s="1187"/>
      <c r="BR946" s="1187"/>
      <c r="BS946" s="1187"/>
      <c r="BT946" s="1187"/>
      <c r="BU946" s="1187">
        <v>8.1189999999999998</v>
      </c>
      <c r="BV946" s="1187">
        <v>8.3569999999999993</v>
      </c>
      <c r="BW946" s="1187">
        <v>8.0299999999999994</v>
      </c>
      <c r="BX946" s="1187">
        <v>7.9359999999999999</v>
      </c>
      <c r="BY946" s="1187">
        <v>8.4019999999999992</v>
      </c>
      <c r="BZ946" s="1187">
        <v>7.6379999999999999</v>
      </c>
      <c r="CA946" s="1187">
        <v>6.3490000000000002</v>
      </c>
      <c r="CB946" s="1187">
        <v>7.4950000000000001</v>
      </c>
      <c r="CC946" s="1187">
        <v>7.8540000000000001</v>
      </c>
      <c r="CD946" s="1187">
        <v>8.3379999999999992</v>
      </c>
      <c r="CE946" s="1187">
        <v>9.6560000000000006</v>
      </c>
      <c r="CF946" s="1187">
        <v>9.7319999999999993</v>
      </c>
      <c r="CG946" s="1187">
        <v>8.8970000000000002</v>
      </c>
      <c r="CH946" s="1187">
        <v>8.8339999999999996</v>
      </c>
      <c r="CI946" s="1187">
        <v>9.3309999999999995</v>
      </c>
      <c r="CJ946" s="1187">
        <v>9.7390000000000008</v>
      </c>
      <c r="CK946" s="1188">
        <v>9.6210000000000004</v>
      </c>
      <c r="CL946" s="1187">
        <v>9.9629999999999992</v>
      </c>
      <c r="CM946" s="1232"/>
      <c r="CN946" s="1233"/>
    </row>
    <row r="947" spans="6:92" s="328" customFormat="1">
      <c r="F947" s="1181"/>
      <c r="O947" s="328" t="s">
        <v>1183</v>
      </c>
      <c r="V947" s="322" t="s">
        <v>1192</v>
      </c>
      <c r="W947" s="1184" t="s">
        <v>1182</v>
      </c>
      <c r="X947" s="1182"/>
      <c r="Y947" s="1182"/>
      <c r="Z947" s="1185">
        <v>1995</v>
      </c>
      <c r="AA947" s="1186"/>
      <c r="AB947" s="1186"/>
      <c r="AC947" s="1186"/>
      <c r="AD947" s="1186"/>
      <c r="AE947" s="1186"/>
      <c r="AF947" s="1186"/>
      <c r="AG947" s="1186"/>
      <c r="AH947" s="1186"/>
      <c r="AI947" s="1186"/>
      <c r="AJ947" s="1186"/>
      <c r="AK947" s="1186"/>
      <c r="AL947" s="1186"/>
      <c r="AM947" s="1186"/>
      <c r="AN947" s="1186"/>
      <c r="AO947" s="1186"/>
      <c r="AP947" s="1186"/>
      <c r="AQ947" s="1186"/>
      <c r="AR947" s="1186"/>
      <c r="AS947" s="1186"/>
      <c r="AT947" s="1186"/>
      <c r="AU947" s="1186"/>
      <c r="AV947" s="1186"/>
      <c r="AW947" s="1186"/>
      <c r="AX947" s="1186"/>
      <c r="AY947" s="1186"/>
      <c r="AZ947" s="1186"/>
      <c r="BA947" s="1186"/>
      <c r="BB947" s="1186"/>
      <c r="BC947" s="1186"/>
      <c r="BD947" s="1187"/>
      <c r="BE947" s="1187"/>
      <c r="BF947" s="1187"/>
      <c r="BG947" s="1187"/>
      <c r="BH947" s="1187"/>
      <c r="BI947" s="1187"/>
      <c r="BJ947" s="1187"/>
      <c r="BK947" s="1187"/>
      <c r="BL947" s="1187"/>
      <c r="BM947" s="1187"/>
      <c r="BN947" s="1187"/>
      <c r="BO947" s="1187"/>
      <c r="BP947" s="1187"/>
      <c r="BQ947" s="1187"/>
      <c r="BR947" s="1187"/>
      <c r="BS947" s="1187"/>
      <c r="BT947" s="1187"/>
      <c r="BU947" s="1187">
        <v>0.24</v>
      </c>
      <c r="BV947" s="1187">
        <v>0.24099999999999999</v>
      </c>
      <c r="BW947" s="1187">
        <v>0.20599999999999999</v>
      </c>
      <c r="BX947" s="1187">
        <v>0.21</v>
      </c>
      <c r="BY947" s="1187">
        <v>0.23200000000000001</v>
      </c>
      <c r="BZ947" s="1187">
        <v>0.19</v>
      </c>
      <c r="CA947" s="1187">
        <v>0.19900000000000001</v>
      </c>
      <c r="CB947" s="1187">
        <v>0.16800000000000001</v>
      </c>
      <c r="CC947" s="1187">
        <v>0.14699999999999999</v>
      </c>
      <c r="CD947" s="1187">
        <v>0.13600000000000001</v>
      </c>
      <c r="CE947" s="1187">
        <v>0.13300000000000001</v>
      </c>
      <c r="CF947" s="1187">
        <v>0.13</v>
      </c>
      <c r="CG947" s="1187">
        <v>0.115</v>
      </c>
      <c r="CH947" s="1187">
        <v>9.4E-2</v>
      </c>
      <c r="CI947" s="1187">
        <v>0.191</v>
      </c>
      <c r="CJ947" s="1187">
        <v>0.23899999999999999</v>
      </c>
      <c r="CK947" s="1188">
        <v>-0.63100000000000001</v>
      </c>
      <c r="CL947" s="1187">
        <v>-1.35</v>
      </c>
      <c r="CM947" s="1232"/>
      <c r="CN947" s="1233"/>
    </row>
    <row r="948" spans="6:92" s="328" customFormat="1">
      <c r="F948" s="1181"/>
      <c r="O948" s="328" t="s">
        <v>1183</v>
      </c>
      <c r="V948" s="322" t="s">
        <v>1294</v>
      </c>
      <c r="W948" s="1184" t="s">
        <v>1182</v>
      </c>
      <c r="X948" s="1182"/>
      <c r="Y948" s="1182"/>
      <c r="Z948" s="1185">
        <v>1995</v>
      </c>
      <c r="AA948" s="1186"/>
      <c r="AB948" s="1186"/>
      <c r="AC948" s="1186"/>
      <c r="AD948" s="1186"/>
      <c r="AE948" s="1186"/>
      <c r="AF948" s="1186"/>
      <c r="AG948" s="1186"/>
      <c r="AH948" s="1186"/>
      <c r="AI948" s="1186"/>
      <c r="AJ948" s="1186"/>
      <c r="AK948" s="1186"/>
      <c r="AL948" s="1186"/>
      <c r="AM948" s="1186"/>
      <c r="AN948" s="1186"/>
      <c r="AO948" s="1186"/>
      <c r="AP948" s="1186"/>
      <c r="AQ948" s="1186"/>
      <c r="AR948" s="1186"/>
      <c r="AS948" s="1186"/>
      <c r="AT948" s="1186"/>
      <c r="AU948" s="1186"/>
      <c r="AV948" s="1186"/>
      <c r="AW948" s="1186"/>
      <c r="AX948" s="1186"/>
      <c r="AY948" s="1186"/>
      <c r="AZ948" s="1186"/>
      <c r="BA948" s="1186"/>
      <c r="BB948" s="1186"/>
      <c r="BC948" s="1186"/>
      <c r="BD948" s="1187"/>
      <c r="BE948" s="1187"/>
      <c r="BF948" s="1187"/>
      <c r="BG948" s="1187"/>
      <c r="BH948" s="1187"/>
      <c r="BI948" s="1187"/>
      <c r="BJ948" s="1187"/>
      <c r="BK948" s="1187"/>
      <c r="BL948" s="1187"/>
      <c r="BM948" s="1187"/>
      <c r="BN948" s="1187"/>
      <c r="BO948" s="1187"/>
      <c r="BP948" s="1187"/>
      <c r="BQ948" s="1187"/>
      <c r="BR948" s="1187"/>
      <c r="BS948" s="1187"/>
      <c r="BT948" s="1187"/>
      <c r="BU948" s="1187">
        <v>2.5000000000000001E-2</v>
      </c>
      <c r="BV948" s="1187">
        <v>2.5000000000000001E-2</v>
      </c>
      <c r="BW948" s="1187">
        <v>2.7E-2</v>
      </c>
      <c r="BX948" s="1187">
        <v>2.5000000000000001E-2</v>
      </c>
      <c r="BY948" s="1187">
        <v>3.1E-2</v>
      </c>
      <c r="BZ948" s="1187">
        <v>2.7E-2</v>
      </c>
      <c r="CA948" s="1187">
        <v>3.1E-2</v>
      </c>
      <c r="CB948" s="1187">
        <v>3.5999999999999997E-2</v>
      </c>
      <c r="CC948" s="1187">
        <v>0.03</v>
      </c>
      <c r="CD948" s="1187">
        <v>5.5E-2</v>
      </c>
      <c r="CE948" s="1187">
        <v>6.2E-2</v>
      </c>
      <c r="CF948" s="1187">
        <v>6.9000000000000006E-2</v>
      </c>
      <c r="CG948" s="1187">
        <v>6.4000000000000001E-2</v>
      </c>
      <c r="CH948" s="1187">
        <v>6.9000000000000006E-2</v>
      </c>
      <c r="CI948" s="1187">
        <v>6.8000000000000005E-2</v>
      </c>
      <c r="CJ948" s="1187">
        <v>0.06</v>
      </c>
      <c r="CK948" s="1188">
        <v>4.5999999999999999E-2</v>
      </c>
      <c r="CL948" s="1187">
        <v>4.2999999999999997E-2</v>
      </c>
      <c r="CM948" s="1232"/>
      <c r="CN948" s="1233"/>
    </row>
    <row r="949" spans="6:92" s="328" customFormat="1">
      <c r="F949" s="1181"/>
      <c r="O949" s="328" t="s">
        <v>1183</v>
      </c>
      <c r="V949" s="322" t="s">
        <v>1295</v>
      </c>
      <c r="W949" s="1184" t="s">
        <v>1182</v>
      </c>
      <c r="X949" s="1182"/>
      <c r="Y949" s="1182"/>
      <c r="Z949" s="1185">
        <v>1995</v>
      </c>
      <c r="AA949" s="1186"/>
      <c r="AB949" s="1186"/>
      <c r="AC949" s="1186"/>
      <c r="AD949" s="1186"/>
      <c r="AE949" s="1186"/>
      <c r="AF949" s="1186"/>
      <c r="AG949" s="1186"/>
      <c r="AH949" s="1186"/>
      <c r="AI949" s="1186"/>
      <c r="AJ949" s="1186"/>
      <c r="AK949" s="1186"/>
      <c r="AL949" s="1186"/>
      <c r="AM949" s="1186"/>
      <c r="AN949" s="1186"/>
      <c r="AO949" s="1186"/>
      <c r="AP949" s="1186"/>
      <c r="AQ949" s="1186"/>
      <c r="AR949" s="1186"/>
      <c r="AS949" s="1186"/>
      <c r="AT949" s="1186"/>
      <c r="AU949" s="1186"/>
      <c r="AV949" s="1186"/>
      <c r="AW949" s="1186"/>
      <c r="AX949" s="1186"/>
      <c r="AY949" s="1186"/>
      <c r="AZ949" s="1186"/>
      <c r="BA949" s="1186"/>
      <c r="BB949" s="1186"/>
      <c r="BC949" s="1186"/>
      <c r="BD949" s="1187"/>
      <c r="BE949" s="1187"/>
      <c r="BF949" s="1187"/>
      <c r="BG949" s="1187"/>
      <c r="BH949" s="1187"/>
      <c r="BI949" s="1187"/>
      <c r="BJ949" s="1187"/>
      <c r="BK949" s="1187"/>
      <c r="BL949" s="1187"/>
      <c r="BM949" s="1187"/>
      <c r="BN949" s="1187"/>
      <c r="BO949" s="1187"/>
      <c r="BP949" s="1187"/>
      <c r="BQ949" s="1187"/>
      <c r="BR949" s="1187"/>
      <c r="BS949" s="1187"/>
      <c r="BT949" s="1187"/>
      <c r="BU949" s="1187">
        <v>0.86399999999999999</v>
      </c>
      <c r="BV949" s="1187">
        <v>0.79700000000000004</v>
      </c>
      <c r="BW949" s="1187">
        <v>1.0489999999999999</v>
      </c>
      <c r="BX949" s="1187">
        <v>0.878</v>
      </c>
      <c r="BY949" s="1187">
        <v>1.218</v>
      </c>
      <c r="BZ949" s="1187">
        <v>1.0249999999999999</v>
      </c>
      <c r="CA949" s="1187">
        <v>1.222</v>
      </c>
      <c r="CB949" s="1187">
        <v>1.706</v>
      </c>
      <c r="CC949" s="1187">
        <v>1.3109999999999999</v>
      </c>
      <c r="CD949" s="1187">
        <v>2.3210000000000002</v>
      </c>
      <c r="CE949" s="1187">
        <v>3.0129999999999999</v>
      </c>
      <c r="CF949" s="1187">
        <v>3.395</v>
      </c>
      <c r="CG949" s="1187">
        <v>3.202</v>
      </c>
      <c r="CH949" s="1187">
        <v>3.4969999999999999</v>
      </c>
      <c r="CI949" s="1187">
        <v>2.8889999999999998</v>
      </c>
      <c r="CJ949" s="1187">
        <v>2.9009999999999998</v>
      </c>
      <c r="CK949" s="1188">
        <v>3.9089999999999998</v>
      </c>
      <c r="CL949" s="1187">
        <v>3.274</v>
      </c>
      <c r="CM949" s="1232"/>
      <c r="CN949" s="1233"/>
    </row>
    <row r="950" spans="6:92" s="328" customFormat="1">
      <c r="F950" s="1181"/>
      <c r="O950" s="328" t="s">
        <v>1183</v>
      </c>
      <c r="V950" s="322" t="s">
        <v>1296</v>
      </c>
      <c r="W950" s="1184" t="s">
        <v>1182</v>
      </c>
      <c r="X950" s="1182"/>
      <c r="Y950" s="1182"/>
      <c r="Z950" s="1185">
        <v>1995</v>
      </c>
      <c r="AA950" s="1186"/>
      <c r="AB950" s="1186"/>
      <c r="AC950" s="1186"/>
      <c r="AD950" s="1186"/>
      <c r="AE950" s="1186"/>
      <c r="AF950" s="1186"/>
      <c r="AG950" s="1186"/>
      <c r="AH950" s="1186"/>
      <c r="AI950" s="1186"/>
      <c r="AJ950" s="1186"/>
      <c r="AK950" s="1186"/>
      <c r="AL950" s="1186"/>
      <c r="AM950" s="1186"/>
      <c r="AN950" s="1186"/>
      <c r="AO950" s="1186"/>
      <c r="AP950" s="1186"/>
      <c r="AQ950" s="1186"/>
      <c r="AR950" s="1186"/>
      <c r="AS950" s="1186"/>
      <c r="AT950" s="1186"/>
      <c r="AU950" s="1186"/>
      <c r="AV950" s="1186"/>
      <c r="AW950" s="1186"/>
      <c r="AX950" s="1186"/>
      <c r="AY950" s="1186"/>
      <c r="AZ950" s="1186"/>
      <c r="BA950" s="1186"/>
      <c r="BB950" s="1186"/>
      <c r="BC950" s="1186"/>
      <c r="BD950" s="1187"/>
      <c r="BE950" s="1187"/>
      <c r="BF950" s="1187"/>
      <c r="BG950" s="1187"/>
      <c r="BH950" s="1187"/>
      <c r="BI950" s="1187"/>
      <c r="BJ950" s="1187"/>
      <c r="BK950" s="1187"/>
      <c r="BL950" s="1187"/>
      <c r="BM950" s="1187"/>
      <c r="BN950" s="1187"/>
      <c r="BO950" s="1187"/>
      <c r="BP950" s="1187"/>
      <c r="BQ950" s="1187"/>
      <c r="BR950" s="1187"/>
      <c r="BS950" s="1187"/>
      <c r="BT950" s="1187"/>
      <c r="BU950" s="1187">
        <v>0.66800000000000004</v>
      </c>
      <c r="BV950" s="1187">
        <v>0.68899999999999995</v>
      </c>
      <c r="BW950" s="1187">
        <v>0.68100000000000005</v>
      </c>
      <c r="BX950" s="1187">
        <v>0.68700000000000006</v>
      </c>
      <c r="BY950" s="1187">
        <v>0.67300000000000004</v>
      </c>
      <c r="BZ950" s="1187">
        <v>0.64900000000000002</v>
      </c>
      <c r="CA950" s="1187">
        <v>0.66100000000000003</v>
      </c>
      <c r="CB950" s="1187">
        <v>0.71899999999999997</v>
      </c>
      <c r="CC950" s="1187">
        <v>0.73299999999999998</v>
      </c>
      <c r="CD950" s="1187">
        <v>0.89200000000000002</v>
      </c>
      <c r="CE950" s="1187">
        <v>1</v>
      </c>
      <c r="CF950" s="1187">
        <v>1.071</v>
      </c>
      <c r="CG950" s="1187">
        <v>1.0860000000000001</v>
      </c>
      <c r="CH950" s="1187">
        <v>1.0449999999999999</v>
      </c>
      <c r="CI950" s="1187">
        <v>0.96899999999999997</v>
      </c>
      <c r="CJ950" s="1187">
        <v>0.94899999999999995</v>
      </c>
      <c r="CK950" s="1188">
        <v>0.93200000000000005</v>
      </c>
      <c r="CL950" s="1187">
        <v>1.2749999999999999</v>
      </c>
      <c r="CM950" s="1232"/>
      <c r="CN950" s="1233"/>
    </row>
    <row r="951" spans="6:92" s="328" customFormat="1">
      <c r="F951" s="1181"/>
      <c r="O951" s="328" t="s">
        <v>1183</v>
      </c>
      <c r="V951" s="322" t="s">
        <v>1297</v>
      </c>
      <c r="W951" s="1184" t="s">
        <v>1182</v>
      </c>
      <c r="X951" s="1182"/>
      <c r="Y951" s="1182"/>
      <c r="Z951" s="1185">
        <v>1995</v>
      </c>
      <c r="AA951" s="1186"/>
      <c r="AB951" s="1186"/>
      <c r="AC951" s="1186"/>
      <c r="AD951" s="1186"/>
      <c r="AE951" s="1186"/>
      <c r="AF951" s="1186"/>
      <c r="AG951" s="1186"/>
      <c r="AH951" s="1186"/>
      <c r="AI951" s="1186"/>
      <c r="AJ951" s="1186"/>
      <c r="AK951" s="1186"/>
      <c r="AL951" s="1186"/>
      <c r="AM951" s="1186"/>
      <c r="AN951" s="1186"/>
      <c r="AO951" s="1186"/>
      <c r="AP951" s="1186"/>
      <c r="AQ951" s="1186"/>
      <c r="AR951" s="1186"/>
      <c r="AS951" s="1186"/>
      <c r="AT951" s="1186"/>
      <c r="AU951" s="1186"/>
      <c r="AV951" s="1186"/>
      <c r="AW951" s="1186"/>
      <c r="AX951" s="1186"/>
      <c r="AY951" s="1186"/>
      <c r="AZ951" s="1186"/>
      <c r="BA951" s="1186"/>
      <c r="BB951" s="1186"/>
      <c r="BC951" s="1186"/>
      <c r="BD951" s="1187"/>
      <c r="BE951" s="1187"/>
      <c r="BF951" s="1187"/>
      <c r="BG951" s="1187"/>
      <c r="BH951" s="1187"/>
      <c r="BI951" s="1187"/>
      <c r="BJ951" s="1187"/>
      <c r="BK951" s="1187"/>
      <c r="BL951" s="1187"/>
      <c r="BM951" s="1187"/>
      <c r="BN951" s="1187"/>
      <c r="BO951" s="1187"/>
      <c r="BP951" s="1187"/>
      <c r="BQ951" s="1187"/>
      <c r="BR951" s="1187"/>
      <c r="BS951" s="1187"/>
      <c r="BT951" s="1187"/>
      <c r="BU951" s="1187">
        <v>1.8280000000000001</v>
      </c>
      <c r="BV951" s="1187">
        <v>1.905</v>
      </c>
      <c r="BW951" s="1187">
        <v>1.9510000000000001</v>
      </c>
      <c r="BX951" s="1187">
        <v>1.69</v>
      </c>
      <c r="BY951" s="1187">
        <v>1.8109999999999999</v>
      </c>
      <c r="BZ951" s="1187">
        <v>1.6</v>
      </c>
      <c r="CA951" s="1187">
        <v>2.286</v>
      </c>
      <c r="CB951" s="1187">
        <v>2.206</v>
      </c>
      <c r="CC951" s="1187">
        <v>2.3370000000000002</v>
      </c>
      <c r="CD951" s="1187">
        <v>2.3959999999999999</v>
      </c>
      <c r="CE951" s="1187">
        <v>2.5129999999999999</v>
      </c>
      <c r="CF951" s="1187">
        <v>3.0259999999999998</v>
      </c>
      <c r="CG951" s="1187">
        <v>2.64</v>
      </c>
      <c r="CH951" s="1187">
        <v>2.7330000000000001</v>
      </c>
      <c r="CI951" s="1187">
        <v>3.1</v>
      </c>
      <c r="CJ951" s="1187">
        <v>3.1110000000000002</v>
      </c>
      <c r="CK951" s="1188">
        <v>2.7989999999999999</v>
      </c>
      <c r="CL951" s="1187">
        <v>2.6480000000000001</v>
      </c>
      <c r="CM951" s="1232"/>
      <c r="CN951" s="1233"/>
    </row>
    <row r="952" spans="6:92" s="328" customFormat="1">
      <c r="F952" s="1181"/>
      <c r="O952" s="328" t="s">
        <v>1183</v>
      </c>
      <c r="V952" s="322" t="s">
        <v>1287</v>
      </c>
      <c r="W952" s="1184" t="s">
        <v>1182</v>
      </c>
      <c r="X952" s="1182"/>
      <c r="Y952" s="1182"/>
      <c r="Z952" s="1185">
        <v>1995</v>
      </c>
      <c r="AA952" s="1186"/>
      <c r="AB952" s="1186"/>
      <c r="AC952" s="1186"/>
      <c r="AD952" s="1186"/>
      <c r="AE952" s="1186"/>
      <c r="AF952" s="1186"/>
      <c r="AG952" s="1186"/>
      <c r="AH952" s="1186"/>
      <c r="AI952" s="1186"/>
      <c r="AJ952" s="1186"/>
      <c r="AK952" s="1186"/>
      <c r="AL952" s="1186"/>
      <c r="AM952" s="1186"/>
      <c r="AN952" s="1186"/>
      <c r="AO952" s="1186"/>
      <c r="AP952" s="1186"/>
      <c r="AQ952" s="1186"/>
      <c r="AR952" s="1186"/>
      <c r="AS952" s="1186"/>
      <c r="AT952" s="1186"/>
      <c r="AU952" s="1186"/>
      <c r="AV952" s="1186"/>
      <c r="AW952" s="1186"/>
      <c r="AX952" s="1186"/>
      <c r="AY952" s="1186"/>
      <c r="AZ952" s="1186"/>
      <c r="BA952" s="1186"/>
      <c r="BB952" s="1186"/>
      <c r="BC952" s="1186"/>
      <c r="BD952" s="1187"/>
      <c r="BE952" s="1187"/>
      <c r="BF952" s="1187"/>
      <c r="BG952" s="1187"/>
      <c r="BH952" s="1187"/>
      <c r="BI952" s="1187"/>
      <c r="BJ952" s="1187"/>
      <c r="BK952" s="1187"/>
      <c r="BL952" s="1187"/>
      <c r="BM952" s="1187"/>
      <c r="BN952" s="1187"/>
      <c r="BO952" s="1187"/>
      <c r="BP952" s="1187"/>
      <c r="BQ952" s="1187"/>
      <c r="BR952" s="1187"/>
      <c r="BS952" s="1187"/>
      <c r="BT952" s="1187"/>
      <c r="BU952" s="1187">
        <v>2E-3</v>
      </c>
      <c r="BV952" s="1187">
        <v>2E-3</v>
      </c>
      <c r="BW952" s="1187">
        <v>2E-3</v>
      </c>
      <c r="BX952" s="1187">
        <v>2E-3</v>
      </c>
      <c r="BY952" s="1187">
        <v>2E-3</v>
      </c>
      <c r="BZ952" s="1187">
        <v>4.0000000000000001E-3</v>
      </c>
      <c r="CA952" s="1187">
        <v>5.0000000000000001E-3</v>
      </c>
      <c r="CB952" s="1187">
        <v>4.0000000000000001E-3</v>
      </c>
      <c r="CC952" s="1187">
        <v>4.0000000000000001E-3</v>
      </c>
      <c r="CD952" s="1187">
        <v>8.0000000000000002E-3</v>
      </c>
      <c r="CE952" s="1187">
        <v>1.2999999999999999E-2</v>
      </c>
      <c r="CF952" s="1187">
        <v>2.1000000000000001E-2</v>
      </c>
      <c r="CG952" s="1187">
        <v>2.1000000000000001E-2</v>
      </c>
      <c r="CH952" s="1187">
        <v>1.9E-2</v>
      </c>
      <c r="CI952" s="1187">
        <v>1.7999999999999999E-2</v>
      </c>
      <c r="CJ952" s="1187">
        <v>2.1000000000000001E-2</v>
      </c>
      <c r="CK952" s="1188">
        <v>6.0000000000000001E-3</v>
      </c>
      <c r="CL952" s="1187">
        <v>5.0000000000000001E-3</v>
      </c>
      <c r="CM952" s="1232"/>
      <c r="CN952" s="1233"/>
    </row>
    <row r="953" spans="6:92" s="328" customFormat="1">
      <c r="F953" s="1181"/>
      <c r="O953" s="328" t="s">
        <v>1183</v>
      </c>
      <c r="V953" s="322" t="s">
        <v>1371</v>
      </c>
      <c r="W953" s="1184" t="s">
        <v>1182</v>
      </c>
      <c r="X953" s="1182"/>
      <c r="Y953" s="1182"/>
      <c r="Z953" s="1185">
        <v>1995</v>
      </c>
      <c r="AA953" s="1186"/>
      <c r="AB953" s="1186"/>
      <c r="AC953" s="1186"/>
      <c r="AD953" s="1186"/>
      <c r="AE953" s="1186"/>
      <c r="AF953" s="1186"/>
      <c r="AG953" s="1186"/>
      <c r="AH953" s="1186"/>
      <c r="AI953" s="1186"/>
      <c r="AJ953" s="1186"/>
      <c r="AK953" s="1186"/>
      <c r="AL953" s="1186"/>
      <c r="AM953" s="1186"/>
      <c r="AN953" s="1186"/>
      <c r="AO953" s="1186"/>
      <c r="AP953" s="1186"/>
      <c r="AQ953" s="1186"/>
      <c r="AR953" s="1186"/>
      <c r="AS953" s="1186"/>
      <c r="AT953" s="1186"/>
      <c r="AU953" s="1186"/>
      <c r="AV953" s="1186"/>
      <c r="AW953" s="1186"/>
      <c r="AX953" s="1186"/>
      <c r="AY953" s="1186"/>
      <c r="AZ953" s="1186"/>
      <c r="BA953" s="1186"/>
      <c r="BB953" s="1186"/>
      <c r="BC953" s="1186"/>
      <c r="BD953" s="1187"/>
      <c r="BE953" s="1187"/>
      <c r="BF953" s="1187"/>
      <c r="BG953" s="1187"/>
      <c r="BH953" s="1187"/>
      <c r="BI953" s="1187"/>
      <c r="BJ953" s="1187"/>
      <c r="BK953" s="1187"/>
      <c r="BL953" s="1187"/>
      <c r="BM953" s="1187"/>
      <c r="BN953" s="1187"/>
      <c r="BO953" s="1187"/>
      <c r="BP953" s="1187"/>
      <c r="BQ953" s="1187"/>
      <c r="BR953" s="1187"/>
      <c r="BS953" s="1187"/>
      <c r="BT953" s="1187"/>
      <c r="BU953" s="1187">
        <v>0</v>
      </c>
      <c r="BV953" s="1187">
        <v>0</v>
      </c>
      <c r="BW953" s="1187">
        <v>0</v>
      </c>
      <c r="BX953" s="1187">
        <v>0</v>
      </c>
      <c r="BY953" s="1187">
        <v>0</v>
      </c>
      <c r="BZ953" s="1187">
        <v>0</v>
      </c>
      <c r="CA953" s="1187">
        <v>0</v>
      </c>
      <c r="CB953" s="1187">
        <v>0</v>
      </c>
      <c r="CC953" s="1187">
        <v>0</v>
      </c>
      <c r="CD953" s="1187">
        <v>0</v>
      </c>
      <c r="CE953" s="1187">
        <v>0</v>
      </c>
      <c r="CF953" s="1187">
        <v>0</v>
      </c>
      <c r="CG953" s="1187">
        <v>0</v>
      </c>
      <c r="CH953" s="1187">
        <v>0</v>
      </c>
      <c r="CI953" s="1187">
        <v>0</v>
      </c>
      <c r="CJ953" s="1187">
        <v>0</v>
      </c>
      <c r="CK953" s="1188">
        <v>0</v>
      </c>
      <c r="CL953" s="1187">
        <v>0</v>
      </c>
      <c r="CM953" s="1232"/>
      <c r="CN953" s="1233"/>
    </row>
    <row r="954" spans="6:92" s="328" customFormat="1">
      <c r="F954" s="1181"/>
      <c r="O954" s="328" t="s">
        <v>1183</v>
      </c>
      <c r="V954" s="322" t="s">
        <v>1372</v>
      </c>
      <c r="W954" s="1184" t="s">
        <v>1182</v>
      </c>
      <c r="X954" s="1182"/>
      <c r="Y954" s="1182"/>
      <c r="Z954" s="1185">
        <v>1995</v>
      </c>
      <c r="AA954" s="1186"/>
      <c r="AB954" s="1186"/>
      <c r="AC954" s="1186"/>
      <c r="AD954" s="1186"/>
      <c r="AE954" s="1186"/>
      <c r="AF954" s="1186"/>
      <c r="AG954" s="1186"/>
      <c r="AH954" s="1186"/>
      <c r="AI954" s="1186"/>
      <c r="AJ954" s="1186"/>
      <c r="AK954" s="1186"/>
      <c r="AL954" s="1186"/>
      <c r="AM954" s="1186"/>
      <c r="AN954" s="1186"/>
      <c r="AO954" s="1186"/>
      <c r="AP954" s="1186"/>
      <c r="AQ954" s="1186"/>
      <c r="AR954" s="1186"/>
      <c r="AS954" s="1186"/>
      <c r="AT954" s="1186"/>
      <c r="AU954" s="1186"/>
      <c r="AV954" s="1186"/>
      <c r="AW954" s="1186"/>
      <c r="AX954" s="1186"/>
      <c r="AY954" s="1186"/>
      <c r="AZ954" s="1186"/>
      <c r="BA954" s="1186"/>
      <c r="BB954" s="1186"/>
      <c r="BC954" s="1186"/>
      <c r="BD954" s="1187"/>
      <c r="BE954" s="1187"/>
      <c r="BF954" s="1187"/>
      <c r="BG954" s="1187"/>
      <c r="BH954" s="1187"/>
      <c r="BI954" s="1187"/>
      <c r="BJ954" s="1187"/>
      <c r="BK954" s="1187"/>
      <c r="BL954" s="1187"/>
      <c r="BM954" s="1187"/>
      <c r="BN954" s="1187"/>
      <c r="BO954" s="1187"/>
      <c r="BP954" s="1187"/>
      <c r="BQ954" s="1187"/>
      <c r="BR954" s="1187"/>
      <c r="BS954" s="1187"/>
      <c r="BT954" s="1187"/>
      <c r="BU954" s="1187">
        <v>4.1000000000000002E-2</v>
      </c>
      <c r="BV954" s="1187">
        <v>4.1000000000000002E-2</v>
      </c>
      <c r="BW954" s="1187">
        <v>4.2000000000000003E-2</v>
      </c>
      <c r="BX954" s="1187">
        <v>3.6999999999999998E-2</v>
      </c>
      <c r="BY954" s="1187">
        <v>4.2999999999999997E-2</v>
      </c>
      <c r="BZ954" s="1187">
        <v>6.0999999999999999E-2</v>
      </c>
      <c r="CA954" s="1187">
        <v>0.125</v>
      </c>
      <c r="CB954" s="1187">
        <v>0.124</v>
      </c>
      <c r="CC954" s="1187">
        <v>0.10199999999999999</v>
      </c>
      <c r="CD954" s="1187">
        <v>0.114</v>
      </c>
      <c r="CE954" s="1187">
        <v>0.123</v>
      </c>
      <c r="CF954" s="1187">
        <v>0.221</v>
      </c>
      <c r="CG954" s="1187">
        <v>0.29199999999999998</v>
      </c>
      <c r="CH954" s="1187">
        <v>0.52100000000000002</v>
      </c>
      <c r="CI954" s="1187">
        <v>0.80200000000000005</v>
      </c>
      <c r="CJ954" s="1187">
        <v>0.84399999999999997</v>
      </c>
      <c r="CK954" s="1188">
        <v>0.51</v>
      </c>
      <c r="CL954" s="1187">
        <v>0.33400000000000002</v>
      </c>
      <c r="CM954" s="1232"/>
      <c r="CN954" s="1233"/>
    </row>
    <row r="955" spans="6:92" s="328" customFormat="1">
      <c r="F955" s="1181"/>
      <c r="O955" s="328" t="s">
        <v>1183</v>
      </c>
      <c r="V955" s="322" t="s">
        <v>1373</v>
      </c>
      <c r="W955" s="1184" t="s">
        <v>1182</v>
      </c>
      <c r="X955" s="1182"/>
      <c r="Y955" s="1182"/>
      <c r="Z955" s="1185">
        <v>1995</v>
      </c>
      <c r="AA955" s="1186"/>
      <c r="AB955" s="1186"/>
      <c r="AC955" s="1186"/>
      <c r="AD955" s="1186"/>
      <c r="AE955" s="1186"/>
      <c r="AF955" s="1186"/>
      <c r="AG955" s="1186"/>
      <c r="AH955" s="1186"/>
      <c r="AI955" s="1186"/>
      <c r="AJ955" s="1186"/>
      <c r="AK955" s="1186"/>
      <c r="AL955" s="1186"/>
      <c r="AM955" s="1186"/>
      <c r="AN955" s="1186"/>
      <c r="AO955" s="1186"/>
      <c r="AP955" s="1186"/>
      <c r="AQ955" s="1186"/>
      <c r="AR955" s="1186"/>
      <c r="AS955" s="1186"/>
      <c r="AT955" s="1186"/>
      <c r="AU955" s="1186"/>
      <c r="AV955" s="1186"/>
      <c r="AW955" s="1186"/>
      <c r="AX955" s="1186"/>
      <c r="AY955" s="1186"/>
      <c r="AZ955" s="1186"/>
      <c r="BA955" s="1186"/>
      <c r="BB955" s="1186"/>
      <c r="BC955" s="1186"/>
      <c r="BD955" s="1187"/>
      <c r="BE955" s="1187"/>
      <c r="BF955" s="1187"/>
      <c r="BG955" s="1187"/>
      <c r="BH955" s="1187"/>
      <c r="BI955" s="1187"/>
      <c r="BJ955" s="1187"/>
      <c r="BK955" s="1187"/>
      <c r="BL955" s="1187"/>
      <c r="BM955" s="1187"/>
      <c r="BN955" s="1187"/>
      <c r="BO955" s="1187"/>
      <c r="BP955" s="1187"/>
      <c r="BQ955" s="1187"/>
      <c r="BR955" s="1187"/>
      <c r="BS955" s="1187"/>
      <c r="BT955" s="1187"/>
      <c r="BU955" s="1187">
        <v>7.4999999999999997E-2</v>
      </c>
      <c r="BV955" s="1187">
        <v>8.2000000000000003E-2</v>
      </c>
      <c r="BW955" s="1187">
        <v>7.9000000000000001E-2</v>
      </c>
      <c r="BX955" s="1187">
        <v>7.2999999999999995E-2</v>
      </c>
      <c r="BY955" s="1187">
        <v>8.5999999999999993E-2</v>
      </c>
      <c r="BZ955" s="1187">
        <v>8.5999999999999993E-2</v>
      </c>
      <c r="CA955" s="1187">
        <v>0.107</v>
      </c>
      <c r="CB955" s="1187">
        <v>8.7999999999999995E-2</v>
      </c>
      <c r="CC955" s="1187">
        <v>7.5999999999999998E-2</v>
      </c>
      <c r="CD955" s="1187">
        <v>8.6999999999999994E-2</v>
      </c>
      <c r="CE955" s="1187">
        <v>0.09</v>
      </c>
      <c r="CF955" s="1187">
        <v>9.7000000000000003E-2</v>
      </c>
      <c r="CG955" s="1187">
        <v>0.105</v>
      </c>
      <c r="CH955" s="1187">
        <v>0.11600000000000001</v>
      </c>
      <c r="CI955" s="1187">
        <v>0.114</v>
      </c>
      <c r="CJ955" s="1187">
        <v>0.14399999999999999</v>
      </c>
      <c r="CK955" s="1188">
        <v>9.6000000000000002E-2</v>
      </c>
      <c r="CL955" s="1187">
        <v>0.105</v>
      </c>
      <c r="CM955" s="1232"/>
      <c r="CN955" s="1233"/>
    </row>
    <row r="956" spans="6:92" s="328" customFormat="1">
      <c r="F956" s="1181"/>
      <c r="O956" s="328" t="s">
        <v>1183</v>
      </c>
      <c r="V956" s="322" t="s">
        <v>1374</v>
      </c>
      <c r="W956" s="1184" t="s">
        <v>1182</v>
      </c>
      <c r="X956" s="1182"/>
      <c r="Y956" s="1182"/>
      <c r="Z956" s="1185">
        <v>1995</v>
      </c>
      <c r="AA956" s="1186"/>
      <c r="AB956" s="1186"/>
      <c r="AC956" s="1186"/>
      <c r="AD956" s="1186"/>
      <c r="AE956" s="1186"/>
      <c r="AF956" s="1186"/>
      <c r="AG956" s="1186"/>
      <c r="AH956" s="1186"/>
      <c r="AI956" s="1186"/>
      <c r="AJ956" s="1186"/>
      <c r="AK956" s="1186"/>
      <c r="AL956" s="1186"/>
      <c r="AM956" s="1186"/>
      <c r="AN956" s="1186"/>
      <c r="AO956" s="1186"/>
      <c r="AP956" s="1186"/>
      <c r="AQ956" s="1186"/>
      <c r="AR956" s="1186"/>
      <c r="AS956" s="1186"/>
      <c r="AT956" s="1186"/>
      <c r="AU956" s="1186"/>
      <c r="AV956" s="1186"/>
      <c r="AW956" s="1186"/>
      <c r="AX956" s="1186"/>
      <c r="AY956" s="1186"/>
      <c r="AZ956" s="1186"/>
      <c r="BA956" s="1186"/>
      <c r="BB956" s="1186"/>
      <c r="BC956" s="1186"/>
      <c r="BD956" s="1187"/>
      <c r="BE956" s="1187"/>
      <c r="BF956" s="1187"/>
      <c r="BG956" s="1187"/>
      <c r="BH956" s="1187"/>
      <c r="BI956" s="1187"/>
      <c r="BJ956" s="1187"/>
      <c r="BK956" s="1187"/>
      <c r="BL956" s="1187"/>
      <c r="BM956" s="1187"/>
      <c r="BN956" s="1187"/>
      <c r="BO956" s="1187"/>
      <c r="BP956" s="1187"/>
      <c r="BQ956" s="1187"/>
      <c r="BR956" s="1187"/>
      <c r="BS956" s="1187"/>
      <c r="BT956" s="1187"/>
      <c r="BU956" s="1187">
        <v>1.2E-2</v>
      </c>
      <c r="BV956" s="1187">
        <v>1.0999999999999999E-2</v>
      </c>
      <c r="BW956" s="1187">
        <v>1.2999999999999999E-2</v>
      </c>
      <c r="BX956" s="1187">
        <v>1.2E-2</v>
      </c>
      <c r="BY956" s="1187">
        <v>1.7000000000000001E-2</v>
      </c>
      <c r="BZ956" s="1187">
        <v>0.03</v>
      </c>
      <c r="CA956" s="1187">
        <v>4.3999999999999997E-2</v>
      </c>
      <c r="CB956" s="1187">
        <v>3.6999999999999998E-2</v>
      </c>
      <c r="CC956" s="1187">
        <v>3.7999999999999999E-2</v>
      </c>
      <c r="CD956" s="1187">
        <v>6.9000000000000006E-2</v>
      </c>
      <c r="CE956" s="1187">
        <v>0.13600000000000001</v>
      </c>
      <c r="CF956" s="1187">
        <v>0.21099999999999999</v>
      </c>
      <c r="CG956" s="1187">
        <v>0.216</v>
      </c>
      <c r="CH956" s="1187">
        <v>0.19600000000000001</v>
      </c>
      <c r="CI956" s="1187">
        <v>0.19500000000000001</v>
      </c>
      <c r="CJ956" s="1187">
        <v>8.2000000000000003E-2</v>
      </c>
      <c r="CK956" s="1188">
        <v>0.115</v>
      </c>
      <c r="CL956" s="1187">
        <v>0.113</v>
      </c>
      <c r="CM956" s="1232"/>
      <c r="CN956" s="1233"/>
    </row>
    <row r="957" spans="6:92" s="328" customFormat="1">
      <c r="F957" s="1181"/>
      <c r="O957" s="328" t="s">
        <v>1183</v>
      </c>
      <c r="V957" s="322" t="s">
        <v>1375</v>
      </c>
      <c r="W957" s="1184" t="s">
        <v>1182</v>
      </c>
      <c r="X957" s="1182"/>
      <c r="Y957" s="1182"/>
      <c r="Z957" s="1185">
        <v>1995</v>
      </c>
      <c r="AA957" s="1186"/>
      <c r="AB957" s="1186"/>
      <c r="AC957" s="1186"/>
      <c r="AD957" s="1186"/>
      <c r="AE957" s="1186"/>
      <c r="AF957" s="1186"/>
      <c r="AG957" s="1186"/>
      <c r="AH957" s="1186"/>
      <c r="AI957" s="1186"/>
      <c r="AJ957" s="1186"/>
      <c r="AK957" s="1186"/>
      <c r="AL957" s="1186"/>
      <c r="AM957" s="1186"/>
      <c r="AN957" s="1186"/>
      <c r="AO957" s="1186"/>
      <c r="AP957" s="1186"/>
      <c r="AQ957" s="1186"/>
      <c r="AR957" s="1186"/>
      <c r="AS957" s="1186"/>
      <c r="AT957" s="1186"/>
      <c r="AU957" s="1186"/>
      <c r="AV957" s="1186"/>
      <c r="AW957" s="1186"/>
      <c r="AX957" s="1186"/>
      <c r="AY957" s="1186"/>
      <c r="AZ957" s="1186"/>
      <c r="BA957" s="1186"/>
      <c r="BB957" s="1186"/>
      <c r="BC957" s="1186"/>
      <c r="BD957" s="1187"/>
      <c r="BE957" s="1187"/>
      <c r="BF957" s="1187"/>
      <c r="BG957" s="1187"/>
      <c r="BH957" s="1187"/>
      <c r="BI957" s="1187"/>
      <c r="BJ957" s="1187"/>
      <c r="BK957" s="1187"/>
      <c r="BL957" s="1187"/>
      <c r="BM957" s="1187"/>
      <c r="BN957" s="1187"/>
      <c r="BO957" s="1187"/>
      <c r="BP957" s="1187"/>
      <c r="BQ957" s="1187"/>
      <c r="BR957" s="1187"/>
      <c r="BS957" s="1187"/>
      <c r="BT957" s="1187"/>
      <c r="BU957" s="1187">
        <v>1.698</v>
      </c>
      <c r="BV957" s="1187">
        <v>1.768</v>
      </c>
      <c r="BW957" s="1187">
        <v>1.8140000000000001</v>
      </c>
      <c r="BX957" s="1187">
        <v>1.5660000000000001</v>
      </c>
      <c r="BY957" s="1187">
        <v>1.6619999999999999</v>
      </c>
      <c r="BZ957" s="1187">
        <v>1.419</v>
      </c>
      <c r="CA957" s="1187">
        <v>2.0049999999999999</v>
      </c>
      <c r="CB957" s="1187">
        <v>1.952</v>
      </c>
      <c r="CC957" s="1187">
        <v>2.117</v>
      </c>
      <c r="CD957" s="1187">
        <v>2.117</v>
      </c>
      <c r="CE957" s="1187">
        <v>2.15</v>
      </c>
      <c r="CF957" s="1187">
        <v>2.476</v>
      </c>
      <c r="CG957" s="1187">
        <v>2.0049999999999999</v>
      </c>
      <c r="CH957" s="1187">
        <v>1.881</v>
      </c>
      <c r="CI957" s="1187">
        <v>1.97</v>
      </c>
      <c r="CJ957" s="1187">
        <v>2.0209999999999999</v>
      </c>
      <c r="CK957" s="1188">
        <v>2.0720000000000001</v>
      </c>
      <c r="CL957" s="1187">
        <v>2.0910000000000002</v>
      </c>
      <c r="CM957" s="1232"/>
      <c r="CN957" s="1233"/>
    </row>
    <row r="958" spans="6:92" s="328" customFormat="1">
      <c r="F958" s="1181"/>
      <c r="O958" s="328" t="s">
        <v>1183</v>
      </c>
      <c r="V958" s="322" t="s">
        <v>1376</v>
      </c>
      <c r="W958" s="1184" t="s">
        <v>1182</v>
      </c>
      <c r="X958" s="1182"/>
      <c r="Y958" s="1182"/>
      <c r="Z958" s="1185">
        <v>1995</v>
      </c>
      <c r="AA958" s="1186"/>
      <c r="AB958" s="1186"/>
      <c r="AC958" s="1186"/>
      <c r="AD958" s="1186"/>
      <c r="AE958" s="1186"/>
      <c r="AF958" s="1186"/>
      <c r="AG958" s="1186"/>
      <c r="AH958" s="1186"/>
      <c r="AI958" s="1186"/>
      <c r="AJ958" s="1186"/>
      <c r="AK958" s="1186"/>
      <c r="AL958" s="1186"/>
      <c r="AM958" s="1186"/>
      <c r="AN958" s="1186"/>
      <c r="AO958" s="1186"/>
      <c r="AP958" s="1186"/>
      <c r="AQ958" s="1186"/>
      <c r="AR958" s="1186"/>
      <c r="AS958" s="1186"/>
      <c r="AT958" s="1186"/>
      <c r="AU958" s="1186"/>
      <c r="AV958" s="1186"/>
      <c r="AW958" s="1186"/>
      <c r="AX958" s="1186"/>
      <c r="AY958" s="1186"/>
      <c r="AZ958" s="1186"/>
      <c r="BA958" s="1186"/>
      <c r="BB958" s="1186"/>
      <c r="BC958" s="1186"/>
      <c r="BD958" s="1187"/>
      <c r="BE958" s="1187"/>
      <c r="BF958" s="1187"/>
      <c r="BG958" s="1187"/>
      <c r="BH958" s="1187"/>
      <c r="BI958" s="1187"/>
      <c r="BJ958" s="1187"/>
      <c r="BK958" s="1187"/>
      <c r="BL958" s="1187"/>
      <c r="BM958" s="1187"/>
      <c r="BN958" s="1187"/>
      <c r="BO958" s="1187"/>
      <c r="BP958" s="1187"/>
      <c r="BQ958" s="1187"/>
      <c r="BR958" s="1187"/>
      <c r="BS958" s="1187"/>
      <c r="BT958" s="1187"/>
      <c r="BU958" s="1187">
        <v>3.1539999999999999</v>
      </c>
      <c r="BV958" s="1187">
        <v>3.1339999999999999</v>
      </c>
      <c r="BW958" s="1187">
        <v>5.2859999999999996</v>
      </c>
      <c r="BX958" s="1187">
        <v>5.5220000000000002</v>
      </c>
      <c r="BY958" s="1187">
        <v>5.5039999999999996</v>
      </c>
      <c r="BZ958" s="1187">
        <v>6.6040000000000001</v>
      </c>
      <c r="CA958" s="1187">
        <v>5.7089999999999996</v>
      </c>
      <c r="CB958" s="1187">
        <v>5.8769999999999998</v>
      </c>
      <c r="CC958" s="1187">
        <v>5.593</v>
      </c>
      <c r="CD958" s="1187">
        <v>5.6820000000000004</v>
      </c>
      <c r="CE958" s="1187">
        <v>5.9429999999999996</v>
      </c>
      <c r="CF958" s="1187">
        <v>5.9790000000000001</v>
      </c>
      <c r="CG958" s="1187">
        <v>6.2190000000000003</v>
      </c>
      <c r="CH958" s="1187">
        <v>5.5739999999999998</v>
      </c>
      <c r="CI958" s="1187">
        <v>5.258</v>
      </c>
      <c r="CJ958" s="1187">
        <v>4.5860000000000003</v>
      </c>
      <c r="CK958" s="1188">
        <v>3.8879999999999999</v>
      </c>
      <c r="CL958" s="1187">
        <v>4.0730000000000004</v>
      </c>
      <c r="CM958" s="1232"/>
      <c r="CN958" s="1233"/>
    </row>
    <row r="959" spans="6:92" s="328" customFormat="1">
      <c r="F959" s="1181"/>
      <c r="O959" s="328" t="s">
        <v>1183</v>
      </c>
      <c r="V959" s="322" t="s">
        <v>1377</v>
      </c>
      <c r="W959" s="1184" t="s">
        <v>1182</v>
      </c>
      <c r="X959" s="1182"/>
      <c r="Y959" s="1182"/>
      <c r="Z959" s="1185">
        <v>1995</v>
      </c>
      <c r="AA959" s="1186"/>
      <c r="AB959" s="1186"/>
      <c r="AC959" s="1186"/>
      <c r="AD959" s="1186"/>
      <c r="AE959" s="1186"/>
      <c r="AF959" s="1186"/>
      <c r="AG959" s="1186"/>
      <c r="AH959" s="1186"/>
      <c r="AI959" s="1186"/>
      <c r="AJ959" s="1186"/>
      <c r="AK959" s="1186"/>
      <c r="AL959" s="1186"/>
      <c r="AM959" s="1186"/>
      <c r="AN959" s="1186"/>
      <c r="AO959" s="1186"/>
      <c r="AP959" s="1186"/>
      <c r="AQ959" s="1186"/>
      <c r="AR959" s="1186"/>
      <c r="AS959" s="1186"/>
      <c r="AT959" s="1186"/>
      <c r="AU959" s="1186"/>
      <c r="AV959" s="1186"/>
      <c r="AW959" s="1186"/>
      <c r="AX959" s="1186"/>
      <c r="AY959" s="1186"/>
      <c r="AZ959" s="1186"/>
      <c r="BA959" s="1186"/>
      <c r="BB959" s="1186"/>
      <c r="BC959" s="1186"/>
      <c r="BD959" s="1187"/>
      <c r="BE959" s="1187"/>
      <c r="BF959" s="1187"/>
      <c r="BG959" s="1187"/>
      <c r="BH959" s="1187"/>
      <c r="BI959" s="1187"/>
      <c r="BJ959" s="1187"/>
      <c r="BK959" s="1187"/>
      <c r="BL959" s="1187"/>
      <c r="BM959" s="1187"/>
      <c r="BN959" s="1187"/>
      <c r="BO959" s="1187"/>
      <c r="BP959" s="1187"/>
      <c r="BQ959" s="1187"/>
      <c r="BR959" s="1187"/>
      <c r="BS959" s="1187"/>
      <c r="BT959" s="1187"/>
      <c r="BU959" s="1187">
        <v>0.875</v>
      </c>
      <c r="BV959" s="1187">
        <v>0.749</v>
      </c>
      <c r="BW959" s="1187">
        <v>0.85899999999999999</v>
      </c>
      <c r="BX959" s="1187">
        <v>0.876</v>
      </c>
      <c r="BY959" s="1187">
        <v>0.91200000000000003</v>
      </c>
      <c r="BZ959" s="1187">
        <v>1.1080000000000001</v>
      </c>
      <c r="CA959" s="1187">
        <v>1.1100000000000001</v>
      </c>
      <c r="CB959" s="1187">
        <v>1.0900000000000001</v>
      </c>
      <c r="CC959" s="1187">
        <v>0.96899999999999997</v>
      </c>
      <c r="CD959" s="1187">
        <v>1.0620000000000001</v>
      </c>
      <c r="CE959" s="1187">
        <v>1.228</v>
      </c>
      <c r="CF959" s="1187">
        <v>1.5149999999999999</v>
      </c>
      <c r="CG959" s="1187">
        <v>1.383</v>
      </c>
      <c r="CH959" s="1187">
        <v>1.4159999999999999</v>
      </c>
      <c r="CI959" s="1187">
        <v>0.92900000000000005</v>
      </c>
      <c r="CJ959" s="1187">
        <v>0.64</v>
      </c>
      <c r="CK959" s="1188">
        <v>0.68</v>
      </c>
      <c r="CL959" s="1187">
        <v>0.78900000000000003</v>
      </c>
      <c r="CM959" s="1232"/>
      <c r="CN959" s="1233"/>
    </row>
    <row r="960" spans="6:92" s="328" customFormat="1">
      <c r="F960" s="1181"/>
      <c r="O960" s="328" t="s">
        <v>1183</v>
      </c>
      <c r="V960" s="322" t="s">
        <v>1378</v>
      </c>
      <c r="W960" s="1184" t="s">
        <v>1182</v>
      </c>
      <c r="X960" s="1182"/>
      <c r="Y960" s="1182"/>
      <c r="Z960" s="1185">
        <v>1995</v>
      </c>
      <c r="AA960" s="1186"/>
      <c r="AB960" s="1186"/>
      <c r="AC960" s="1186"/>
      <c r="AD960" s="1186"/>
      <c r="AE960" s="1186"/>
      <c r="AF960" s="1186"/>
      <c r="AG960" s="1186"/>
      <c r="AH960" s="1186"/>
      <c r="AI960" s="1186"/>
      <c r="AJ960" s="1186"/>
      <c r="AK960" s="1186"/>
      <c r="AL960" s="1186"/>
      <c r="AM960" s="1186"/>
      <c r="AN960" s="1186"/>
      <c r="AO960" s="1186"/>
      <c r="AP960" s="1186"/>
      <c r="AQ960" s="1186"/>
      <c r="AR960" s="1186"/>
      <c r="AS960" s="1186"/>
      <c r="AT960" s="1186"/>
      <c r="AU960" s="1186"/>
      <c r="AV960" s="1186"/>
      <c r="AW960" s="1186"/>
      <c r="AX960" s="1186"/>
      <c r="AY960" s="1186"/>
      <c r="AZ960" s="1186"/>
      <c r="BA960" s="1186"/>
      <c r="BB960" s="1186"/>
      <c r="BC960" s="1186"/>
      <c r="BD960" s="1187"/>
      <c r="BE960" s="1187"/>
      <c r="BF960" s="1187"/>
      <c r="BG960" s="1187"/>
      <c r="BH960" s="1187"/>
      <c r="BI960" s="1187"/>
      <c r="BJ960" s="1187"/>
      <c r="BK960" s="1187"/>
      <c r="BL960" s="1187"/>
      <c r="BM960" s="1187"/>
      <c r="BN960" s="1187"/>
      <c r="BO960" s="1187"/>
      <c r="BP960" s="1187"/>
      <c r="BQ960" s="1187"/>
      <c r="BR960" s="1187"/>
      <c r="BS960" s="1187"/>
      <c r="BT960" s="1187"/>
      <c r="BU960" s="1187">
        <v>2.2789999999999999</v>
      </c>
      <c r="BV960" s="1187">
        <v>2.3849999999999998</v>
      </c>
      <c r="BW960" s="1187">
        <v>4.4269999999999996</v>
      </c>
      <c r="BX960" s="1187">
        <v>4.6470000000000002</v>
      </c>
      <c r="BY960" s="1187">
        <v>4.5910000000000002</v>
      </c>
      <c r="BZ960" s="1187">
        <v>5.4960000000000004</v>
      </c>
      <c r="CA960" s="1187">
        <v>4.5999999999999996</v>
      </c>
      <c r="CB960" s="1187">
        <v>4.7869999999999999</v>
      </c>
      <c r="CC960" s="1187">
        <v>4.6239999999999997</v>
      </c>
      <c r="CD960" s="1187">
        <v>4.62</v>
      </c>
      <c r="CE960" s="1187">
        <v>4.7149999999999999</v>
      </c>
      <c r="CF960" s="1187">
        <v>4.4640000000000004</v>
      </c>
      <c r="CG960" s="1187">
        <v>4.8360000000000003</v>
      </c>
      <c r="CH960" s="1187">
        <v>4.1580000000000004</v>
      </c>
      <c r="CI960" s="1187">
        <v>4.3289999999999997</v>
      </c>
      <c r="CJ960" s="1187">
        <v>3.9460000000000002</v>
      </c>
      <c r="CK960" s="1188">
        <v>3.2080000000000002</v>
      </c>
      <c r="CL960" s="1187">
        <v>3.2829999999999999</v>
      </c>
      <c r="CM960" s="1232"/>
      <c r="CN960" s="1233"/>
    </row>
    <row r="961" spans="6:92" s="328" customFormat="1">
      <c r="F961" s="1181"/>
      <c r="O961" s="328" t="s">
        <v>1183</v>
      </c>
      <c r="V961" s="322" t="s">
        <v>1379</v>
      </c>
      <c r="W961" s="1184" t="s">
        <v>1182</v>
      </c>
      <c r="X961" s="1182"/>
      <c r="Y961" s="1182"/>
      <c r="Z961" s="1185">
        <v>1995</v>
      </c>
      <c r="AA961" s="1186"/>
      <c r="AB961" s="1186"/>
      <c r="AC961" s="1186"/>
      <c r="AD961" s="1186"/>
      <c r="AE961" s="1186"/>
      <c r="AF961" s="1186"/>
      <c r="AG961" s="1186"/>
      <c r="AH961" s="1186"/>
      <c r="AI961" s="1186"/>
      <c r="AJ961" s="1186"/>
      <c r="AK961" s="1186"/>
      <c r="AL961" s="1186"/>
      <c r="AM961" s="1186"/>
      <c r="AN961" s="1186"/>
      <c r="AO961" s="1186"/>
      <c r="AP961" s="1186"/>
      <c r="AQ961" s="1186"/>
      <c r="AR961" s="1186"/>
      <c r="AS961" s="1186"/>
      <c r="AT961" s="1186"/>
      <c r="AU961" s="1186"/>
      <c r="AV961" s="1186"/>
      <c r="AW961" s="1186"/>
      <c r="AX961" s="1186"/>
      <c r="AY961" s="1186"/>
      <c r="AZ961" s="1186"/>
      <c r="BA961" s="1186"/>
      <c r="BB961" s="1186"/>
      <c r="BC961" s="1186"/>
      <c r="BD961" s="1187"/>
      <c r="BE961" s="1187"/>
      <c r="BF961" s="1187"/>
      <c r="BG961" s="1187"/>
      <c r="BH961" s="1187"/>
      <c r="BI961" s="1187"/>
      <c r="BJ961" s="1187"/>
      <c r="BK961" s="1187"/>
      <c r="BL961" s="1187"/>
      <c r="BM961" s="1187"/>
      <c r="BN961" s="1187"/>
      <c r="BO961" s="1187"/>
      <c r="BP961" s="1187"/>
      <c r="BQ961" s="1187"/>
      <c r="BR961" s="1187"/>
      <c r="BS961" s="1187"/>
      <c r="BT961" s="1187"/>
      <c r="BU961" s="1187">
        <v>0</v>
      </c>
      <c r="BV961" s="1187">
        <v>0</v>
      </c>
      <c r="BW961" s="1187">
        <v>0</v>
      </c>
      <c r="BX961" s="1187">
        <v>0</v>
      </c>
      <c r="BY961" s="1187">
        <v>0</v>
      </c>
      <c r="BZ961" s="1187">
        <v>0</v>
      </c>
      <c r="CA961" s="1187">
        <v>0</v>
      </c>
      <c r="CB961" s="1187">
        <v>0</v>
      </c>
      <c r="CC961" s="1187">
        <v>0</v>
      </c>
      <c r="CD961" s="1187">
        <v>0</v>
      </c>
      <c r="CE961" s="1187">
        <v>0</v>
      </c>
      <c r="CF961" s="1187">
        <v>0</v>
      </c>
      <c r="CG961" s="1187">
        <v>0</v>
      </c>
      <c r="CH961" s="1187">
        <v>0</v>
      </c>
      <c r="CI961" s="1187">
        <v>0</v>
      </c>
      <c r="CJ961" s="1187">
        <v>0</v>
      </c>
      <c r="CK961" s="1188">
        <v>0</v>
      </c>
      <c r="CL961" s="1187">
        <v>0</v>
      </c>
      <c r="CM961" s="1232"/>
      <c r="CN961" s="1233"/>
    </row>
    <row r="962" spans="6:92" s="328" customFormat="1">
      <c r="F962" s="1181"/>
      <c r="O962" s="328" t="s">
        <v>1183</v>
      </c>
      <c r="V962" s="322" t="s">
        <v>1380</v>
      </c>
      <c r="W962" s="1184" t="s">
        <v>1182</v>
      </c>
      <c r="X962" s="1182"/>
      <c r="Y962" s="1182"/>
      <c r="Z962" s="1185">
        <v>1995</v>
      </c>
      <c r="AA962" s="1186"/>
      <c r="AB962" s="1186"/>
      <c r="AC962" s="1186"/>
      <c r="AD962" s="1186"/>
      <c r="AE962" s="1186"/>
      <c r="AF962" s="1186"/>
      <c r="AG962" s="1186"/>
      <c r="AH962" s="1186"/>
      <c r="AI962" s="1186"/>
      <c r="AJ962" s="1186"/>
      <c r="AK962" s="1186"/>
      <c r="AL962" s="1186"/>
      <c r="AM962" s="1186"/>
      <c r="AN962" s="1186"/>
      <c r="AO962" s="1186"/>
      <c r="AP962" s="1186"/>
      <c r="AQ962" s="1186"/>
      <c r="AR962" s="1186"/>
      <c r="AS962" s="1186"/>
      <c r="AT962" s="1186"/>
      <c r="AU962" s="1186"/>
      <c r="AV962" s="1186"/>
      <c r="AW962" s="1186"/>
      <c r="AX962" s="1186"/>
      <c r="AY962" s="1186"/>
      <c r="AZ962" s="1186"/>
      <c r="BA962" s="1186"/>
      <c r="BB962" s="1186"/>
      <c r="BC962" s="1186"/>
      <c r="BD962" s="1187"/>
      <c r="BE962" s="1187"/>
      <c r="BF962" s="1187"/>
      <c r="BG962" s="1187"/>
      <c r="BH962" s="1187"/>
      <c r="BI962" s="1187"/>
      <c r="BJ962" s="1187"/>
      <c r="BK962" s="1187"/>
      <c r="BL962" s="1187"/>
      <c r="BM962" s="1187"/>
      <c r="BN962" s="1187"/>
      <c r="BO962" s="1187"/>
      <c r="BP962" s="1187"/>
      <c r="BQ962" s="1187"/>
      <c r="BR962" s="1187"/>
      <c r="BS962" s="1187"/>
      <c r="BT962" s="1187"/>
      <c r="BU962" s="1187">
        <v>0</v>
      </c>
      <c r="BV962" s="1187">
        <v>0</v>
      </c>
      <c r="BW962" s="1187">
        <v>0</v>
      </c>
      <c r="BX962" s="1187">
        <v>0</v>
      </c>
      <c r="BY962" s="1187">
        <v>0</v>
      </c>
      <c r="BZ962" s="1187">
        <v>0</v>
      </c>
      <c r="CA962" s="1187">
        <v>0</v>
      </c>
      <c r="CB962" s="1187">
        <v>0</v>
      </c>
      <c r="CC962" s="1187">
        <v>0</v>
      </c>
      <c r="CD962" s="1187">
        <v>0</v>
      </c>
      <c r="CE962" s="1187">
        <v>0</v>
      </c>
      <c r="CF962" s="1187">
        <v>0</v>
      </c>
      <c r="CG962" s="1187">
        <v>0</v>
      </c>
      <c r="CH962" s="1187">
        <v>0</v>
      </c>
      <c r="CI962" s="1187">
        <v>0</v>
      </c>
      <c r="CJ962" s="1187">
        <v>0</v>
      </c>
      <c r="CK962" s="1188">
        <v>0</v>
      </c>
      <c r="CL962" s="1187">
        <v>0</v>
      </c>
      <c r="CM962" s="1232"/>
      <c r="CN962" s="1233"/>
    </row>
    <row r="963" spans="6:92" s="328" customFormat="1">
      <c r="F963" s="1181"/>
      <c r="O963" s="328" t="s">
        <v>1183</v>
      </c>
      <c r="V963" s="322" t="s">
        <v>1292</v>
      </c>
      <c r="W963" s="1184" t="s">
        <v>1182</v>
      </c>
      <c r="X963" s="1182"/>
      <c r="Y963" s="1182"/>
      <c r="Z963" s="1185">
        <v>1995</v>
      </c>
      <c r="AA963" s="1186"/>
      <c r="AB963" s="1186"/>
      <c r="AC963" s="1186"/>
      <c r="AD963" s="1186"/>
      <c r="AE963" s="1186"/>
      <c r="AF963" s="1186"/>
      <c r="AG963" s="1186"/>
      <c r="AH963" s="1186"/>
      <c r="AI963" s="1186"/>
      <c r="AJ963" s="1186"/>
      <c r="AK963" s="1186"/>
      <c r="AL963" s="1186"/>
      <c r="AM963" s="1186"/>
      <c r="AN963" s="1186"/>
      <c r="AO963" s="1186"/>
      <c r="AP963" s="1186"/>
      <c r="AQ963" s="1186"/>
      <c r="AR963" s="1186"/>
      <c r="AS963" s="1186"/>
      <c r="AT963" s="1186"/>
      <c r="AU963" s="1186"/>
      <c r="AV963" s="1186"/>
      <c r="AW963" s="1186"/>
      <c r="AX963" s="1186"/>
      <c r="AY963" s="1186"/>
      <c r="AZ963" s="1186"/>
      <c r="BA963" s="1186"/>
      <c r="BB963" s="1186"/>
      <c r="BC963" s="1186"/>
      <c r="BD963" s="1187"/>
      <c r="BE963" s="1187"/>
      <c r="BF963" s="1187"/>
      <c r="BG963" s="1187"/>
      <c r="BH963" s="1187"/>
      <c r="BI963" s="1187"/>
      <c r="BJ963" s="1187"/>
      <c r="BK963" s="1187"/>
      <c r="BL963" s="1187"/>
      <c r="BM963" s="1187"/>
      <c r="BN963" s="1187"/>
      <c r="BO963" s="1187"/>
      <c r="BP963" s="1187"/>
      <c r="BQ963" s="1187"/>
      <c r="BR963" s="1187"/>
      <c r="BS963" s="1187"/>
      <c r="BT963" s="1187"/>
      <c r="BU963" s="1187">
        <v>0</v>
      </c>
      <c r="BV963" s="1187">
        <v>0</v>
      </c>
      <c r="BW963" s="1187">
        <v>0</v>
      </c>
      <c r="BX963" s="1187">
        <v>0</v>
      </c>
      <c r="BY963" s="1187">
        <v>0</v>
      </c>
      <c r="BZ963" s="1187">
        <v>0</v>
      </c>
      <c r="CA963" s="1187">
        <v>0</v>
      </c>
      <c r="CB963" s="1187">
        <v>0</v>
      </c>
      <c r="CC963" s="1187">
        <v>0</v>
      </c>
      <c r="CD963" s="1187">
        <v>0</v>
      </c>
      <c r="CE963" s="1187">
        <v>0</v>
      </c>
      <c r="CF963" s="1187">
        <v>0</v>
      </c>
      <c r="CG963" s="1187">
        <v>0</v>
      </c>
      <c r="CH963" s="1187">
        <v>0</v>
      </c>
      <c r="CI963" s="1187">
        <v>0</v>
      </c>
      <c r="CJ963" s="1187">
        <v>0</v>
      </c>
      <c r="CK963" s="1188">
        <v>0</v>
      </c>
      <c r="CL963" s="1187">
        <v>0</v>
      </c>
      <c r="CM963" s="1232"/>
      <c r="CN963" s="1233"/>
    </row>
    <row r="964" spans="6:92" s="328" customFormat="1">
      <c r="F964" s="1181"/>
      <c r="O964" s="328" t="s">
        <v>1183</v>
      </c>
      <c r="V964" s="322" t="s">
        <v>1214</v>
      </c>
      <c r="W964" s="1184" t="s">
        <v>1182</v>
      </c>
      <c r="X964" s="1182"/>
      <c r="Y964" s="1182"/>
      <c r="Z964" s="1185">
        <v>1995</v>
      </c>
      <c r="AA964" s="1186"/>
      <c r="AB964" s="1186"/>
      <c r="AC964" s="1186"/>
      <c r="AD964" s="1186"/>
      <c r="AE964" s="1186"/>
      <c r="AF964" s="1186"/>
      <c r="AG964" s="1186"/>
      <c r="AH964" s="1186"/>
      <c r="AI964" s="1186"/>
      <c r="AJ964" s="1186"/>
      <c r="AK964" s="1186"/>
      <c r="AL964" s="1186"/>
      <c r="AM964" s="1186"/>
      <c r="AN964" s="1186"/>
      <c r="AO964" s="1186"/>
      <c r="AP964" s="1186"/>
      <c r="AQ964" s="1186"/>
      <c r="AR964" s="1186"/>
      <c r="AS964" s="1186"/>
      <c r="AT964" s="1186"/>
      <c r="AU964" s="1186"/>
      <c r="AV964" s="1186"/>
      <c r="AW964" s="1186"/>
      <c r="AX964" s="1186"/>
      <c r="AY964" s="1186"/>
      <c r="AZ964" s="1186"/>
      <c r="BA964" s="1186"/>
      <c r="BB964" s="1186"/>
      <c r="BC964" s="1186"/>
      <c r="BD964" s="1187"/>
      <c r="BE964" s="1187"/>
      <c r="BF964" s="1187"/>
      <c r="BG964" s="1187"/>
      <c r="BH964" s="1187"/>
      <c r="BI964" s="1187"/>
      <c r="BJ964" s="1187"/>
      <c r="BK964" s="1187"/>
      <c r="BL964" s="1187"/>
      <c r="BM964" s="1187"/>
      <c r="BN964" s="1187"/>
      <c r="BO964" s="1187"/>
      <c r="BP964" s="1187"/>
      <c r="BQ964" s="1187"/>
      <c r="BR964" s="1187"/>
      <c r="BS964" s="1187"/>
      <c r="BT964" s="1187"/>
      <c r="BU964" s="1187">
        <v>0</v>
      </c>
      <c r="BV964" s="1187">
        <v>0</v>
      </c>
      <c r="BW964" s="1187">
        <v>0</v>
      </c>
      <c r="BX964" s="1187">
        <v>0</v>
      </c>
      <c r="BY964" s="1187">
        <v>0</v>
      </c>
      <c r="BZ964" s="1187">
        <v>0</v>
      </c>
      <c r="CA964" s="1187">
        <v>0</v>
      </c>
      <c r="CB964" s="1187">
        <v>0</v>
      </c>
      <c r="CC964" s="1187">
        <v>0</v>
      </c>
      <c r="CD964" s="1187">
        <v>0</v>
      </c>
      <c r="CE964" s="1187">
        <v>0</v>
      </c>
      <c r="CF964" s="1187">
        <v>0</v>
      </c>
      <c r="CG964" s="1187">
        <v>0</v>
      </c>
      <c r="CH964" s="1187">
        <v>0</v>
      </c>
      <c r="CI964" s="1187">
        <v>0</v>
      </c>
      <c r="CJ964" s="1187">
        <v>0</v>
      </c>
      <c r="CK964" s="1188">
        <v>0</v>
      </c>
      <c r="CL964" s="1187">
        <v>0</v>
      </c>
      <c r="CM964" s="1232"/>
      <c r="CN964" s="1233"/>
    </row>
    <row r="965" spans="6:92" s="328" customFormat="1">
      <c r="F965" s="1181"/>
      <c r="O965" s="328" t="s">
        <v>1183</v>
      </c>
      <c r="V965" s="322" t="s">
        <v>1215</v>
      </c>
      <c r="W965" s="1184" t="s">
        <v>1182</v>
      </c>
      <c r="X965" s="1182"/>
      <c r="Y965" s="1182"/>
      <c r="Z965" s="1185">
        <v>1995</v>
      </c>
      <c r="AA965" s="1186"/>
      <c r="AB965" s="1186"/>
      <c r="AC965" s="1186"/>
      <c r="AD965" s="1186"/>
      <c r="AE965" s="1186"/>
      <c r="AF965" s="1186"/>
      <c r="AG965" s="1186"/>
      <c r="AH965" s="1186"/>
      <c r="AI965" s="1186"/>
      <c r="AJ965" s="1186"/>
      <c r="AK965" s="1186"/>
      <c r="AL965" s="1186"/>
      <c r="AM965" s="1186"/>
      <c r="AN965" s="1186"/>
      <c r="AO965" s="1186"/>
      <c r="AP965" s="1186"/>
      <c r="AQ965" s="1186"/>
      <c r="AR965" s="1186"/>
      <c r="AS965" s="1186"/>
      <c r="AT965" s="1186"/>
      <c r="AU965" s="1186"/>
      <c r="AV965" s="1186"/>
      <c r="AW965" s="1186"/>
      <c r="AX965" s="1186"/>
      <c r="AY965" s="1186"/>
      <c r="AZ965" s="1186"/>
      <c r="BA965" s="1186"/>
      <c r="BB965" s="1186"/>
      <c r="BC965" s="1186"/>
      <c r="BD965" s="1187"/>
      <c r="BE965" s="1187"/>
      <c r="BF965" s="1187"/>
      <c r="BG965" s="1187"/>
      <c r="BH965" s="1187"/>
      <c r="BI965" s="1187"/>
      <c r="BJ965" s="1187"/>
      <c r="BK965" s="1187"/>
      <c r="BL965" s="1187"/>
      <c r="BM965" s="1187"/>
      <c r="BN965" s="1187"/>
      <c r="BO965" s="1187"/>
      <c r="BP965" s="1187"/>
      <c r="BQ965" s="1187"/>
      <c r="BR965" s="1187"/>
      <c r="BS965" s="1187"/>
      <c r="BT965" s="1187"/>
      <c r="BU965" s="1187">
        <v>0.438</v>
      </c>
      <c r="BV965" s="1187">
        <v>0.54800000000000004</v>
      </c>
      <c r="BW965" s="1187">
        <v>0.53700000000000003</v>
      </c>
      <c r="BX965" s="1187">
        <v>0.54800000000000004</v>
      </c>
      <c r="BY965" s="1187">
        <v>0.70799999999999996</v>
      </c>
      <c r="BZ965" s="1187">
        <v>0.83199999999999996</v>
      </c>
      <c r="CA965" s="1187">
        <v>0.70799999999999996</v>
      </c>
      <c r="CB965" s="1187">
        <v>1.333</v>
      </c>
      <c r="CC965" s="1187">
        <v>1.2170000000000001</v>
      </c>
      <c r="CD965" s="1187">
        <v>1.353</v>
      </c>
      <c r="CE965" s="1187">
        <v>1.6419999999999999</v>
      </c>
      <c r="CF965" s="1187">
        <v>1.5620000000000001</v>
      </c>
      <c r="CG965" s="1187">
        <v>1.4850000000000001</v>
      </c>
      <c r="CH965" s="1187">
        <v>1.361</v>
      </c>
      <c r="CI965" s="1187">
        <v>1.712</v>
      </c>
      <c r="CJ965" s="1187">
        <v>1.3839999999999999</v>
      </c>
      <c r="CK965" s="1188">
        <v>1.579</v>
      </c>
      <c r="CL965" s="1187">
        <v>1.802</v>
      </c>
      <c r="CM965" s="1232"/>
      <c r="CN965" s="1233"/>
    </row>
    <row r="966" spans="6:92" s="328" customFormat="1">
      <c r="F966" s="1181"/>
      <c r="O966" s="328" t="s">
        <v>1183</v>
      </c>
      <c r="V966" s="322" t="s">
        <v>1286</v>
      </c>
      <c r="W966" s="1184" t="s">
        <v>1182</v>
      </c>
      <c r="X966" s="1182"/>
      <c r="Y966" s="1182"/>
      <c r="Z966" s="1185">
        <v>1995</v>
      </c>
      <c r="AA966" s="1186"/>
      <c r="AB966" s="1186"/>
      <c r="AC966" s="1186"/>
      <c r="AD966" s="1186"/>
      <c r="AE966" s="1186"/>
      <c r="AF966" s="1186"/>
      <c r="AG966" s="1186"/>
      <c r="AH966" s="1186"/>
      <c r="AI966" s="1186"/>
      <c r="AJ966" s="1186"/>
      <c r="AK966" s="1186"/>
      <c r="AL966" s="1186"/>
      <c r="AM966" s="1186"/>
      <c r="AN966" s="1186"/>
      <c r="AO966" s="1186"/>
      <c r="AP966" s="1186"/>
      <c r="AQ966" s="1186"/>
      <c r="AR966" s="1186"/>
      <c r="AS966" s="1186"/>
      <c r="AT966" s="1186"/>
      <c r="AU966" s="1186"/>
      <c r="AV966" s="1186"/>
      <c r="AW966" s="1186"/>
      <c r="AX966" s="1186"/>
      <c r="AY966" s="1186"/>
      <c r="AZ966" s="1186"/>
      <c r="BA966" s="1186"/>
      <c r="BB966" s="1186"/>
      <c r="BC966" s="1186"/>
      <c r="BD966" s="1187"/>
      <c r="BE966" s="1187"/>
      <c r="BF966" s="1187"/>
      <c r="BG966" s="1187"/>
      <c r="BH966" s="1187"/>
      <c r="BI966" s="1187"/>
      <c r="BJ966" s="1187"/>
      <c r="BK966" s="1187"/>
      <c r="BL966" s="1187"/>
      <c r="BM966" s="1187"/>
      <c r="BN966" s="1187"/>
      <c r="BO966" s="1187"/>
      <c r="BP966" s="1187"/>
      <c r="BQ966" s="1187"/>
      <c r="BR966" s="1187"/>
      <c r="BS966" s="1187"/>
      <c r="BT966" s="1187"/>
      <c r="BU966" s="1187">
        <v>0</v>
      </c>
      <c r="BV966" s="1187">
        <v>0</v>
      </c>
      <c r="BW966" s="1187">
        <v>0</v>
      </c>
      <c r="BX966" s="1187">
        <v>0</v>
      </c>
      <c r="BY966" s="1187">
        <v>0</v>
      </c>
      <c r="BZ966" s="1187">
        <v>0</v>
      </c>
      <c r="CA966" s="1187">
        <v>0</v>
      </c>
      <c r="CB966" s="1187">
        <v>0</v>
      </c>
      <c r="CC966" s="1187">
        <v>0</v>
      </c>
      <c r="CD966" s="1187">
        <v>0</v>
      </c>
      <c r="CE966" s="1187">
        <v>0</v>
      </c>
      <c r="CF966" s="1187">
        <v>0</v>
      </c>
      <c r="CG966" s="1187">
        <v>0</v>
      </c>
      <c r="CH966" s="1187">
        <v>0</v>
      </c>
      <c r="CI966" s="1187">
        <v>0</v>
      </c>
      <c r="CJ966" s="1187">
        <v>0</v>
      </c>
      <c r="CK966" s="1188">
        <v>0</v>
      </c>
      <c r="CL966" s="1187">
        <v>0</v>
      </c>
      <c r="CM966" s="1232"/>
      <c r="CN966" s="1233">
        <v>0</v>
      </c>
    </row>
    <row r="967" spans="6:92" s="328" customFormat="1">
      <c r="F967" s="1181"/>
      <c r="O967" s="328" t="s">
        <v>1183</v>
      </c>
      <c r="V967" s="322" t="s">
        <v>1209</v>
      </c>
      <c r="W967" s="1184" t="s">
        <v>1182</v>
      </c>
      <c r="X967" s="1182"/>
      <c r="Y967" s="1182"/>
      <c r="Z967" s="1185">
        <v>1995</v>
      </c>
      <c r="AA967" s="1186"/>
      <c r="AB967" s="1186"/>
      <c r="AC967" s="1186"/>
      <c r="AD967" s="1186"/>
      <c r="AE967" s="1186"/>
      <c r="AF967" s="1186"/>
      <c r="AG967" s="1186"/>
      <c r="AH967" s="1186"/>
      <c r="AI967" s="1186"/>
      <c r="AJ967" s="1186"/>
      <c r="AK967" s="1186"/>
      <c r="AL967" s="1186"/>
      <c r="AM967" s="1186"/>
      <c r="AN967" s="1186"/>
      <c r="AO967" s="1186"/>
      <c r="AP967" s="1186"/>
      <c r="AQ967" s="1186"/>
      <c r="AR967" s="1186"/>
      <c r="AS967" s="1186"/>
      <c r="AT967" s="1186"/>
      <c r="AU967" s="1186"/>
      <c r="AV967" s="1186"/>
      <c r="AW967" s="1186"/>
      <c r="AX967" s="1186"/>
      <c r="AY967" s="1186"/>
      <c r="AZ967" s="1186"/>
      <c r="BA967" s="1186"/>
      <c r="BB967" s="1186"/>
      <c r="BC967" s="1186"/>
      <c r="BD967" s="1187"/>
      <c r="BE967" s="1187"/>
      <c r="BF967" s="1187"/>
      <c r="BG967" s="1187"/>
      <c r="BH967" s="1187"/>
      <c r="BI967" s="1187"/>
      <c r="BJ967" s="1187"/>
      <c r="BK967" s="1187"/>
      <c r="BL967" s="1187"/>
      <c r="BM967" s="1187"/>
      <c r="BN967" s="1187"/>
      <c r="BO967" s="1187"/>
      <c r="BP967" s="1187"/>
      <c r="BQ967" s="1187"/>
      <c r="BR967" s="1187"/>
      <c r="BS967" s="1187"/>
      <c r="BT967" s="1187"/>
      <c r="BU967" s="1187">
        <v>0</v>
      </c>
      <c r="BV967" s="1187">
        <v>0</v>
      </c>
      <c r="BW967" s="1187">
        <v>0</v>
      </c>
      <c r="BX967" s="1187">
        <v>0</v>
      </c>
      <c r="BY967" s="1187">
        <v>0</v>
      </c>
      <c r="BZ967" s="1187">
        <v>0</v>
      </c>
      <c r="CA967" s="1187">
        <v>0</v>
      </c>
      <c r="CB967" s="1187">
        <v>0</v>
      </c>
      <c r="CC967" s="1187">
        <v>0</v>
      </c>
      <c r="CD967" s="1187">
        <v>0</v>
      </c>
      <c r="CE967" s="1187">
        <v>0</v>
      </c>
      <c r="CF967" s="1187">
        <v>0</v>
      </c>
      <c r="CG967" s="1187">
        <v>0</v>
      </c>
      <c r="CH967" s="1187">
        <v>0</v>
      </c>
      <c r="CI967" s="1187">
        <v>0</v>
      </c>
      <c r="CJ967" s="1187">
        <v>0</v>
      </c>
      <c r="CK967" s="1188">
        <v>0</v>
      </c>
      <c r="CL967" s="1187">
        <v>0</v>
      </c>
      <c r="CM967" s="1232"/>
      <c r="CN967" s="1233"/>
    </row>
    <row r="968" spans="6:92" s="328" customFormat="1">
      <c r="F968" s="1181"/>
      <c r="O968" s="328" t="s">
        <v>1183</v>
      </c>
      <c r="V968" s="322" t="s">
        <v>1213</v>
      </c>
      <c r="W968" s="1184" t="s">
        <v>1182</v>
      </c>
      <c r="X968" s="1182"/>
      <c r="Y968" s="1182"/>
      <c r="Z968" s="1185">
        <v>1995</v>
      </c>
      <c r="AA968" s="1186"/>
      <c r="AB968" s="1186"/>
      <c r="AC968" s="1186"/>
      <c r="AD968" s="1186"/>
      <c r="AE968" s="1186"/>
      <c r="AF968" s="1186"/>
      <c r="AG968" s="1186"/>
      <c r="AH968" s="1186"/>
      <c r="AI968" s="1186"/>
      <c r="AJ968" s="1186"/>
      <c r="AK968" s="1186"/>
      <c r="AL968" s="1186"/>
      <c r="AM968" s="1186"/>
      <c r="AN968" s="1186"/>
      <c r="AO968" s="1186"/>
      <c r="AP968" s="1186"/>
      <c r="AQ968" s="1186"/>
      <c r="AR968" s="1186"/>
      <c r="AS968" s="1186"/>
      <c r="AT968" s="1186"/>
      <c r="AU968" s="1186"/>
      <c r="AV968" s="1186"/>
      <c r="AW968" s="1186"/>
      <c r="AX968" s="1186"/>
      <c r="AY968" s="1186"/>
      <c r="AZ968" s="1186"/>
      <c r="BA968" s="1186"/>
      <c r="BB968" s="1186"/>
      <c r="BC968" s="1186"/>
      <c r="BD968" s="1187"/>
      <c r="BE968" s="1187"/>
      <c r="BF968" s="1187"/>
      <c r="BG968" s="1187"/>
      <c r="BH968" s="1187"/>
      <c r="BI968" s="1187"/>
      <c r="BJ968" s="1187"/>
      <c r="BK968" s="1187"/>
      <c r="BL968" s="1187"/>
      <c r="BM968" s="1187"/>
      <c r="BN968" s="1187"/>
      <c r="BO968" s="1187"/>
      <c r="BP968" s="1187"/>
      <c r="BQ968" s="1187"/>
      <c r="BR968" s="1187"/>
      <c r="BS968" s="1187"/>
      <c r="BT968" s="1187"/>
      <c r="BU968" s="1187">
        <v>2E-3</v>
      </c>
      <c r="BV968" s="1187">
        <v>2E-3</v>
      </c>
      <c r="BW968" s="1187">
        <v>1E-3</v>
      </c>
      <c r="BX968" s="1187">
        <v>1E-3</v>
      </c>
      <c r="BY968" s="1187">
        <v>1E-3</v>
      </c>
      <c r="BZ968" s="1187">
        <v>1E-3</v>
      </c>
      <c r="CA968" s="1187">
        <v>1E-3</v>
      </c>
      <c r="CB968" s="1187">
        <v>1E-3</v>
      </c>
      <c r="CC968" s="1187">
        <v>1E-3</v>
      </c>
      <c r="CD968" s="1187">
        <v>1E-3</v>
      </c>
      <c r="CE968" s="1187">
        <v>1E-3</v>
      </c>
      <c r="CF968" s="1187">
        <v>1E-3</v>
      </c>
      <c r="CG968" s="1187">
        <v>1E-3</v>
      </c>
      <c r="CH968" s="1187">
        <v>1E-3</v>
      </c>
      <c r="CI968" s="1187">
        <v>0</v>
      </c>
      <c r="CJ968" s="1187">
        <v>0</v>
      </c>
      <c r="CK968" s="1188">
        <v>0</v>
      </c>
      <c r="CL968" s="1187">
        <v>0</v>
      </c>
      <c r="CM968" s="1232"/>
      <c r="CN968" s="1233"/>
    </row>
    <row r="969" spans="6:92" s="328" customFormat="1">
      <c r="F969" s="1181"/>
      <c r="O969" s="328" t="s">
        <v>1183</v>
      </c>
      <c r="V969" s="322" t="s">
        <v>1207</v>
      </c>
      <c r="W969" s="1184" t="s">
        <v>1182</v>
      </c>
      <c r="X969" s="1182"/>
      <c r="Y969" s="1182"/>
      <c r="Z969" s="1185">
        <v>1995</v>
      </c>
      <c r="AA969" s="1186"/>
      <c r="AB969" s="1186"/>
      <c r="AC969" s="1186"/>
      <c r="AD969" s="1186"/>
      <c r="AE969" s="1186"/>
      <c r="AF969" s="1186"/>
      <c r="AG969" s="1186"/>
      <c r="AH969" s="1186"/>
      <c r="AI969" s="1186"/>
      <c r="AJ969" s="1186"/>
      <c r="AK969" s="1186"/>
      <c r="AL969" s="1186"/>
      <c r="AM969" s="1186"/>
      <c r="AN969" s="1186"/>
      <c r="AO969" s="1186"/>
      <c r="AP969" s="1186"/>
      <c r="AQ969" s="1186"/>
      <c r="AR969" s="1186"/>
      <c r="AS969" s="1186"/>
      <c r="AT969" s="1186"/>
      <c r="AU969" s="1186"/>
      <c r="AV969" s="1186"/>
      <c r="AW969" s="1186"/>
      <c r="AX969" s="1186"/>
      <c r="AY969" s="1186"/>
      <c r="AZ969" s="1186"/>
      <c r="BA969" s="1186"/>
      <c r="BB969" s="1186"/>
      <c r="BC969" s="1186"/>
      <c r="BD969" s="1187"/>
      <c r="BE969" s="1187"/>
      <c r="BF969" s="1187"/>
      <c r="BG969" s="1187"/>
      <c r="BH969" s="1187"/>
      <c r="BI969" s="1187"/>
      <c r="BJ969" s="1187"/>
      <c r="BK969" s="1187"/>
      <c r="BL969" s="1187"/>
      <c r="BM969" s="1187"/>
      <c r="BN969" s="1187"/>
      <c r="BO969" s="1187"/>
      <c r="BP969" s="1187"/>
      <c r="BQ969" s="1187"/>
      <c r="BR969" s="1187"/>
      <c r="BS969" s="1187"/>
      <c r="BT969" s="1187"/>
      <c r="BU969" s="1187">
        <v>0.23699999999999999</v>
      </c>
      <c r="BV969" s="1187">
        <v>0.34200000000000003</v>
      </c>
      <c r="BW969" s="1187">
        <v>0.32100000000000001</v>
      </c>
      <c r="BX969" s="1187">
        <v>0.33500000000000002</v>
      </c>
      <c r="BY969" s="1187">
        <v>0.38700000000000001</v>
      </c>
      <c r="BZ969" s="1187">
        <v>0.50800000000000001</v>
      </c>
      <c r="CA969" s="1187">
        <v>0.372</v>
      </c>
      <c r="CB969" s="1187">
        <v>0.97099999999999997</v>
      </c>
      <c r="CC969" s="1187">
        <v>0.85399999999999998</v>
      </c>
      <c r="CD969" s="1187">
        <v>0.92800000000000005</v>
      </c>
      <c r="CE969" s="1187">
        <v>1.2030000000000001</v>
      </c>
      <c r="CF969" s="1187">
        <v>1.1240000000000001</v>
      </c>
      <c r="CG969" s="1187">
        <v>0.95299999999999996</v>
      </c>
      <c r="CH969" s="1187">
        <v>0.79800000000000004</v>
      </c>
      <c r="CI969" s="1187">
        <v>1.1040000000000001</v>
      </c>
      <c r="CJ969" s="1187">
        <v>0.76900000000000002</v>
      </c>
      <c r="CK969" s="1188">
        <v>0.85399999999999998</v>
      </c>
      <c r="CL969" s="1187">
        <v>1.024</v>
      </c>
      <c r="CM969" s="1232"/>
      <c r="CN969" s="1233"/>
    </row>
    <row r="970" spans="6:92" s="328" customFormat="1">
      <c r="F970" s="1181"/>
      <c r="O970" s="328" t="s">
        <v>1183</v>
      </c>
      <c r="V970" s="322" t="s">
        <v>1208</v>
      </c>
      <c r="W970" s="1184" t="s">
        <v>1182</v>
      </c>
      <c r="X970" s="1182"/>
      <c r="Y970" s="1182"/>
      <c r="Z970" s="1185">
        <v>1995</v>
      </c>
      <c r="AA970" s="1186"/>
      <c r="AB970" s="1186"/>
      <c r="AC970" s="1186"/>
      <c r="AD970" s="1186"/>
      <c r="AE970" s="1186"/>
      <c r="AF970" s="1186"/>
      <c r="AG970" s="1186"/>
      <c r="AH970" s="1186"/>
      <c r="AI970" s="1186"/>
      <c r="AJ970" s="1186"/>
      <c r="AK970" s="1186"/>
      <c r="AL970" s="1186"/>
      <c r="AM970" s="1186"/>
      <c r="AN970" s="1186"/>
      <c r="AO970" s="1186"/>
      <c r="AP970" s="1186"/>
      <c r="AQ970" s="1186"/>
      <c r="AR970" s="1186"/>
      <c r="AS970" s="1186"/>
      <c r="AT970" s="1186"/>
      <c r="AU970" s="1186"/>
      <c r="AV970" s="1186"/>
      <c r="AW970" s="1186"/>
      <c r="AX970" s="1186"/>
      <c r="AY970" s="1186"/>
      <c r="AZ970" s="1186"/>
      <c r="BA970" s="1186"/>
      <c r="BB970" s="1186"/>
      <c r="BC970" s="1186"/>
      <c r="BD970" s="1187"/>
      <c r="BE970" s="1187"/>
      <c r="BF970" s="1187"/>
      <c r="BG970" s="1187"/>
      <c r="BH970" s="1187"/>
      <c r="BI970" s="1187"/>
      <c r="BJ970" s="1187"/>
      <c r="BK970" s="1187"/>
      <c r="BL970" s="1187"/>
      <c r="BM970" s="1187"/>
      <c r="BN970" s="1187"/>
      <c r="BO970" s="1187"/>
      <c r="BP970" s="1187"/>
      <c r="BQ970" s="1187"/>
      <c r="BR970" s="1187"/>
      <c r="BS970" s="1187"/>
      <c r="BT970" s="1187"/>
      <c r="BU970" s="1187">
        <v>0.14099999999999999</v>
      </c>
      <c r="BV970" s="1187">
        <v>0.14399999999999999</v>
      </c>
      <c r="BW970" s="1187">
        <v>0.152</v>
      </c>
      <c r="BX970" s="1187">
        <v>0.15</v>
      </c>
      <c r="BY970" s="1187">
        <v>0.252</v>
      </c>
      <c r="BZ970" s="1187">
        <v>0.25700000000000001</v>
      </c>
      <c r="CA970" s="1187">
        <v>0.26500000000000001</v>
      </c>
      <c r="CB970" s="1187">
        <v>0.28599999999999998</v>
      </c>
      <c r="CC970" s="1187">
        <v>0.28699999999999998</v>
      </c>
      <c r="CD970" s="1187">
        <v>0.33</v>
      </c>
      <c r="CE970" s="1187">
        <v>0.34399999999999997</v>
      </c>
      <c r="CF970" s="1187">
        <v>0.34399999999999997</v>
      </c>
      <c r="CG970" s="1187">
        <v>0.438</v>
      </c>
      <c r="CH970" s="1187">
        <v>0.46400000000000002</v>
      </c>
      <c r="CI970" s="1187">
        <v>0.502</v>
      </c>
      <c r="CJ970" s="1187">
        <v>0.55400000000000005</v>
      </c>
      <c r="CK970" s="1188">
        <v>0.72499999999999998</v>
      </c>
      <c r="CL970" s="1187">
        <v>0.77700000000000002</v>
      </c>
      <c r="CM970" s="1232"/>
      <c r="CN970" s="1233"/>
    </row>
    <row r="971" spans="6:92" s="328" customFormat="1">
      <c r="F971" s="1181"/>
      <c r="O971" s="328" t="s">
        <v>1183</v>
      </c>
      <c r="V971" s="322" t="s">
        <v>1144</v>
      </c>
      <c r="W971" s="1184" t="s">
        <v>1182</v>
      </c>
      <c r="X971" s="1182"/>
      <c r="Y971" s="1182"/>
      <c r="Z971" s="1185">
        <v>1995</v>
      </c>
      <c r="AA971" s="1186"/>
      <c r="AB971" s="1186"/>
      <c r="AC971" s="1186"/>
      <c r="AD971" s="1186"/>
      <c r="AE971" s="1186"/>
      <c r="AF971" s="1186"/>
      <c r="AG971" s="1186"/>
      <c r="AH971" s="1186"/>
      <c r="AI971" s="1186"/>
      <c r="AJ971" s="1186"/>
      <c r="AK971" s="1186"/>
      <c r="AL971" s="1186"/>
      <c r="AM971" s="1186"/>
      <c r="AN971" s="1186"/>
      <c r="AO971" s="1186"/>
      <c r="AP971" s="1186"/>
      <c r="AQ971" s="1186"/>
      <c r="AR971" s="1186"/>
      <c r="AS971" s="1186"/>
      <c r="AT971" s="1186"/>
      <c r="AU971" s="1186"/>
      <c r="AV971" s="1186"/>
      <c r="AW971" s="1186"/>
      <c r="AX971" s="1186"/>
      <c r="AY971" s="1186"/>
      <c r="AZ971" s="1186"/>
      <c r="BA971" s="1186"/>
      <c r="BB971" s="1186"/>
      <c r="BC971" s="1186"/>
      <c r="BD971" s="1187"/>
      <c r="BE971" s="1187"/>
      <c r="BF971" s="1187"/>
      <c r="BG971" s="1187"/>
      <c r="BH971" s="1187"/>
      <c r="BI971" s="1187"/>
      <c r="BJ971" s="1187"/>
      <c r="BK971" s="1187"/>
      <c r="BL971" s="1187"/>
      <c r="BM971" s="1187"/>
      <c r="BN971" s="1187"/>
      <c r="BO971" s="1187"/>
      <c r="BP971" s="1187"/>
      <c r="BQ971" s="1187"/>
      <c r="BR971" s="1187"/>
      <c r="BS971" s="1187"/>
      <c r="BT971" s="1187"/>
      <c r="BU971" s="1187">
        <v>5.8000000000000003E-2</v>
      </c>
      <c r="BV971" s="1187">
        <v>6.0999999999999999E-2</v>
      </c>
      <c r="BW971" s="1187">
        <v>6.2E-2</v>
      </c>
      <c r="BX971" s="1187">
        <v>6.0999999999999999E-2</v>
      </c>
      <c r="BY971" s="1187">
        <v>6.7000000000000004E-2</v>
      </c>
      <c r="BZ971" s="1187">
        <v>6.8000000000000005E-2</v>
      </c>
      <c r="CA971" s="1187">
        <v>7.0000000000000007E-2</v>
      </c>
      <c r="CB971" s="1187">
        <v>7.3999999999999996E-2</v>
      </c>
      <c r="CC971" s="1187">
        <v>7.4999999999999997E-2</v>
      </c>
      <c r="CD971" s="1187">
        <v>9.4E-2</v>
      </c>
      <c r="CE971" s="1187">
        <v>9.6000000000000002E-2</v>
      </c>
      <c r="CF971" s="1187">
        <v>9.2999999999999999E-2</v>
      </c>
      <c r="CG971" s="1187">
        <v>0.09</v>
      </c>
      <c r="CH971" s="1187">
        <v>9.8000000000000004E-2</v>
      </c>
      <c r="CI971" s="1187">
        <v>0.107</v>
      </c>
      <c r="CJ971" s="1187">
        <v>6.0999999999999999E-2</v>
      </c>
      <c r="CK971" s="1188">
        <v>0</v>
      </c>
      <c r="CL971" s="1187">
        <v>0</v>
      </c>
      <c r="CM971" s="1232"/>
      <c r="CN971" s="1233"/>
    </row>
    <row r="972" spans="6:92" s="328" customFormat="1">
      <c r="F972" s="1181"/>
      <c r="O972" s="328" t="s">
        <v>1183</v>
      </c>
      <c r="V972" s="322" t="s">
        <v>1145</v>
      </c>
      <c r="W972" s="1184" t="s">
        <v>1182</v>
      </c>
      <c r="X972" s="1182"/>
      <c r="Y972" s="1182"/>
      <c r="Z972" s="1185">
        <v>1995</v>
      </c>
      <c r="AA972" s="1186"/>
      <c r="AB972" s="1186"/>
      <c r="AC972" s="1186"/>
      <c r="AD972" s="1186"/>
      <c r="AE972" s="1186"/>
      <c r="AF972" s="1186"/>
      <c r="AG972" s="1186"/>
      <c r="AH972" s="1186"/>
      <c r="AI972" s="1186"/>
      <c r="AJ972" s="1186"/>
      <c r="AK972" s="1186"/>
      <c r="AL972" s="1186"/>
      <c r="AM972" s="1186"/>
      <c r="AN972" s="1186"/>
      <c r="AO972" s="1186"/>
      <c r="AP972" s="1186"/>
      <c r="AQ972" s="1186"/>
      <c r="AR972" s="1186"/>
      <c r="AS972" s="1186"/>
      <c r="AT972" s="1186"/>
      <c r="AU972" s="1186"/>
      <c r="AV972" s="1186"/>
      <c r="AW972" s="1186"/>
      <c r="AX972" s="1186"/>
      <c r="AY972" s="1186"/>
      <c r="AZ972" s="1186"/>
      <c r="BA972" s="1186"/>
      <c r="BB972" s="1186"/>
      <c r="BC972" s="1186"/>
      <c r="BD972" s="1187"/>
      <c r="BE972" s="1187"/>
      <c r="BF972" s="1187"/>
      <c r="BG972" s="1187"/>
      <c r="BH972" s="1187"/>
      <c r="BI972" s="1187"/>
      <c r="BJ972" s="1187"/>
      <c r="BK972" s="1187"/>
      <c r="BL972" s="1187"/>
      <c r="BM972" s="1187"/>
      <c r="BN972" s="1187"/>
      <c r="BO972" s="1187"/>
      <c r="BP972" s="1187"/>
      <c r="BQ972" s="1187"/>
      <c r="BR972" s="1187"/>
      <c r="BS972" s="1187"/>
      <c r="BT972" s="1187"/>
      <c r="BU972" s="1187">
        <v>2.39</v>
      </c>
      <c r="BV972" s="1187">
        <v>2.5230000000000001</v>
      </c>
      <c r="BW972" s="1187">
        <v>2.4649999999999999</v>
      </c>
      <c r="BX972" s="1187">
        <v>2.5950000000000002</v>
      </c>
      <c r="BY972" s="1187">
        <v>2.85</v>
      </c>
      <c r="BZ972" s="1187">
        <v>3.0760000000000001</v>
      </c>
      <c r="CA972" s="1187">
        <v>3.9340000000000002</v>
      </c>
      <c r="CB972" s="1187">
        <v>3.714</v>
      </c>
      <c r="CC972" s="1187">
        <v>3.52</v>
      </c>
      <c r="CD972" s="1187">
        <v>3.8460000000000001</v>
      </c>
      <c r="CE972" s="1187">
        <v>4.1399999999999997</v>
      </c>
      <c r="CF972" s="1187">
        <v>4.7350000000000003</v>
      </c>
      <c r="CG972" s="1187">
        <v>5.0179999999999998</v>
      </c>
      <c r="CH972" s="1187">
        <v>5.5659999999999998</v>
      </c>
      <c r="CI972" s="1187">
        <v>5.181</v>
      </c>
      <c r="CJ972" s="1187">
        <v>5.2679999999999998</v>
      </c>
      <c r="CK972" s="1188">
        <v>5.2430000000000003</v>
      </c>
      <c r="CL972" s="1187">
        <v>5.0339999999999998</v>
      </c>
      <c r="CM972" s="1232"/>
      <c r="CN972" s="1233"/>
    </row>
    <row r="973" spans="6:92" s="328" customFormat="1">
      <c r="F973" s="1181"/>
      <c r="O973" s="328" t="s">
        <v>1183</v>
      </c>
      <c r="V973" s="322" t="s">
        <v>1146</v>
      </c>
      <c r="W973" s="1184" t="s">
        <v>1182</v>
      </c>
      <c r="X973" s="1182"/>
      <c r="Y973" s="1182"/>
      <c r="Z973" s="1185">
        <v>1995</v>
      </c>
      <c r="AA973" s="1186"/>
      <c r="AB973" s="1186"/>
      <c r="AC973" s="1186"/>
      <c r="AD973" s="1186"/>
      <c r="AE973" s="1186"/>
      <c r="AF973" s="1186"/>
      <c r="AG973" s="1186"/>
      <c r="AH973" s="1186"/>
      <c r="AI973" s="1186"/>
      <c r="AJ973" s="1186"/>
      <c r="AK973" s="1186"/>
      <c r="AL973" s="1186"/>
      <c r="AM973" s="1186"/>
      <c r="AN973" s="1186"/>
      <c r="AO973" s="1186"/>
      <c r="AP973" s="1186"/>
      <c r="AQ973" s="1186"/>
      <c r="AR973" s="1186"/>
      <c r="AS973" s="1186"/>
      <c r="AT973" s="1186"/>
      <c r="AU973" s="1186"/>
      <c r="AV973" s="1186"/>
      <c r="AW973" s="1186"/>
      <c r="AX973" s="1186"/>
      <c r="AY973" s="1186"/>
      <c r="AZ973" s="1186"/>
      <c r="BA973" s="1186"/>
      <c r="BB973" s="1186"/>
      <c r="BC973" s="1186"/>
      <c r="BD973" s="1187"/>
      <c r="BE973" s="1187"/>
      <c r="BF973" s="1187"/>
      <c r="BG973" s="1187"/>
      <c r="BH973" s="1187"/>
      <c r="BI973" s="1187"/>
      <c r="BJ973" s="1187"/>
      <c r="BK973" s="1187"/>
      <c r="BL973" s="1187"/>
      <c r="BM973" s="1187"/>
      <c r="BN973" s="1187"/>
      <c r="BO973" s="1187"/>
      <c r="BP973" s="1187"/>
      <c r="BQ973" s="1187"/>
      <c r="BR973" s="1187"/>
      <c r="BS973" s="1187"/>
      <c r="BT973" s="1187"/>
      <c r="BU973" s="1187">
        <v>0.43099999999999999</v>
      </c>
      <c r="BV973" s="1187">
        <v>0.46700000000000003</v>
      </c>
      <c r="BW973" s="1187">
        <v>0.47599999999999998</v>
      </c>
      <c r="BX973" s="1187">
        <v>0.51900000000000002</v>
      </c>
      <c r="BY973" s="1187">
        <v>0.54</v>
      </c>
      <c r="BZ973" s="1187">
        <v>0.60699999999999998</v>
      </c>
      <c r="CA973" s="1187">
        <v>0.73399999999999999</v>
      </c>
      <c r="CB973" s="1187">
        <v>0.69199999999999995</v>
      </c>
      <c r="CC973" s="1187">
        <v>0.68100000000000005</v>
      </c>
      <c r="CD973" s="1187">
        <v>0.72399999999999998</v>
      </c>
      <c r="CE973" s="1187">
        <v>0.75900000000000001</v>
      </c>
      <c r="CF973" s="1187">
        <v>0.83</v>
      </c>
      <c r="CG973" s="1187">
        <v>0.83899999999999997</v>
      </c>
      <c r="CH973" s="1187">
        <v>0.86899999999999999</v>
      </c>
      <c r="CI973" s="1187">
        <v>0.85799999999999998</v>
      </c>
      <c r="CJ973" s="1187">
        <v>0.83199999999999996</v>
      </c>
      <c r="CK973" s="1188">
        <v>0.66700000000000004</v>
      </c>
      <c r="CL973" s="1187">
        <v>0.63400000000000001</v>
      </c>
      <c r="CM973" s="1232"/>
      <c r="CN973" s="1233"/>
    </row>
    <row r="974" spans="6:92" s="328" customFormat="1">
      <c r="F974" s="1181"/>
      <c r="O974" s="328" t="s">
        <v>1183</v>
      </c>
      <c r="V974" s="322" t="s">
        <v>1210</v>
      </c>
      <c r="W974" s="1184" t="s">
        <v>1182</v>
      </c>
      <c r="X974" s="1182"/>
      <c r="Y974" s="1182"/>
      <c r="Z974" s="1185">
        <v>1995</v>
      </c>
      <c r="AA974" s="1186"/>
      <c r="AB974" s="1186"/>
      <c r="AC974" s="1186"/>
      <c r="AD974" s="1186"/>
      <c r="AE974" s="1186"/>
      <c r="AF974" s="1186"/>
      <c r="AG974" s="1186"/>
      <c r="AH974" s="1186"/>
      <c r="AI974" s="1186"/>
      <c r="AJ974" s="1186"/>
      <c r="AK974" s="1186"/>
      <c r="AL974" s="1186"/>
      <c r="AM974" s="1186"/>
      <c r="AN974" s="1186"/>
      <c r="AO974" s="1186"/>
      <c r="AP974" s="1186"/>
      <c r="AQ974" s="1186"/>
      <c r="AR974" s="1186"/>
      <c r="AS974" s="1186"/>
      <c r="AT974" s="1186"/>
      <c r="AU974" s="1186"/>
      <c r="AV974" s="1186"/>
      <c r="AW974" s="1186"/>
      <c r="AX974" s="1186"/>
      <c r="AY974" s="1186"/>
      <c r="AZ974" s="1186"/>
      <c r="BA974" s="1186"/>
      <c r="BB974" s="1186"/>
      <c r="BC974" s="1186"/>
      <c r="BD974" s="1187"/>
      <c r="BE974" s="1187"/>
      <c r="BF974" s="1187"/>
      <c r="BG974" s="1187"/>
      <c r="BH974" s="1187"/>
      <c r="BI974" s="1187"/>
      <c r="BJ974" s="1187"/>
      <c r="BK974" s="1187"/>
      <c r="BL974" s="1187"/>
      <c r="BM974" s="1187"/>
      <c r="BN974" s="1187"/>
      <c r="BO974" s="1187"/>
      <c r="BP974" s="1187"/>
      <c r="BQ974" s="1187"/>
      <c r="BR974" s="1187"/>
      <c r="BS974" s="1187"/>
      <c r="BT974" s="1187"/>
      <c r="BU974" s="1187">
        <v>1.6359999999999999</v>
      </c>
      <c r="BV974" s="1187">
        <v>1.702</v>
      </c>
      <c r="BW974" s="1187">
        <v>1.643</v>
      </c>
      <c r="BX974" s="1187">
        <v>1.7729999999999999</v>
      </c>
      <c r="BY974" s="1187">
        <v>1.982</v>
      </c>
      <c r="BZ974" s="1187">
        <v>2.0819999999999999</v>
      </c>
      <c r="CA974" s="1187">
        <v>2.7549999999999999</v>
      </c>
      <c r="CB974" s="1187">
        <v>2.5990000000000002</v>
      </c>
      <c r="CC974" s="1187">
        <v>2.4039999999999999</v>
      </c>
      <c r="CD974" s="1187">
        <v>2.6230000000000002</v>
      </c>
      <c r="CE974" s="1187">
        <v>2.8039999999999998</v>
      </c>
      <c r="CF974" s="1187">
        <v>3.2109999999999999</v>
      </c>
      <c r="CG974" s="1187">
        <v>3.3690000000000002</v>
      </c>
      <c r="CH974" s="1187">
        <v>3.4860000000000002</v>
      </c>
      <c r="CI974" s="1187">
        <v>3.093</v>
      </c>
      <c r="CJ974" s="1187">
        <v>3.1850000000000001</v>
      </c>
      <c r="CK974" s="1188">
        <v>3.4510000000000001</v>
      </c>
      <c r="CL974" s="1187">
        <v>3.3570000000000002</v>
      </c>
      <c r="CM974" s="1232"/>
      <c r="CN974" s="1233"/>
    </row>
    <row r="975" spans="6:92" s="328" customFormat="1">
      <c r="F975" s="1181"/>
      <c r="O975" s="328" t="s">
        <v>1183</v>
      </c>
      <c r="V975" s="322" t="s">
        <v>1148</v>
      </c>
      <c r="W975" s="1184" t="s">
        <v>1182</v>
      </c>
      <c r="X975" s="1182"/>
      <c r="Y975" s="1182"/>
      <c r="Z975" s="1185">
        <v>1995</v>
      </c>
      <c r="AA975" s="1186"/>
      <c r="AB975" s="1186"/>
      <c r="AC975" s="1186"/>
      <c r="AD975" s="1186"/>
      <c r="AE975" s="1186"/>
      <c r="AF975" s="1186"/>
      <c r="AG975" s="1186"/>
      <c r="AH975" s="1186"/>
      <c r="AI975" s="1186"/>
      <c r="AJ975" s="1186"/>
      <c r="AK975" s="1186"/>
      <c r="AL975" s="1186"/>
      <c r="AM975" s="1186"/>
      <c r="AN975" s="1186"/>
      <c r="AO975" s="1186"/>
      <c r="AP975" s="1186"/>
      <c r="AQ975" s="1186"/>
      <c r="AR975" s="1186"/>
      <c r="AS975" s="1186"/>
      <c r="AT975" s="1186"/>
      <c r="AU975" s="1186"/>
      <c r="AV975" s="1186"/>
      <c r="AW975" s="1186"/>
      <c r="AX975" s="1186"/>
      <c r="AY975" s="1186"/>
      <c r="AZ975" s="1186"/>
      <c r="BA975" s="1186"/>
      <c r="BB975" s="1186"/>
      <c r="BC975" s="1186"/>
      <c r="BD975" s="1187"/>
      <c r="BE975" s="1187"/>
      <c r="BF975" s="1187"/>
      <c r="BG975" s="1187"/>
      <c r="BH975" s="1187"/>
      <c r="BI975" s="1187"/>
      <c r="BJ975" s="1187"/>
      <c r="BK975" s="1187"/>
      <c r="BL975" s="1187"/>
      <c r="BM975" s="1187"/>
      <c r="BN975" s="1187"/>
      <c r="BO975" s="1187"/>
      <c r="BP975" s="1187"/>
      <c r="BQ975" s="1187"/>
      <c r="BR975" s="1187"/>
      <c r="BS975" s="1187"/>
      <c r="BT975" s="1187"/>
      <c r="BU975" s="1187">
        <v>0.32200000000000001</v>
      </c>
      <c r="BV975" s="1187">
        <v>0.35399999999999998</v>
      </c>
      <c r="BW975" s="1187">
        <v>0.34399999999999997</v>
      </c>
      <c r="BX975" s="1187">
        <v>0.30299999999999999</v>
      </c>
      <c r="BY975" s="1187">
        <v>0.32900000000000001</v>
      </c>
      <c r="BZ975" s="1187">
        <v>0.38400000000000001</v>
      </c>
      <c r="CA975" s="1187">
        <v>0.44400000000000001</v>
      </c>
      <c r="CB975" s="1187">
        <v>0.42099999999999999</v>
      </c>
      <c r="CC975" s="1187">
        <v>0.432</v>
      </c>
      <c r="CD975" s="1187">
        <v>0.498</v>
      </c>
      <c r="CE975" s="1187">
        <v>0.57499999999999996</v>
      </c>
      <c r="CF975" s="1187">
        <v>0.69199999999999995</v>
      </c>
      <c r="CG975" s="1187">
        <v>0.80900000000000005</v>
      </c>
      <c r="CH975" s="1187">
        <v>1.2090000000000001</v>
      </c>
      <c r="CI975" s="1187">
        <v>1.228</v>
      </c>
      <c r="CJ975" s="1187">
        <v>1.246</v>
      </c>
      <c r="CK975" s="1188">
        <v>1.123</v>
      </c>
      <c r="CL975" s="1187">
        <v>1.04</v>
      </c>
      <c r="CM975" s="1232"/>
      <c r="CN975" s="1233"/>
    </row>
    <row r="976" spans="6:92" s="328" customFormat="1">
      <c r="F976" s="1181"/>
      <c r="O976" s="328" t="s">
        <v>1183</v>
      </c>
      <c r="V976" s="322" t="s">
        <v>1149</v>
      </c>
      <c r="W976" s="1184" t="s">
        <v>1182</v>
      </c>
      <c r="X976" s="1182"/>
      <c r="Y976" s="1182"/>
      <c r="Z976" s="1185">
        <v>1995</v>
      </c>
      <c r="AA976" s="1186"/>
      <c r="AB976" s="1186"/>
      <c r="AC976" s="1186"/>
      <c r="AD976" s="1186"/>
      <c r="AE976" s="1186"/>
      <c r="AF976" s="1186"/>
      <c r="AG976" s="1186"/>
      <c r="AH976" s="1186"/>
      <c r="AI976" s="1186"/>
      <c r="AJ976" s="1186"/>
      <c r="AK976" s="1186"/>
      <c r="AL976" s="1186"/>
      <c r="AM976" s="1186"/>
      <c r="AN976" s="1186"/>
      <c r="AO976" s="1186"/>
      <c r="AP976" s="1186"/>
      <c r="AQ976" s="1186"/>
      <c r="AR976" s="1186"/>
      <c r="AS976" s="1186"/>
      <c r="AT976" s="1186"/>
      <c r="AU976" s="1186"/>
      <c r="AV976" s="1186"/>
      <c r="AW976" s="1186"/>
      <c r="AX976" s="1186"/>
      <c r="AY976" s="1186"/>
      <c r="AZ976" s="1186"/>
      <c r="BA976" s="1186"/>
      <c r="BB976" s="1186"/>
      <c r="BC976" s="1186"/>
      <c r="BD976" s="1187"/>
      <c r="BE976" s="1187"/>
      <c r="BF976" s="1187"/>
      <c r="BG976" s="1187"/>
      <c r="BH976" s="1187"/>
      <c r="BI976" s="1187"/>
      <c r="BJ976" s="1187"/>
      <c r="BK976" s="1187"/>
      <c r="BL976" s="1187"/>
      <c r="BM976" s="1187"/>
      <c r="BN976" s="1187"/>
      <c r="BO976" s="1187"/>
      <c r="BP976" s="1187"/>
      <c r="BQ976" s="1187"/>
      <c r="BR976" s="1187"/>
      <c r="BS976" s="1187"/>
      <c r="BT976" s="1187"/>
      <c r="BU976" s="1187">
        <v>1E-3</v>
      </c>
      <c r="BV976" s="1187">
        <v>1E-3</v>
      </c>
      <c r="BW976" s="1187">
        <v>1E-3</v>
      </c>
      <c r="BX976" s="1187">
        <v>1E-3</v>
      </c>
      <c r="BY976" s="1187">
        <v>1E-3</v>
      </c>
      <c r="BZ976" s="1187">
        <v>1E-3</v>
      </c>
      <c r="CA976" s="1187">
        <v>2E-3</v>
      </c>
      <c r="CB976" s="1187">
        <v>1E-3</v>
      </c>
      <c r="CC976" s="1187">
        <v>1E-3</v>
      </c>
      <c r="CD976" s="1187">
        <v>2E-3</v>
      </c>
      <c r="CE976" s="1187">
        <v>2E-3</v>
      </c>
      <c r="CF976" s="1187">
        <v>2E-3</v>
      </c>
      <c r="CG976" s="1187">
        <v>2E-3</v>
      </c>
      <c r="CH976" s="1187">
        <v>2E-3</v>
      </c>
      <c r="CI976" s="1187">
        <v>2E-3</v>
      </c>
      <c r="CJ976" s="1187">
        <v>2E-3</v>
      </c>
      <c r="CK976" s="1188">
        <v>2E-3</v>
      </c>
      <c r="CL976" s="1187">
        <v>2E-3</v>
      </c>
      <c r="CM976" s="1232"/>
      <c r="CN976" s="1233"/>
    </row>
    <row r="977" spans="6:92" s="328" customFormat="1">
      <c r="F977" s="1181"/>
      <c r="O977" s="328" t="s">
        <v>1183</v>
      </c>
      <c r="V977" s="322" t="s">
        <v>1361</v>
      </c>
      <c r="W977" s="1184" t="s">
        <v>1182</v>
      </c>
      <c r="X977" s="1182"/>
      <c r="Y977" s="1182"/>
      <c r="Z977" s="1185">
        <v>1995</v>
      </c>
      <c r="AA977" s="1186"/>
      <c r="AB977" s="1186"/>
      <c r="AC977" s="1186"/>
      <c r="AD977" s="1186"/>
      <c r="AE977" s="1186"/>
      <c r="AF977" s="1186"/>
      <c r="AG977" s="1186"/>
      <c r="AH977" s="1186"/>
      <c r="AI977" s="1186"/>
      <c r="AJ977" s="1186"/>
      <c r="AK977" s="1186"/>
      <c r="AL977" s="1186"/>
      <c r="AM977" s="1186"/>
      <c r="AN977" s="1186"/>
      <c r="AO977" s="1186"/>
      <c r="AP977" s="1186"/>
      <c r="AQ977" s="1186"/>
      <c r="AR977" s="1186"/>
      <c r="AS977" s="1186"/>
      <c r="AT977" s="1186"/>
      <c r="AU977" s="1186"/>
      <c r="AV977" s="1186"/>
      <c r="AW977" s="1186"/>
      <c r="AX977" s="1186"/>
      <c r="AY977" s="1186"/>
      <c r="AZ977" s="1186"/>
      <c r="BA977" s="1186"/>
      <c r="BB977" s="1186"/>
      <c r="BC977" s="1186"/>
      <c r="BD977" s="1187"/>
      <c r="BE977" s="1187"/>
      <c r="BF977" s="1187"/>
      <c r="BG977" s="1187"/>
      <c r="BH977" s="1187"/>
      <c r="BI977" s="1187"/>
      <c r="BJ977" s="1187"/>
      <c r="BK977" s="1187"/>
      <c r="BL977" s="1187"/>
      <c r="BM977" s="1187"/>
      <c r="BN977" s="1187"/>
      <c r="BO977" s="1187"/>
      <c r="BP977" s="1187"/>
      <c r="BQ977" s="1187"/>
      <c r="BR977" s="1187"/>
      <c r="BS977" s="1187"/>
      <c r="BT977" s="1187"/>
      <c r="BU977" s="1187">
        <v>0</v>
      </c>
      <c r="BV977" s="1187">
        <v>0</v>
      </c>
      <c r="BW977" s="1187">
        <v>0</v>
      </c>
      <c r="BX977" s="1187">
        <v>0</v>
      </c>
      <c r="BY977" s="1187">
        <v>0</v>
      </c>
      <c r="BZ977" s="1187">
        <v>0</v>
      </c>
      <c r="CA977" s="1187">
        <v>0</v>
      </c>
      <c r="CB977" s="1187">
        <v>0</v>
      </c>
      <c r="CC977" s="1187">
        <v>0</v>
      </c>
      <c r="CD977" s="1187">
        <v>0</v>
      </c>
      <c r="CE977" s="1187">
        <v>0</v>
      </c>
      <c r="CF977" s="1187">
        <v>0</v>
      </c>
      <c r="CG977" s="1187">
        <v>0</v>
      </c>
      <c r="CH977" s="1187">
        <v>0</v>
      </c>
      <c r="CI977" s="1187">
        <v>0</v>
      </c>
      <c r="CJ977" s="1187">
        <v>0</v>
      </c>
      <c r="CK977" s="1188">
        <v>0</v>
      </c>
      <c r="CL977" s="1187">
        <v>0</v>
      </c>
      <c r="CM977" s="1232"/>
      <c r="CN977" s="1233"/>
    </row>
    <row r="978" spans="6:92" s="328" customFormat="1">
      <c r="F978" s="1181"/>
      <c r="O978" s="328" t="s">
        <v>1183</v>
      </c>
      <c r="V978" s="322" t="s">
        <v>1337</v>
      </c>
      <c r="W978" s="1184" t="s">
        <v>1182</v>
      </c>
      <c r="X978" s="1182"/>
      <c r="Y978" s="1182"/>
      <c r="Z978" s="1185">
        <v>1995</v>
      </c>
      <c r="AA978" s="1186"/>
      <c r="AB978" s="1186"/>
      <c r="AC978" s="1186"/>
      <c r="AD978" s="1186"/>
      <c r="AE978" s="1186"/>
      <c r="AF978" s="1186"/>
      <c r="AG978" s="1186"/>
      <c r="AH978" s="1186"/>
      <c r="AI978" s="1186"/>
      <c r="AJ978" s="1186"/>
      <c r="AK978" s="1186"/>
      <c r="AL978" s="1186"/>
      <c r="AM978" s="1186"/>
      <c r="AN978" s="1186"/>
      <c r="AO978" s="1186"/>
      <c r="AP978" s="1186"/>
      <c r="AQ978" s="1186"/>
      <c r="AR978" s="1186"/>
      <c r="AS978" s="1186"/>
      <c r="AT978" s="1186"/>
      <c r="AU978" s="1186"/>
      <c r="AV978" s="1186"/>
      <c r="AW978" s="1186"/>
      <c r="AX978" s="1186"/>
      <c r="AY978" s="1186"/>
      <c r="AZ978" s="1186"/>
      <c r="BA978" s="1186"/>
      <c r="BB978" s="1186"/>
      <c r="BC978" s="1186"/>
      <c r="BD978" s="1187"/>
      <c r="BE978" s="1187"/>
      <c r="BF978" s="1187"/>
      <c r="BG978" s="1187"/>
      <c r="BH978" s="1187"/>
      <c r="BI978" s="1187"/>
      <c r="BJ978" s="1187"/>
      <c r="BK978" s="1187"/>
      <c r="BL978" s="1187"/>
      <c r="BM978" s="1187"/>
      <c r="BN978" s="1187"/>
      <c r="BO978" s="1187"/>
      <c r="BP978" s="1187"/>
      <c r="BQ978" s="1187"/>
      <c r="BR978" s="1187"/>
      <c r="BS978" s="1187"/>
      <c r="BT978" s="1187"/>
      <c r="BU978" s="1187">
        <v>0</v>
      </c>
      <c r="BV978" s="1187">
        <v>0</v>
      </c>
      <c r="BW978" s="1187">
        <v>0</v>
      </c>
      <c r="BX978" s="1187">
        <v>0</v>
      </c>
      <c r="BY978" s="1187">
        <v>0</v>
      </c>
      <c r="BZ978" s="1187">
        <v>0</v>
      </c>
      <c r="CA978" s="1187">
        <v>0</v>
      </c>
      <c r="CB978" s="1187">
        <v>0</v>
      </c>
      <c r="CC978" s="1187">
        <v>0</v>
      </c>
      <c r="CD978" s="1187">
        <v>0</v>
      </c>
      <c r="CE978" s="1187">
        <v>0</v>
      </c>
      <c r="CF978" s="1187">
        <v>0</v>
      </c>
      <c r="CG978" s="1187">
        <v>0</v>
      </c>
      <c r="CH978" s="1187">
        <v>0</v>
      </c>
      <c r="CI978" s="1187">
        <v>0</v>
      </c>
      <c r="CJ978" s="1187">
        <v>0</v>
      </c>
      <c r="CK978" s="1188">
        <v>0</v>
      </c>
      <c r="CL978" s="1187">
        <v>0</v>
      </c>
      <c r="CM978" s="1232"/>
      <c r="CN978" s="1233"/>
    </row>
    <row r="979" spans="6:92" s="328" customFormat="1">
      <c r="F979" s="1181"/>
      <c r="O979" s="328" t="s">
        <v>1183</v>
      </c>
      <c r="V979" s="322" t="s">
        <v>1338</v>
      </c>
      <c r="W979" s="1184" t="s">
        <v>1182</v>
      </c>
      <c r="X979" s="1182"/>
      <c r="Y979" s="1182"/>
      <c r="Z979" s="1185">
        <v>1995</v>
      </c>
      <c r="AA979" s="1186"/>
      <c r="AB979" s="1186"/>
      <c r="AC979" s="1186"/>
      <c r="AD979" s="1186"/>
      <c r="AE979" s="1186"/>
      <c r="AF979" s="1186"/>
      <c r="AG979" s="1186"/>
      <c r="AH979" s="1186"/>
      <c r="AI979" s="1186"/>
      <c r="AJ979" s="1186"/>
      <c r="AK979" s="1186"/>
      <c r="AL979" s="1186"/>
      <c r="AM979" s="1186"/>
      <c r="AN979" s="1186"/>
      <c r="AO979" s="1186"/>
      <c r="AP979" s="1186"/>
      <c r="AQ979" s="1186"/>
      <c r="AR979" s="1186"/>
      <c r="AS979" s="1186"/>
      <c r="AT979" s="1186"/>
      <c r="AU979" s="1186"/>
      <c r="AV979" s="1186"/>
      <c r="AW979" s="1186"/>
      <c r="AX979" s="1186"/>
      <c r="AY979" s="1186"/>
      <c r="AZ979" s="1186"/>
      <c r="BA979" s="1186"/>
      <c r="BB979" s="1186"/>
      <c r="BC979" s="1186"/>
      <c r="BD979" s="1187"/>
      <c r="BE979" s="1187"/>
      <c r="BF979" s="1187"/>
      <c r="BG979" s="1187"/>
      <c r="BH979" s="1187"/>
      <c r="BI979" s="1187"/>
      <c r="BJ979" s="1187"/>
      <c r="BK979" s="1187"/>
      <c r="BL979" s="1187"/>
      <c r="BM979" s="1187"/>
      <c r="BN979" s="1187"/>
      <c r="BO979" s="1187"/>
      <c r="BP979" s="1187"/>
      <c r="BQ979" s="1187"/>
      <c r="BR979" s="1187"/>
      <c r="BS979" s="1187"/>
      <c r="BT979" s="1187"/>
      <c r="BU979" s="1187">
        <v>55.753999999999998</v>
      </c>
      <c r="BV979" s="1187">
        <v>58.033000000000001</v>
      </c>
      <c r="BW979" s="1187">
        <v>57.981000000000002</v>
      </c>
      <c r="BX979" s="1187">
        <v>59.838000000000001</v>
      </c>
      <c r="BY979" s="1187">
        <v>62.573</v>
      </c>
      <c r="BZ979" s="1187">
        <v>62.722999999999999</v>
      </c>
      <c r="CA979" s="1187">
        <v>64.31</v>
      </c>
      <c r="CB979" s="1187">
        <v>68.843000000000004</v>
      </c>
      <c r="CC979" s="1187">
        <v>69.382000000000005</v>
      </c>
      <c r="CD979" s="1187">
        <v>69.667000000000002</v>
      </c>
      <c r="CE979" s="1187">
        <v>70.911000000000001</v>
      </c>
      <c r="CF979" s="1187">
        <v>74.378</v>
      </c>
      <c r="CG979" s="1187">
        <v>74.209999999999994</v>
      </c>
      <c r="CH979" s="1187">
        <v>75.251000000000005</v>
      </c>
      <c r="CI979" s="1187">
        <v>76.367000000000004</v>
      </c>
      <c r="CJ979" s="1187">
        <v>76.097999999999999</v>
      </c>
      <c r="CK979" s="1188">
        <v>78.932000000000002</v>
      </c>
      <c r="CL979" s="1187">
        <v>80.436000000000007</v>
      </c>
      <c r="CM979" s="1232"/>
      <c r="CN979" s="1233"/>
    </row>
    <row r="980" spans="6:92" s="328" customFormat="1">
      <c r="F980" s="1181"/>
      <c r="O980" s="328" t="s">
        <v>1183</v>
      </c>
      <c r="V980" s="322" t="s">
        <v>1339</v>
      </c>
      <c r="W980" s="1184" t="s">
        <v>1182</v>
      </c>
      <c r="X980" s="1182"/>
      <c r="Y980" s="1182"/>
      <c r="Z980" s="1185">
        <v>1995</v>
      </c>
      <c r="AA980" s="1186"/>
      <c r="AB980" s="1186"/>
      <c r="AC980" s="1186"/>
      <c r="AD980" s="1186"/>
      <c r="AE980" s="1186"/>
      <c r="AF980" s="1186"/>
      <c r="AG980" s="1186"/>
      <c r="AH980" s="1186"/>
      <c r="AI980" s="1186"/>
      <c r="AJ980" s="1186"/>
      <c r="AK980" s="1186"/>
      <c r="AL980" s="1186"/>
      <c r="AM980" s="1186"/>
      <c r="AN980" s="1186"/>
      <c r="AO980" s="1186"/>
      <c r="AP980" s="1186"/>
      <c r="AQ980" s="1186"/>
      <c r="AR980" s="1186"/>
      <c r="AS980" s="1186"/>
      <c r="AT980" s="1186"/>
      <c r="AU980" s="1186"/>
      <c r="AV980" s="1186"/>
      <c r="AW980" s="1186"/>
      <c r="AX980" s="1186"/>
      <c r="AY980" s="1186"/>
      <c r="AZ980" s="1186"/>
      <c r="BA980" s="1186"/>
      <c r="BB980" s="1186"/>
      <c r="BC980" s="1186"/>
      <c r="BD980" s="1187"/>
      <c r="BE980" s="1187"/>
      <c r="BF980" s="1187"/>
      <c r="BG980" s="1187"/>
      <c r="BH980" s="1187"/>
      <c r="BI980" s="1187"/>
      <c r="BJ980" s="1187"/>
      <c r="BK980" s="1187"/>
      <c r="BL980" s="1187"/>
      <c r="BM980" s="1187"/>
      <c r="BN980" s="1187"/>
      <c r="BO980" s="1187"/>
      <c r="BP980" s="1187"/>
      <c r="BQ980" s="1187"/>
      <c r="BR980" s="1187"/>
      <c r="BS980" s="1187"/>
      <c r="BT980" s="1187"/>
      <c r="BU980" s="1187">
        <v>15.239000000000001</v>
      </c>
      <c r="BV980" s="1187">
        <v>15.973000000000001</v>
      </c>
      <c r="BW980" s="1187">
        <v>15.936</v>
      </c>
      <c r="BX980" s="1187">
        <v>16.37</v>
      </c>
      <c r="BY980" s="1187">
        <v>17.03</v>
      </c>
      <c r="BZ980" s="1187">
        <v>17.122</v>
      </c>
      <c r="CA980" s="1187">
        <v>17.539000000000001</v>
      </c>
      <c r="CB980" s="1187">
        <v>18.565999999999999</v>
      </c>
      <c r="CC980" s="1187">
        <v>18.78</v>
      </c>
      <c r="CD980" s="1187">
        <v>18.808</v>
      </c>
      <c r="CE980" s="1187">
        <v>19.172000000000001</v>
      </c>
      <c r="CF980" s="1187">
        <v>19.989000000000001</v>
      </c>
      <c r="CG980" s="1187">
        <v>19.849</v>
      </c>
      <c r="CH980" s="1187">
        <v>19.977</v>
      </c>
      <c r="CI980" s="1187">
        <v>20.14</v>
      </c>
      <c r="CJ980" s="1187">
        <v>20.940999999999999</v>
      </c>
      <c r="CK980" s="1188">
        <v>22.257000000000001</v>
      </c>
      <c r="CL980" s="1187">
        <v>22.677</v>
      </c>
      <c r="CM980" s="1232"/>
      <c r="CN980" s="1233"/>
    </row>
    <row r="981" spans="6:92" s="328" customFormat="1">
      <c r="F981" s="1181"/>
      <c r="O981" s="328" t="s">
        <v>1183</v>
      </c>
      <c r="V981" s="322" t="s">
        <v>1340</v>
      </c>
      <c r="W981" s="1184" t="s">
        <v>1182</v>
      </c>
      <c r="X981" s="1182"/>
      <c r="Y981" s="1182"/>
      <c r="Z981" s="1185">
        <v>1995</v>
      </c>
      <c r="AA981" s="1186"/>
      <c r="AB981" s="1186"/>
      <c r="AC981" s="1186"/>
      <c r="AD981" s="1186"/>
      <c r="AE981" s="1186"/>
      <c r="AF981" s="1186"/>
      <c r="AG981" s="1186"/>
      <c r="AH981" s="1186"/>
      <c r="AI981" s="1186"/>
      <c r="AJ981" s="1186"/>
      <c r="AK981" s="1186"/>
      <c r="AL981" s="1186"/>
      <c r="AM981" s="1186"/>
      <c r="AN981" s="1186"/>
      <c r="AO981" s="1186"/>
      <c r="AP981" s="1186"/>
      <c r="AQ981" s="1186"/>
      <c r="AR981" s="1186"/>
      <c r="AS981" s="1186"/>
      <c r="AT981" s="1186"/>
      <c r="AU981" s="1186"/>
      <c r="AV981" s="1186"/>
      <c r="AW981" s="1186"/>
      <c r="AX981" s="1186"/>
      <c r="AY981" s="1186"/>
      <c r="AZ981" s="1186"/>
      <c r="BA981" s="1186"/>
      <c r="BB981" s="1186"/>
      <c r="BC981" s="1186"/>
      <c r="BD981" s="1187"/>
      <c r="BE981" s="1187"/>
      <c r="BF981" s="1187"/>
      <c r="BG981" s="1187"/>
      <c r="BH981" s="1187"/>
      <c r="BI981" s="1187"/>
      <c r="BJ981" s="1187"/>
      <c r="BK981" s="1187"/>
      <c r="BL981" s="1187"/>
      <c r="BM981" s="1187"/>
      <c r="BN981" s="1187"/>
      <c r="BO981" s="1187"/>
      <c r="BP981" s="1187"/>
      <c r="BQ981" s="1187"/>
      <c r="BR981" s="1187"/>
      <c r="BS981" s="1187"/>
      <c r="BT981" s="1187"/>
      <c r="BU981" s="1187">
        <v>27.640999999999998</v>
      </c>
      <c r="BV981" s="1187">
        <v>28.968</v>
      </c>
      <c r="BW981" s="1187">
        <v>28.914999999999999</v>
      </c>
      <c r="BX981" s="1187">
        <v>29.686</v>
      </c>
      <c r="BY981" s="1187">
        <v>30.866</v>
      </c>
      <c r="BZ981" s="1187">
        <v>31.113</v>
      </c>
      <c r="CA981" s="1187">
        <v>31.873000000000001</v>
      </c>
      <c r="CB981" s="1187">
        <v>33.701000000000001</v>
      </c>
      <c r="CC981" s="1187">
        <v>34.116999999999997</v>
      </c>
      <c r="CD981" s="1187">
        <v>34.253999999999998</v>
      </c>
      <c r="CE981" s="1187">
        <v>34.883000000000003</v>
      </c>
      <c r="CF981" s="1187">
        <v>36.363999999999997</v>
      </c>
      <c r="CG981" s="1187">
        <v>36.106999999999999</v>
      </c>
      <c r="CH981" s="1187">
        <v>36.335000000000001</v>
      </c>
      <c r="CI981" s="1187">
        <v>36.593000000000004</v>
      </c>
      <c r="CJ981" s="1187">
        <v>37.500999999999998</v>
      </c>
      <c r="CK981" s="1188">
        <v>39.159999999999997</v>
      </c>
      <c r="CL981" s="1187">
        <v>40.057000000000002</v>
      </c>
      <c r="CM981" s="1232"/>
      <c r="CN981" s="1233"/>
    </row>
    <row r="982" spans="6:92" s="328" customFormat="1">
      <c r="F982" s="1181"/>
      <c r="O982" s="328" t="s">
        <v>1183</v>
      </c>
      <c r="V982" s="322" t="s">
        <v>1341</v>
      </c>
      <c r="W982" s="1184" t="s">
        <v>1182</v>
      </c>
      <c r="X982" s="1182"/>
      <c r="Y982" s="1182"/>
      <c r="Z982" s="1185">
        <v>1995</v>
      </c>
      <c r="AA982" s="1186"/>
      <c r="AB982" s="1186"/>
      <c r="AC982" s="1186"/>
      <c r="AD982" s="1186"/>
      <c r="AE982" s="1186"/>
      <c r="AF982" s="1186"/>
      <c r="AG982" s="1186"/>
      <c r="AH982" s="1186"/>
      <c r="AI982" s="1186"/>
      <c r="AJ982" s="1186"/>
      <c r="AK982" s="1186"/>
      <c r="AL982" s="1186"/>
      <c r="AM982" s="1186"/>
      <c r="AN982" s="1186"/>
      <c r="AO982" s="1186"/>
      <c r="AP982" s="1186"/>
      <c r="AQ982" s="1186"/>
      <c r="AR982" s="1186"/>
      <c r="AS982" s="1186"/>
      <c r="AT982" s="1186"/>
      <c r="AU982" s="1186"/>
      <c r="AV982" s="1186"/>
      <c r="AW982" s="1186"/>
      <c r="AX982" s="1186"/>
      <c r="AY982" s="1186"/>
      <c r="AZ982" s="1186"/>
      <c r="BA982" s="1186"/>
      <c r="BB982" s="1186"/>
      <c r="BC982" s="1186"/>
      <c r="BD982" s="1187"/>
      <c r="BE982" s="1187"/>
      <c r="BF982" s="1187"/>
      <c r="BG982" s="1187"/>
      <c r="BH982" s="1187"/>
      <c r="BI982" s="1187"/>
      <c r="BJ982" s="1187"/>
      <c r="BK982" s="1187"/>
      <c r="BL982" s="1187"/>
      <c r="BM982" s="1187"/>
      <c r="BN982" s="1187"/>
      <c r="BO982" s="1187"/>
      <c r="BP982" s="1187"/>
      <c r="BQ982" s="1187"/>
      <c r="BR982" s="1187"/>
      <c r="BS982" s="1187"/>
      <c r="BT982" s="1187"/>
      <c r="BU982" s="1187">
        <v>0.11899999999999999</v>
      </c>
      <c r="BV982" s="1187">
        <v>0.125</v>
      </c>
      <c r="BW982" s="1187">
        <v>0.124</v>
      </c>
      <c r="BX982" s="1187">
        <v>0.127</v>
      </c>
      <c r="BY982" s="1187">
        <v>0.13100000000000001</v>
      </c>
      <c r="BZ982" s="1187">
        <v>0.13400000000000001</v>
      </c>
      <c r="CA982" s="1187">
        <v>0.13800000000000001</v>
      </c>
      <c r="CB982" s="1187">
        <v>0.14299999999999999</v>
      </c>
      <c r="CC982" s="1187">
        <v>0.14499999999999999</v>
      </c>
      <c r="CD982" s="1187">
        <v>0.14599999999999999</v>
      </c>
      <c r="CE982" s="1187">
        <v>0.14899999999999999</v>
      </c>
      <c r="CF982" s="1187">
        <v>0.154</v>
      </c>
      <c r="CG982" s="1187">
        <v>0.153</v>
      </c>
      <c r="CH982" s="1187">
        <v>0.154</v>
      </c>
      <c r="CI982" s="1187">
        <v>0.154</v>
      </c>
      <c r="CJ982" s="1187">
        <v>0.161</v>
      </c>
      <c r="CK982" s="1188">
        <v>0.17199999999999999</v>
      </c>
      <c r="CL982" s="1187">
        <v>0.184</v>
      </c>
      <c r="CM982" s="1232"/>
      <c r="CN982" s="1233"/>
    </row>
    <row r="983" spans="6:92" s="328" customFormat="1">
      <c r="F983" s="1181"/>
      <c r="O983" s="328" t="s">
        <v>1183</v>
      </c>
      <c r="V983" s="322" t="s">
        <v>1342</v>
      </c>
      <c r="W983" s="1184" t="s">
        <v>1182</v>
      </c>
      <c r="X983" s="1182"/>
      <c r="Y983" s="1182"/>
      <c r="Z983" s="1185">
        <v>1995</v>
      </c>
      <c r="AA983" s="1186"/>
      <c r="AB983" s="1186"/>
      <c r="AC983" s="1186"/>
      <c r="AD983" s="1186"/>
      <c r="AE983" s="1186"/>
      <c r="AF983" s="1186"/>
      <c r="AG983" s="1186"/>
      <c r="AH983" s="1186"/>
      <c r="AI983" s="1186"/>
      <c r="AJ983" s="1186"/>
      <c r="AK983" s="1186"/>
      <c r="AL983" s="1186"/>
      <c r="AM983" s="1186"/>
      <c r="AN983" s="1186"/>
      <c r="AO983" s="1186"/>
      <c r="AP983" s="1186"/>
      <c r="AQ983" s="1186"/>
      <c r="AR983" s="1186"/>
      <c r="AS983" s="1186"/>
      <c r="AT983" s="1186"/>
      <c r="AU983" s="1186"/>
      <c r="AV983" s="1186"/>
      <c r="AW983" s="1186"/>
      <c r="AX983" s="1186"/>
      <c r="AY983" s="1186"/>
      <c r="AZ983" s="1186"/>
      <c r="BA983" s="1186"/>
      <c r="BB983" s="1186"/>
      <c r="BC983" s="1186"/>
      <c r="BD983" s="1187"/>
      <c r="BE983" s="1187"/>
      <c r="BF983" s="1187"/>
      <c r="BG983" s="1187"/>
      <c r="BH983" s="1187"/>
      <c r="BI983" s="1187"/>
      <c r="BJ983" s="1187"/>
      <c r="BK983" s="1187"/>
      <c r="BL983" s="1187"/>
      <c r="BM983" s="1187"/>
      <c r="BN983" s="1187"/>
      <c r="BO983" s="1187"/>
      <c r="BP983" s="1187"/>
      <c r="BQ983" s="1187"/>
      <c r="BR983" s="1187"/>
      <c r="BS983" s="1187"/>
      <c r="BT983" s="1187"/>
      <c r="BU983" s="1187">
        <v>3.5739999999999998</v>
      </c>
      <c r="BV983" s="1187">
        <v>3.74</v>
      </c>
      <c r="BW983" s="1187">
        <v>3.75</v>
      </c>
      <c r="BX983" s="1187">
        <v>3.8730000000000002</v>
      </c>
      <c r="BY983" s="1187">
        <v>4.0599999999999996</v>
      </c>
      <c r="BZ983" s="1187">
        <v>3.9969999999999999</v>
      </c>
      <c r="CA983" s="1187">
        <v>4.0890000000000004</v>
      </c>
      <c r="CB983" s="1187">
        <v>4.4189999999999996</v>
      </c>
      <c r="CC983" s="1187">
        <v>4.4749999999999996</v>
      </c>
      <c r="CD983" s="1187">
        <v>4.452</v>
      </c>
      <c r="CE983" s="1187">
        <v>4.5369999999999999</v>
      </c>
      <c r="CF983" s="1187">
        <v>4.79</v>
      </c>
      <c r="CG983" s="1187">
        <v>4.7409999999999997</v>
      </c>
      <c r="CH983" s="1187">
        <v>4.7830000000000004</v>
      </c>
      <c r="CI983" s="1187">
        <v>4.891</v>
      </c>
      <c r="CJ983" s="1187">
        <v>3.1080000000000001</v>
      </c>
      <c r="CK983" s="1188">
        <v>2.56</v>
      </c>
      <c r="CL983" s="1187">
        <v>2.2829999999999999</v>
      </c>
      <c r="CM983" s="1232"/>
      <c r="CN983" s="1233"/>
    </row>
    <row r="984" spans="6:92" s="328" customFormat="1">
      <c r="F984" s="1181"/>
      <c r="O984" s="328" t="s">
        <v>1183</v>
      </c>
      <c r="V984" s="322" t="s">
        <v>1343</v>
      </c>
      <c r="W984" s="1184" t="s">
        <v>1182</v>
      </c>
      <c r="X984" s="1182"/>
      <c r="Y984" s="1182"/>
      <c r="Z984" s="1185">
        <v>1995</v>
      </c>
      <c r="AA984" s="1186"/>
      <c r="AB984" s="1186"/>
      <c r="AC984" s="1186"/>
      <c r="AD984" s="1186"/>
      <c r="AE984" s="1186"/>
      <c r="AF984" s="1186"/>
      <c r="AG984" s="1186"/>
      <c r="AH984" s="1186"/>
      <c r="AI984" s="1186"/>
      <c r="AJ984" s="1186"/>
      <c r="AK984" s="1186"/>
      <c r="AL984" s="1186"/>
      <c r="AM984" s="1186"/>
      <c r="AN984" s="1186"/>
      <c r="AO984" s="1186"/>
      <c r="AP984" s="1186"/>
      <c r="AQ984" s="1186"/>
      <c r="AR984" s="1186"/>
      <c r="AS984" s="1186"/>
      <c r="AT984" s="1186"/>
      <c r="AU984" s="1186"/>
      <c r="AV984" s="1186"/>
      <c r="AW984" s="1186"/>
      <c r="AX984" s="1186"/>
      <c r="AY984" s="1186"/>
      <c r="AZ984" s="1186"/>
      <c r="BA984" s="1186"/>
      <c r="BB984" s="1186"/>
      <c r="BC984" s="1186"/>
      <c r="BD984" s="1187"/>
      <c r="BE984" s="1187"/>
      <c r="BF984" s="1187"/>
      <c r="BG984" s="1187"/>
      <c r="BH984" s="1187"/>
      <c r="BI984" s="1187"/>
      <c r="BJ984" s="1187"/>
      <c r="BK984" s="1187"/>
      <c r="BL984" s="1187"/>
      <c r="BM984" s="1187"/>
      <c r="BN984" s="1187"/>
      <c r="BO984" s="1187"/>
      <c r="BP984" s="1187"/>
      <c r="BQ984" s="1187"/>
      <c r="BR984" s="1187"/>
      <c r="BS984" s="1187"/>
      <c r="BT984" s="1187"/>
      <c r="BU984" s="1187">
        <v>1.7669999999999999</v>
      </c>
      <c r="BV984" s="1187">
        <v>1.8540000000000001</v>
      </c>
      <c r="BW984" s="1187">
        <v>1.885</v>
      </c>
      <c r="BX984" s="1187">
        <v>1.97</v>
      </c>
      <c r="BY984" s="1187">
        <v>2.0979999999999999</v>
      </c>
      <c r="BZ984" s="1187">
        <v>1.9790000000000001</v>
      </c>
      <c r="CA984" s="1187">
        <v>2.0190000000000001</v>
      </c>
      <c r="CB984" s="1187">
        <v>2.2749999999999999</v>
      </c>
      <c r="CC984" s="1187">
        <v>2.3180000000000001</v>
      </c>
      <c r="CD984" s="1187">
        <v>2.2850000000000001</v>
      </c>
      <c r="CE984" s="1187">
        <v>2.3210000000000002</v>
      </c>
      <c r="CF984" s="1187">
        <v>2.5139999999999998</v>
      </c>
      <c r="CG984" s="1187">
        <v>2.4569999999999999</v>
      </c>
      <c r="CH984" s="1187">
        <v>2.476</v>
      </c>
      <c r="CI984" s="1187">
        <v>2.6019999999999999</v>
      </c>
      <c r="CJ984" s="1187">
        <v>2.5950000000000002</v>
      </c>
      <c r="CK984" s="1188">
        <v>2.8570000000000002</v>
      </c>
      <c r="CL984" s="1187">
        <v>2.83</v>
      </c>
      <c r="CM984" s="1232"/>
      <c r="CN984" s="1233"/>
    </row>
    <row r="985" spans="6:92" s="328" customFormat="1">
      <c r="F985" s="1181"/>
      <c r="O985" s="328" t="s">
        <v>1183</v>
      </c>
      <c r="V985" s="322" t="s">
        <v>1257</v>
      </c>
      <c r="W985" s="1184" t="s">
        <v>1182</v>
      </c>
      <c r="X985" s="1182"/>
      <c r="Y985" s="1182"/>
      <c r="Z985" s="1185">
        <v>1995</v>
      </c>
      <c r="AA985" s="1186"/>
      <c r="AB985" s="1186"/>
      <c r="AC985" s="1186"/>
      <c r="AD985" s="1186"/>
      <c r="AE985" s="1186"/>
      <c r="AF985" s="1186"/>
      <c r="AG985" s="1186"/>
      <c r="AH985" s="1186"/>
      <c r="AI985" s="1186"/>
      <c r="AJ985" s="1186"/>
      <c r="AK985" s="1186"/>
      <c r="AL985" s="1186"/>
      <c r="AM985" s="1186"/>
      <c r="AN985" s="1186"/>
      <c r="AO985" s="1186"/>
      <c r="AP985" s="1186"/>
      <c r="AQ985" s="1186"/>
      <c r="AR985" s="1186"/>
      <c r="AS985" s="1186"/>
      <c r="AT985" s="1186"/>
      <c r="AU985" s="1186"/>
      <c r="AV985" s="1186"/>
      <c r="AW985" s="1186"/>
      <c r="AX985" s="1186"/>
      <c r="AY985" s="1186"/>
      <c r="AZ985" s="1186"/>
      <c r="BA985" s="1186"/>
      <c r="BB985" s="1186"/>
      <c r="BC985" s="1186"/>
      <c r="BD985" s="1187"/>
      <c r="BE985" s="1187"/>
      <c r="BF985" s="1187"/>
      <c r="BG985" s="1187"/>
      <c r="BH985" s="1187"/>
      <c r="BI985" s="1187"/>
      <c r="BJ985" s="1187"/>
      <c r="BK985" s="1187"/>
      <c r="BL985" s="1187"/>
      <c r="BM985" s="1187"/>
      <c r="BN985" s="1187"/>
      <c r="BO985" s="1187"/>
      <c r="BP985" s="1187"/>
      <c r="BQ985" s="1187"/>
      <c r="BR985" s="1187"/>
      <c r="BS985" s="1187"/>
      <c r="BT985" s="1187"/>
      <c r="BU985" s="1187">
        <v>5.4580000000000002</v>
      </c>
      <c r="BV985" s="1187">
        <v>5.7720000000000002</v>
      </c>
      <c r="BW985" s="1187">
        <v>5.7859999999999996</v>
      </c>
      <c r="BX985" s="1187">
        <v>6.1920000000000002</v>
      </c>
      <c r="BY985" s="1187">
        <v>6.6340000000000003</v>
      </c>
      <c r="BZ985" s="1187">
        <v>6.6760000000000002</v>
      </c>
      <c r="CA985" s="1187">
        <v>6.86</v>
      </c>
      <c r="CB985" s="1187">
        <v>7.6369999999999996</v>
      </c>
      <c r="CC985" s="1187">
        <v>7.5529999999999999</v>
      </c>
      <c r="CD985" s="1187">
        <v>7.7380000000000004</v>
      </c>
      <c r="CE985" s="1187">
        <v>7.7469999999999999</v>
      </c>
      <c r="CF985" s="1187">
        <v>8.35</v>
      </c>
      <c r="CG985" s="1187">
        <v>8.4039999999999999</v>
      </c>
      <c r="CH985" s="1187">
        <v>8.7170000000000005</v>
      </c>
      <c r="CI985" s="1187">
        <v>8.9480000000000004</v>
      </c>
      <c r="CJ985" s="1187">
        <v>9.07</v>
      </c>
      <c r="CK985" s="1188">
        <v>9.1329999999999991</v>
      </c>
      <c r="CL985" s="1187">
        <v>9.5039999999999996</v>
      </c>
      <c r="CM985" s="1232"/>
      <c r="CN985" s="1233"/>
    </row>
    <row r="986" spans="6:92" s="328" customFormat="1">
      <c r="F986" s="1181"/>
      <c r="O986" s="328" t="s">
        <v>1183</v>
      </c>
      <c r="V986" s="322" t="s">
        <v>1258</v>
      </c>
      <c r="W986" s="1184" t="s">
        <v>1182</v>
      </c>
      <c r="X986" s="1182"/>
      <c r="Y986" s="1182"/>
      <c r="Z986" s="1185">
        <v>1995</v>
      </c>
      <c r="AA986" s="1186"/>
      <c r="AB986" s="1186"/>
      <c r="AC986" s="1186"/>
      <c r="AD986" s="1186"/>
      <c r="AE986" s="1186"/>
      <c r="AF986" s="1186"/>
      <c r="AG986" s="1186"/>
      <c r="AH986" s="1186"/>
      <c r="AI986" s="1186"/>
      <c r="AJ986" s="1186"/>
      <c r="AK986" s="1186"/>
      <c r="AL986" s="1186"/>
      <c r="AM986" s="1186"/>
      <c r="AN986" s="1186"/>
      <c r="AO986" s="1186"/>
      <c r="AP986" s="1186"/>
      <c r="AQ986" s="1186"/>
      <c r="AR986" s="1186"/>
      <c r="AS986" s="1186"/>
      <c r="AT986" s="1186"/>
      <c r="AU986" s="1186"/>
      <c r="AV986" s="1186"/>
      <c r="AW986" s="1186"/>
      <c r="AX986" s="1186"/>
      <c r="AY986" s="1186"/>
      <c r="AZ986" s="1186"/>
      <c r="BA986" s="1186"/>
      <c r="BB986" s="1186"/>
      <c r="BC986" s="1186"/>
      <c r="BD986" s="1187"/>
      <c r="BE986" s="1187"/>
      <c r="BF986" s="1187"/>
      <c r="BG986" s="1187"/>
      <c r="BH986" s="1187"/>
      <c r="BI986" s="1187"/>
      <c r="BJ986" s="1187"/>
      <c r="BK986" s="1187"/>
      <c r="BL986" s="1187"/>
      <c r="BM986" s="1187"/>
      <c r="BN986" s="1187"/>
      <c r="BO986" s="1187"/>
      <c r="BP986" s="1187"/>
      <c r="BQ986" s="1187"/>
      <c r="BR986" s="1187"/>
      <c r="BS986" s="1187"/>
      <c r="BT986" s="1187"/>
      <c r="BU986" s="1187">
        <v>0</v>
      </c>
      <c r="BV986" s="1187">
        <v>0</v>
      </c>
      <c r="BW986" s="1187">
        <v>0</v>
      </c>
      <c r="BX986" s="1187">
        <v>0</v>
      </c>
      <c r="BY986" s="1187">
        <v>0</v>
      </c>
      <c r="BZ986" s="1187">
        <v>0</v>
      </c>
      <c r="CA986" s="1187">
        <v>0</v>
      </c>
      <c r="CB986" s="1187">
        <v>0</v>
      </c>
      <c r="CC986" s="1187">
        <v>0</v>
      </c>
      <c r="CD986" s="1187">
        <v>0</v>
      </c>
      <c r="CE986" s="1187">
        <v>0</v>
      </c>
      <c r="CF986" s="1187">
        <v>0</v>
      </c>
      <c r="CG986" s="1187">
        <v>0</v>
      </c>
      <c r="CH986" s="1187">
        <v>0</v>
      </c>
      <c r="CI986" s="1187">
        <v>0</v>
      </c>
      <c r="CJ986" s="1187">
        <v>0</v>
      </c>
      <c r="CK986" s="1188">
        <v>0</v>
      </c>
      <c r="CL986" s="1187">
        <v>0</v>
      </c>
      <c r="CM986" s="1232"/>
      <c r="CN986" s="1233"/>
    </row>
    <row r="987" spans="6:92" s="328" customFormat="1">
      <c r="F987" s="1181"/>
      <c r="O987" s="328" t="s">
        <v>1183</v>
      </c>
      <c r="V987" s="322" t="s">
        <v>1259</v>
      </c>
      <c r="W987" s="1184" t="s">
        <v>1182</v>
      </c>
      <c r="X987" s="1182"/>
      <c r="Y987" s="1182"/>
      <c r="Z987" s="1185">
        <v>1995</v>
      </c>
      <c r="AA987" s="1186"/>
      <c r="AB987" s="1186"/>
      <c r="AC987" s="1186"/>
      <c r="AD987" s="1186"/>
      <c r="AE987" s="1186"/>
      <c r="AF987" s="1186"/>
      <c r="AG987" s="1186"/>
      <c r="AH987" s="1186"/>
      <c r="AI987" s="1186"/>
      <c r="AJ987" s="1186"/>
      <c r="AK987" s="1186"/>
      <c r="AL987" s="1186"/>
      <c r="AM987" s="1186"/>
      <c r="AN987" s="1186"/>
      <c r="AO987" s="1186"/>
      <c r="AP987" s="1186"/>
      <c r="AQ987" s="1186"/>
      <c r="AR987" s="1186"/>
      <c r="AS987" s="1186"/>
      <c r="AT987" s="1186"/>
      <c r="AU987" s="1186"/>
      <c r="AV987" s="1186"/>
      <c r="AW987" s="1186"/>
      <c r="AX987" s="1186"/>
      <c r="AY987" s="1186"/>
      <c r="AZ987" s="1186"/>
      <c r="BA987" s="1186"/>
      <c r="BB987" s="1186"/>
      <c r="BC987" s="1186"/>
      <c r="BD987" s="1187"/>
      <c r="BE987" s="1187"/>
      <c r="BF987" s="1187"/>
      <c r="BG987" s="1187"/>
      <c r="BH987" s="1187"/>
      <c r="BI987" s="1187"/>
      <c r="BJ987" s="1187"/>
      <c r="BK987" s="1187"/>
      <c r="BL987" s="1187"/>
      <c r="BM987" s="1187"/>
      <c r="BN987" s="1187"/>
      <c r="BO987" s="1187"/>
      <c r="BP987" s="1187"/>
      <c r="BQ987" s="1187"/>
      <c r="BR987" s="1187"/>
      <c r="BS987" s="1187"/>
      <c r="BT987" s="1187"/>
      <c r="BU987" s="1187">
        <v>1.9550000000000001</v>
      </c>
      <c r="BV987" s="1187">
        <v>1.6</v>
      </c>
      <c r="BW987" s="1187">
        <v>1.583</v>
      </c>
      <c r="BX987" s="1187">
        <v>1.62</v>
      </c>
      <c r="BY987" s="1187">
        <v>1.7509999999999999</v>
      </c>
      <c r="BZ987" s="1187">
        <v>1.702</v>
      </c>
      <c r="CA987" s="1187">
        <v>1.792</v>
      </c>
      <c r="CB987" s="1187">
        <v>2.0990000000000002</v>
      </c>
      <c r="CC987" s="1187">
        <v>1.996</v>
      </c>
      <c r="CD987" s="1187">
        <v>1.9830000000000001</v>
      </c>
      <c r="CE987" s="1187">
        <v>2.1030000000000002</v>
      </c>
      <c r="CF987" s="1187">
        <v>2.218</v>
      </c>
      <c r="CG987" s="1187">
        <v>2.4980000000000002</v>
      </c>
      <c r="CH987" s="1187">
        <v>2.8090000000000002</v>
      </c>
      <c r="CI987" s="1187">
        <v>3.0409999999999999</v>
      </c>
      <c r="CJ987" s="1187">
        <v>2.722</v>
      </c>
      <c r="CK987" s="1188">
        <v>2.7930000000000001</v>
      </c>
      <c r="CL987" s="1187">
        <v>2.9020000000000001</v>
      </c>
      <c r="CM987" s="1232"/>
      <c r="CN987" s="1233"/>
    </row>
    <row r="988" spans="6:92" s="328" customFormat="1">
      <c r="F988" s="1181"/>
      <c r="O988" s="328" t="s">
        <v>1183</v>
      </c>
      <c r="V988" s="322" t="s">
        <v>1260</v>
      </c>
      <c r="W988" s="1184" t="s">
        <v>1182</v>
      </c>
      <c r="X988" s="1182"/>
      <c r="Y988" s="1182"/>
      <c r="Z988" s="1185">
        <v>1995</v>
      </c>
      <c r="AA988" s="1186"/>
      <c r="AB988" s="1186"/>
      <c r="AC988" s="1186"/>
      <c r="AD988" s="1186"/>
      <c r="AE988" s="1186"/>
      <c r="AF988" s="1186"/>
      <c r="AG988" s="1186"/>
      <c r="AH988" s="1186"/>
      <c r="AI988" s="1186"/>
      <c r="AJ988" s="1186"/>
      <c r="AK988" s="1186"/>
      <c r="AL988" s="1186"/>
      <c r="AM988" s="1186"/>
      <c r="AN988" s="1186"/>
      <c r="AO988" s="1186"/>
      <c r="AP988" s="1186"/>
      <c r="AQ988" s="1186"/>
      <c r="AR988" s="1186"/>
      <c r="AS988" s="1186"/>
      <c r="AT988" s="1186"/>
      <c r="AU988" s="1186"/>
      <c r="AV988" s="1186"/>
      <c r="AW988" s="1186"/>
      <c r="AX988" s="1186"/>
      <c r="AY988" s="1186"/>
      <c r="AZ988" s="1186"/>
      <c r="BA988" s="1186"/>
      <c r="BB988" s="1186"/>
      <c r="BC988" s="1186"/>
      <c r="BD988" s="1187"/>
      <c r="BE988" s="1187"/>
      <c r="BF988" s="1187"/>
      <c r="BG988" s="1187"/>
      <c r="BH988" s="1187"/>
      <c r="BI988" s="1187"/>
      <c r="BJ988" s="1187"/>
      <c r="BK988" s="1187"/>
      <c r="BL988" s="1187"/>
      <c r="BM988" s="1187"/>
      <c r="BN988" s="1187"/>
      <c r="BO988" s="1187"/>
      <c r="BP988" s="1187"/>
      <c r="BQ988" s="1187"/>
      <c r="BR988" s="1187"/>
      <c r="BS988" s="1187"/>
      <c r="BT988" s="1187"/>
      <c r="BU988" s="1187">
        <v>45.281999999999996</v>
      </c>
      <c r="BV988" s="1187">
        <v>47.088999999999999</v>
      </c>
      <c r="BW988" s="1187">
        <v>49.636000000000003</v>
      </c>
      <c r="BX988" s="1187">
        <v>50.636000000000003</v>
      </c>
      <c r="BY988" s="1187">
        <v>53.697000000000003</v>
      </c>
      <c r="BZ988" s="1187">
        <v>57.078000000000003</v>
      </c>
      <c r="CA988" s="1187">
        <v>57.459000000000003</v>
      </c>
      <c r="CB988" s="1187">
        <v>57.634</v>
      </c>
      <c r="CC988" s="1187">
        <v>59.402000000000001</v>
      </c>
      <c r="CD988" s="1187">
        <v>59.570999999999998</v>
      </c>
      <c r="CE988" s="1187">
        <v>59.819000000000003</v>
      </c>
      <c r="CF988" s="1187">
        <v>66.795000000000002</v>
      </c>
      <c r="CG988" s="1187">
        <v>69.376999999999995</v>
      </c>
      <c r="CH988" s="1187">
        <v>71.599000000000004</v>
      </c>
      <c r="CI988" s="1187">
        <v>76.031000000000006</v>
      </c>
      <c r="CJ988" s="1187">
        <v>77.045000000000002</v>
      </c>
      <c r="CK988" s="1188">
        <v>80.620999999999995</v>
      </c>
      <c r="CL988" s="1187">
        <v>82.47</v>
      </c>
      <c r="CM988" s="1232"/>
      <c r="CN988" s="1233"/>
    </row>
    <row r="989" spans="6:92" s="328" customFormat="1">
      <c r="F989" s="1181"/>
      <c r="O989" s="328" t="s">
        <v>1183</v>
      </c>
      <c r="V989" s="322" t="s">
        <v>1261</v>
      </c>
      <c r="W989" s="1184" t="s">
        <v>1182</v>
      </c>
      <c r="X989" s="1182"/>
      <c r="Y989" s="1182"/>
      <c r="Z989" s="1185">
        <v>1995</v>
      </c>
      <c r="AA989" s="1186"/>
      <c r="AB989" s="1186"/>
      <c r="AC989" s="1186"/>
      <c r="AD989" s="1186"/>
      <c r="AE989" s="1186"/>
      <c r="AF989" s="1186"/>
      <c r="AG989" s="1186"/>
      <c r="AH989" s="1186"/>
      <c r="AI989" s="1186"/>
      <c r="AJ989" s="1186"/>
      <c r="AK989" s="1186"/>
      <c r="AL989" s="1186"/>
      <c r="AM989" s="1186"/>
      <c r="AN989" s="1186"/>
      <c r="AO989" s="1186"/>
      <c r="AP989" s="1186"/>
      <c r="AQ989" s="1186"/>
      <c r="AR989" s="1186"/>
      <c r="AS989" s="1186"/>
      <c r="AT989" s="1186"/>
      <c r="AU989" s="1186"/>
      <c r="AV989" s="1186"/>
      <c r="AW989" s="1186"/>
      <c r="AX989" s="1186"/>
      <c r="AY989" s="1186"/>
      <c r="AZ989" s="1186"/>
      <c r="BA989" s="1186"/>
      <c r="BB989" s="1186"/>
      <c r="BC989" s="1186"/>
      <c r="BD989" s="1187"/>
      <c r="BE989" s="1187"/>
      <c r="BF989" s="1187"/>
      <c r="BG989" s="1187"/>
      <c r="BH989" s="1187"/>
      <c r="BI989" s="1187"/>
      <c r="BJ989" s="1187"/>
      <c r="BK989" s="1187"/>
      <c r="BL989" s="1187"/>
      <c r="BM989" s="1187"/>
      <c r="BN989" s="1187"/>
      <c r="BO989" s="1187"/>
      <c r="BP989" s="1187"/>
      <c r="BQ989" s="1187"/>
      <c r="BR989" s="1187"/>
      <c r="BS989" s="1187"/>
      <c r="BT989" s="1187"/>
      <c r="BU989" s="1187">
        <v>6.8360000000000003</v>
      </c>
      <c r="BV989" s="1187">
        <v>7.1749999999999998</v>
      </c>
      <c r="BW989" s="1187">
        <v>7.2750000000000004</v>
      </c>
      <c r="BX989" s="1187">
        <v>7.3259999999999996</v>
      </c>
      <c r="BY989" s="1187">
        <v>7.6779999999999999</v>
      </c>
      <c r="BZ989" s="1187">
        <v>8.2949999999999999</v>
      </c>
      <c r="CA989" s="1187">
        <v>8.3719999999999999</v>
      </c>
      <c r="CB989" s="1187">
        <v>8.218</v>
      </c>
      <c r="CC989" s="1187">
        <v>8.48</v>
      </c>
      <c r="CD989" s="1187">
        <v>10.734</v>
      </c>
      <c r="CE989" s="1187">
        <v>10.930999999999999</v>
      </c>
      <c r="CF989" s="1187">
        <v>11.635</v>
      </c>
      <c r="CG989" s="1187">
        <v>11.592000000000001</v>
      </c>
      <c r="CH989" s="1187">
        <v>11.576000000000001</v>
      </c>
      <c r="CI989" s="1187">
        <v>11.8</v>
      </c>
      <c r="CJ989" s="1187">
        <v>11.5</v>
      </c>
      <c r="CK989" s="1188">
        <v>12.566000000000001</v>
      </c>
      <c r="CL989" s="1187">
        <v>13.19</v>
      </c>
      <c r="CM989" s="1232"/>
      <c r="CN989" s="1233"/>
    </row>
    <row r="990" spans="6:92" s="328" customFormat="1">
      <c r="F990" s="1181"/>
      <c r="O990" s="328" t="s">
        <v>1183</v>
      </c>
      <c r="V990" s="322" t="s">
        <v>1262</v>
      </c>
      <c r="W990" s="1184" t="s">
        <v>1182</v>
      </c>
      <c r="X990" s="1182"/>
      <c r="Y990" s="1182"/>
      <c r="Z990" s="1185">
        <v>1995</v>
      </c>
      <c r="AA990" s="1186"/>
      <c r="AB990" s="1186"/>
      <c r="AC990" s="1186"/>
      <c r="AD990" s="1186"/>
      <c r="AE990" s="1186"/>
      <c r="AF990" s="1186"/>
      <c r="AG990" s="1186"/>
      <c r="AH990" s="1186"/>
      <c r="AI990" s="1186"/>
      <c r="AJ990" s="1186"/>
      <c r="AK990" s="1186"/>
      <c r="AL990" s="1186"/>
      <c r="AM990" s="1186"/>
      <c r="AN990" s="1186"/>
      <c r="AO990" s="1186"/>
      <c r="AP990" s="1186"/>
      <c r="AQ990" s="1186"/>
      <c r="AR990" s="1186"/>
      <c r="AS990" s="1186"/>
      <c r="AT990" s="1186"/>
      <c r="AU990" s="1186"/>
      <c r="AV990" s="1186"/>
      <c r="AW990" s="1186"/>
      <c r="AX990" s="1186"/>
      <c r="AY990" s="1186"/>
      <c r="AZ990" s="1186"/>
      <c r="BA990" s="1186"/>
      <c r="BB990" s="1186"/>
      <c r="BC990" s="1186"/>
      <c r="BD990" s="1187"/>
      <c r="BE990" s="1187"/>
      <c r="BF990" s="1187"/>
      <c r="BG990" s="1187"/>
      <c r="BH990" s="1187"/>
      <c r="BI990" s="1187"/>
      <c r="BJ990" s="1187"/>
      <c r="BK990" s="1187"/>
      <c r="BL990" s="1187"/>
      <c r="BM990" s="1187"/>
      <c r="BN990" s="1187"/>
      <c r="BO990" s="1187"/>
      <c r="BP990" s="1187"/>
      <c r="BQ990" s="1187"/>
      <c r="BR990" s="1187"/>
      <c r="BS990" s="1187"/>
      <c r="BT990" s="1187"/>
      <c r="BU990" s="1187">
        <v>23.93</v>
      </c>
      <c r="BV990" s="1187">
        <v>24.59</v>
      </c>
      <c r="BW990" s="1187">
        <v>25.896000000000001</v>
      </c>
      <c r="BX990" s="1187">
        <v>26.145</v>
      </c>
      <c r="BY990" s="1187">
        <v>26.631</v>
      </c>
      <c r="BZ990" s="1187">
        <v>28.995000000000001</v>
      </c>
      <c r="CA990" s="1187">
        <v>29.670999999999999</v>
      </c>
      <c r="CB990" s="1187">
        <v>29.687000000000001</v>
      </c>
      <c r="CC990" s="1187">
        <v>31.071000000000002</v>
      </c>
      <c r="CD990" s="1187">
        <v>40.353999999999999</v>
      </c>
      <c r="CE990" s="1187">
        <v>40.381</v>
      </c>
      <c r="CF990" s="1187">
        <v>46.036000000000001</v>
      </c>
      <c r="CG990" s="1187">
        <v>48.966999999999999</v>
      </c>
      <c r="CH990" s="1187">
        <v>50.988</v>
      </c>
      <c r="CI990" s="1187">
        <v>52.991</v>
      </c>
      <c r="CJ990" s="1187">
        <v>55.155999999999999</v>
      </c>
      <c r="CK990" s="1188">
        <v>57.537999999999997</v>
      </c>
      <c r="CL990" s="1187">
        <v>59.253</v>
      </c>
      <c r="CM990" s="1232"/>
      <c r="CN990" s="1233"/>
    </row>
    <row r="991" spans="6:92" s="328" customFormat="1">
      <c r="F991" s="1181"/>
      <c r="O991" s="328" t="s">
        <v>1183</v>
      </c>
      <c r="V991" s="322" t="s">
        <v>1263</v>
      </c>
      <c r="W991" s="1184" t="s">
        <v>1182</v>
      </c>
      <c r="X991" s="1182"/>
      <c r="Y991" s="1182"/>
      <c r="Z991" s="1185">
        <v>1995</v>
      </c>
      <c r="AA991" s="1186"/>
      <c r="AB991" s="1186"/>
      <c r="AC991" s="1186"/>
      <c r="AD991" s="1186"/>
      <c r="AE991" s="1186"/>
      <c r="AF991" s="1186"/>
      <c r="AG991" s="1186"/>
      <c r="AH991" s="1186"/>
      <c r="AI991" s="1186"/>
      <c r="AJ991" s="1186"/>
      <c r="AK991" s="1186"/>
      <c r="AL991" s="1186"/>
      <c r="AM991" s="1186"/>
      <c r="AN991" s="1186"/>
      <c r="AO991" s="1186"/>
      <c r="AP991" s="1186"/>
      <c r="AQ991" s="1186"/>
      <c r="AR991" s="1186"/>
      <c r="AS991" s="1186"/>
      <c r="AT991" s="1186"/>
      <c r="AU991" s="1186"/>
      <c r="AV991" s="1186"/>
      <c r="AW991" s="1186"/>
      <c r="AX991" s="1186"/>
      <c r="AY991" s="1186"/>
      <c r="AZ991" s="1186"/>
      <c r="BA991" s="1186"/>
      <c r="BB991" s="1186"/>
      <c r="BC991" s="1186"/>
      <c r="BD991" s="1187"/>
      <c r="BE991" s="1187"/>
      <c r="BF991" s="1187"/>
      <c r="BG991" s="1187"/>
      <c r="BH991" s="1187"/>
      <c r="BI991" s="1187"/>
      <c r="BJ991" s="1187"/>
      <c r="BK991" s="1187"/>
      <c r="BL991" s="1187"/>
      <c r="BM991" s="1187"/>
      <c r="BN991" s="1187"/>
      <c r="BO991" s="1187"/>
      <c r="BP991" s="1187"/>
      <c r="BQ991" s="1187"/>
      <c r="BR991" s="1187"/>
      <c r="BS991" s="1187"/>
      <c r="BT991" s="1187"/>
      <c r="BU991" s="1187">
        <v>0.56000000000000005</v>
      </c>
      <c r="BV991" s="1187">
        <v>0.54500000000000004</v>
      </c>
      <c r="BW991" s="1187">
        <v>0.59</v>
      </c>
      <c r="BX991" s="1187">
        <v>0.56000000000000005</v>
      </c>
      <c r="BY991" s="1187">
        <v>0.59799999999999998</v>
      </c>
      <c r="BZ991" s="1187">
        <v>0.57899999999999996</v>
      </c>
      <c r="CA991" s="1187">
        <v>0.57899999999999996</v>
      </c>
      <c r="CB991" s="1187">
        <v>0.60699999999999998</v>
      </c>
      <c r="CC991" s="1187">
        <v>0.56799999999999995</v>
      </c>
      <c r="CD991" s="1187">
        <v>0.66500000000000004</v>
      </c>
      <c r="CE991" s="1187">
        <v>0.745</v>
      </c>
      <c r="CF991" s="1187">
        <v>0.72699999999999998</v>
      </c>
      <c r="CG991" s="1187">
        <v>0.65700000000000003</v>
      </c>
      <c r="CH991" s="1187">
        <v>0.66100000000000003</v>
      </c>
      <c r="CI991" s="1187">
        <v>0.65900000000000003</v>
      </c>
      <c r="CJ991" s="1187">
        <v>0.67500000000000004</v>
      </c>
      <c r="CK991" s="1188">
        <v>0.66300000000000003</v>
      </c>
      <c r="CL991" s="1187">
        <v>0.67900000000000005</v>
      </c>
      <c r="CM991" s="1232"/>
      <c r="CN991" s="1233"/>
    </row>
    <row r="992" spans="6:92" s="328" customFormat="1">
      <c r="F992" s="1181"/>
      <c r="O992" s="328" t="s">
        <v>1183</v>
      </c>
      <c r="V992" s="322" t="s">
        <v>1264</v>
      </c>
      <c r="W992" s="1184" t="s">
        <v>1182</v>
      </c>
      <c r="X992" s="1182"/>
      <c r="Y992" s="1182"/>
      <c r="Z992" s="1185">
        <v>1995</v>
      </c>
      <c r="AA992" s="1186"/>
      <c r="AB992" s="1186"/>
      <c r="AC992" s="1186"/>
      <c r="AD992" s="1186"/>
      <c r="AE992" s="1186"/>
      <c r="AF992" s="1186"/>
      <c r="AG992" s="1186"/>
      <c r="AH992" s="1186"/>
      <c r="AI992" s="1186"/>
      <c r="AJ992" s="1186"/>
      <c r="AK992" s="1186"/>
      <c r="AL992" s="1186"/>
      <c r="AM992" s="1186"/>
      <c r="AN992" s="1186"/>
      <c r="AO992" s="1186"/>
      <c r="AP992" s="1186"/>
      <c r="AQ992" s="1186"/>
      <c r="AR992" s="1186"/>
      <c r="AS992" s="1186"/>
      <c r="AT992" s="1186"/>
      <c r="AU992" s="1186"/>
      <c r="AV992" s="1186"/>
      <c r="AW992" s="1186"/>
      <c r="AX992" s="1186"/>
      <c r="AY992" s="1186"/>
      <c r="AZ992" s="1186"/>
      <c r="BA992" s="1186"/>
      <c r="BB992" s="1186"/>
      <c r="BC992" s="1186"/>
      <c r="BD992" s="1187"/>
      <c r="BE992" s="1187"/>
      <c r="BF992" s="1187"/>
      <c r="BG992" s="1187"/>
      <c r="BH992" s="1187"/>
      <c r="BI992" s="1187"/>
      <c r="BJ992" s="1187"/>
      <c r="BK992" s="1187"/>
      <c r="BL992" s="1187"/>
      <c r="BM992" s="1187"/>
      <c r="BN992" s="1187"/>
      <c r="BO992" s="1187"/>
      <c r="BP992" s="1187"/>
      <c r="BQ992" s="1187"/>
      <c r="BR992" s="1187"/>
      <c r="BS992" s="1187"/>
      <c r="BT992" s="1187"/>
      <c r="BU992" s="1187">
        <v>1.0069999999999999</v>
      </c>
      <c r="BV992" s="1187">
        <v>1.097</v>
      </c>
      <c r="BW992" s="1187">
        <v>1.3919999999999999</v>
      </c>
      <c r="BX992" s="1187">
        <v>1.1679999999999999</v>
      </c>
      <c r="BY992" s="1187">
        <v>1.9319999999999999</v>
      </c>
      <c r="BZ992" s="1187">
        <v>1.46</v>
      </c>
      <c r="CA992" s="1187">
        <v>1.179</v>
      </c>
      <c r="CB992" s="1187">
        <v>0.999</v>
      </c>
      <c r="CC992" s="1187">
        <v>0.88900000000000001</v>
      </c>
      <c r="CD992" s="1187">
        <v>1.4690000000000001</v>
      </c>
      <c r="CE992" s="1187">
        <v>1.3660000000000001</v>
      </c>
      <c r="CF992" s="1187">
        <v>1.3520000000000001</v>
      </c>
      <c r="CG992" s="1187">
        <v>1.3440000000000001</v>
      </c>
      <c r="CH992" s="1187">
        <v>1.3109999999999999</v>
      </c>
      <c r="CI992" s="1187">
        <v>0.80600000000000005</v>
      </c>
      <c r="CJ992" s="1187">
        <v>0.41799999999999998</v>
      </c>
      <c r="CK992" s="1188">
        <v>0.25</v>
      </c>
      <c r="CL992" s="1187">
        <v>0.252</v>
      </c>
      <c r="CM992" s="1232"/>
      <c r="CN992" s="1233"/>
    </row>
    <row r="993" spans="6:92" s="328" customFormat="1">
      <c r="F993" s="1181"/>
      <c r="O993" s="328" t="s">
        <v>1183</v>
      </c>
      <c r="V993" s="322" t="s">
        <v>1265</v>
      </c>
      <c r="W993" s="1184" t="s">
        <v>1182</v>
      </c>
      <c r="X993" s="1182"/>
      <c r="Y993" s="1182"/>
      <c r="Z993" s="1185">
        <v>1995</v>
      </c>
      <c r="AA993" s="1186"/>
      <c r="AB993" s="1186"/>
      <c r="AC993" s="1186"/>
      <c r="AD993" s="1186"/>
      <c r="AE993" s="1186"/>
      <c r="AF993" s="1186"/>
      <c r="AG993" s="1186"/>
      <c r="AH993" s="1186"/>
      <c r="AI993" s="1186"/>
      <c r="AJ993" s="1186"/>
      <c r="AK993" s="1186"/>
      <c r="AL993" s="1186"/>
      <c r="AM993" s="1186"/>
      <c r="AN993" s="1186"/>
      <c r="AO993" s="1186"/>
      <c r="AP993" s="1186"/>
      <c r="AQ993" s="1186"/>
      <c r="AR993" s="1186"/>
      <c r="AS993" s="1186"/>
      <c r="AT993" s="1186"/>
      <c r="AU993" s="1186"/>
      <c r="AV993" s="1186"/>
      <c r="AW993" s="1186"/>
      <c r="AX993" s="1186"/>
      <c r="AY993" s="1186"/>
      <c r="AZ993" s="1186"/>
      <c r="BA993" s="1186"/>
      <c r="BB993" s="1186"/>
      <c r="BC993" s="1186"/>
      <c r="BD993" s="1187"/>
      <c r="BE993" s="1187"/>
      <c r="BF993" s="1187"/>
      <c r="BG993" s="1187"/>
      <c r="BH993" s="1187"/>
      <c r="BI993" s="1187"/>
      <c r="BJ993" s="1187"/>
      <c r="BK993" s="1187"/>
      <c r="BL993" s="1187"/>
      <c r="BM993" s="1187"/>
      <c r="BN993" s="1187"/>
      <c r="BO993" s="1187"/>
      <c r="BP993" s="1187"/>
      <c r="BQ993" s="1187"/>
      <c r="BR993" s="1187"/>
      <c r="BS993" s="1187"/>
      <c r="BT993" s="1187"/>
      <c r="BU993" s="1187">
        <v>0.65500000000000003</v>
      </c>
      <c r="BV993" s="1187">
        <v>0.72</v>
      </c>
      <c r="BW993" s="1187">
        <v>0.755</v>
      </c>
      <c r="BX993" s="1187">
        <v>0.76600000000000001</v>
      </c>
      <c r="BY993" s="1187">
        <v>0.84099999999999997</v>
      </c>
      <c r="BZ993" s="1187">
        <v>1.0329999999999999</v>
      </c>
      <c r="CA993" s="1187">
        <v>0.98199999999999998</v>
      </c>
      <c r="CB993" s="1187">
        <v>0.84299999999999997</v>
      </c>
      <c r="CC993" s="1187">
        <v>0.88400000000000001</v>
      </c>
      <c r="CD993" s="1187">
        <v>1.0680000000000001</v>
      </c>
      <c r="CE993" s="1187">
        <v>1.024</v>
      </c>
      <c r="CF993" s="1187">
        <v>1.101</v>
      </c>
      <c r="CG993" s="1187">
        <v>1.161</v>
      </c>
      <c r="CH993" s="1187">
        <v>1.056</v>
      </c>
      <c r="CI993" s="1187">
        <v>1.9970000000000001</v>
      </c>
      <c r="CJ993" s="1187">
        <v>2.125</v>
      </c>
      <c r="CK993" s="1188">
        <v>2.589</v>
      </c>
      <c r="CL993" s="1187">
        <v>2.3479999999999999</v>
      </c>
      <c r="CM993" s="1232"/>
      <c r="CN993" s="1233"/>
    </row>
    <row r="994" spans="6:92" s="328" customFormat="1">
      <c r="F994" s="1181"/>
      <c r="O994" s="328" t="s">
        <v>1183</v>
      </c>
      <c r="V994" s="322" t="s">
        <v>1266</v>
      </c>
      <c r="W994" s="1184" t="s">
        <v>1182</v>
      </c>
      <c r="X994" s="1182"/>
      <c r="Y994" s="1182"/>
      <c r="Z994" s="1185">
        <v>1995</v>
      </c>
      <c r="AA994" s="1186"/>
      <c r="AB994" s="1186"/>
      <c r="AC994" s="1186"/>
      <c r="AD994" s="1186"/>
      <c r="AE994" s="1186"/>
      <c r="AF994" s="1186"/>
      <c r="AG994" s="1186"/>
      <c r="AH994" s="1186"/>
      <c r="AI994" s="1186"/>
      <c r="AJ994" s="1186"/>
      <c r="AK994" s="1186"/>
      <c r="AL994" s="1186"/>
      <c r="AM994" s="1186"/>
      <c r="AN994" s="1186"/>
      <c r="AO994" s="1186"/>
      <c r="AP994" s="1186"/>
      <c r="AQ994" s="1186"/>
      <c r="AR994" s="1186"/>
      <c r="AS994" s="1186"/>
      <c r="AT994" s="1186"/>
      <c r="AU994" s="1186"/>
      <c r="AV994" s="1186"/>
      <c r="AW994" s="1186"/>
      <c r="AX994" s="1186"/>
      <c r="AY994" s="1186"/>
      <c r="AZ994" s="1186"/>
      <c r="BA994" s="1186"/>
      <c r="BB994" s="1186"/>
      <c r="BC994" s="1186"/>
      <c r="BD994" s="1187"/>
      <c r="BE994" s="1187"/>
      <c r="BF994" s="1187"/>
      <c r="BG994" s="1187"/>
      <c r="BH994" s="1187"/>
      <c r="BI994" s="1187"/>
      <c r="BJ994" s="1187"/>
      <c r="BK994" s="1187"/>
      <c r="BL994" s="1187"/>
      <c r="BM994" s="1187"/>
      <c r="BN994" s="1187"/>
      <c r="BO994" s="1187"/>
      <c r="BP994" s="1187"/>
      <c r="BQ994" s="1187"/>
      <c r="BR994" s="1187"/>
      <c r="BS994" s="1187"/>
      <c r="BT994" s="1187"/>
      <c r="BU994" s="1187">
        <v>2.056</v>
      </c>
      <c r="BV994" s="1187">
        <v>2.1680000000000001</v>
      </c>
      <c r="BW994" s="1187">
        <v>2.363</v>
      </c>
      <c r="BX994" s="1187">
        <v>2.2429999999999999</v>
      </c>
      <c r="BY994" s="1187">
        <v>2.5579999999999998</v>
      </c>
      <c r="BZ994" s="1187">
        <v>3.0019999999999998</v>
      </c>
      <c r="CA994" s="1187">
        <v>2.9249999999999998</v>
      </c>
      <c r="CB994" s="1187">
        <v>2.76</v>
      </c>
      <c r="CC994" s="1187">
        <v>2.7080000000000002</v>
      </c>
      <c r="CD994" s="1187">
        <v>3.0619999999999998</v>
      </c>
      <c r="CE994" s="1187">
        <v>3.2349999999999999</v>
      </c>
      <c r="CF994" s="1187">
        <v>3.6539999999999999</v>
      </c>
      <c r="CG994" s="1187">
        <v>3.4620000000000002</v>
      </c>
      <c r="CH994" s="1187">
        <v>3.9750000000000001</v>
      </c>
      <c r="CI994" s="1187">
        <v>5.6989999999999998</v>
      </c>
      <c r="CJ994" s="1187">
        <v>4.63</v>
      </c>
      <c r="CK994" s="1188">
        <v>5.0019999999999998</v>
      </c>
      <c r="CL994" s="1187">
        <v>4.9880000000000004</v>
      </c>
      <c r="CM994" s="1232"/>
      <c r="CN994" s="1233"/>
    </row>
    <row r="995" spans="6:92" s="328" customFormat="1">
      <c r="F995" s="1181"/>
      <c r="O995" s="328" t="s">
        <v>1183</v>
      </c>
      <c r="V995" s="322" t="s">
        <v>1267</v>
      </c>
      <c r="W995" s="1184" t="s">
        <v>1182</v>
      </c>
      <c r="X995" s="1182"/>
      <c r="Y995" s="1182"/>
      <c r="Z995" s="1185">
        <v>1995</v>
      </c>
      <c r="AA995" s="1186"/>
      <c r="AB995" s="1186"/>
      <c r="AC995" s="1186"/>
      <c r="AD995" s="1186"/>
      <c r="AE995" s="1186"/>
      <c r="AF995" s="1186"/>
      <c r="AG995" s="1186"/>
      <c r="AH995" s="1186"/>
      <c r="AI995" s="1186"/>
      <c r="AJ995" s="1186"/>
      <c r="AK995" s="1186"/>
      <c r="AL995" s="1186"/>
      <c r="AM995" s="1186"/>
      <c r="AN995" s="1186"/>
      <c r="AO995" s="1186"/>
      <c r="AP995" s="1186"/>
      <c r="AQ995" s="1186"/>
      <c r="AR995" s="1186"/>
      <c r="AS995" s="1186"/>
      <c r="AT995" s="1186"/>
      <c r="AU995" s="1186"/>
      <c r="AV995" s="1186"/>
      <c r="AW995" s="1186"/>
      <c r="AX995" s="1186"/>
      <c r="AY995" s="1186"/>
      <c r="AZ995" s="1186"/>
      <c r="BA995" s="1186"/>
      <c r="BB995" s="1186"/>
      <c r="BC995" s="1186"/>
      <c r="BD995" s="1187"/>
      <c r="BE995" s="1187"/>
      <c r="BF995" s="1187"/>
      <c r="BG995" s="1187"/>
      <c r="BH995" s="1187"/>
      <c r="BI995" s="1187"/>
      <c r="BJ995" s="1187"/>
      <c r="BK995" s="1187"/>
      <c r="BL995" s="1187"/>
      <c r="BM995" s="1187"/>
      <c r="BN995" s="1187"/>
      <c r="BO995" s="1187"/>
      <c r="BP995" s="1187"/>
      <c r="BQ995" s="1187"/>
      <c r="BR995" s="1187"/>
      <c r="BS995" s="1187"/>
      <c r="BT995" s="1187"/>
      <c r="BU995" s="1187">
        <v>10.238</v>
      </c>
      <c r="BV995" s="1187">
        <v>10.794</v>
      </c>
      <c r="BW995" s="1187">
        <v>11.364000000000001</v>
      </c>
      <c r="BX995" s="1187">
        <v>12.426</v>
      </c>
      <c r="BY995" s="1187">
        <v>13.457000000000001</v>
      </c>
      <c r="BZ995" s="1187">
        <v>13.712</v>
      </c>
      <c r="CA995" s="1187">
        <v>13.749000000000001</v>
      </c>
      <c r="CB995" s="1187">
        <v>14.516</v>
      </c>
      <c r="CC995" s="1187">
        <v>14.8</v>
      </c>
      <c r="CD995" s="1187">
        <v>2.2149999999999999</v>
      </c>
      <c r="CE995" s="1187">
        <v>2.1320000000000001</v>
      </c>
      <c r="CF995" s="1187">
        <v>2.2850000000000001</v>
      </c>
      <c r="CG995" s="1187">
        <v>2.1549999999999998</v>
      </c>
      <c r="CH995" s="1187">
        <v>1.99</v>
      </c>
      <c r="CI995" s="1187">
        <v>2.056</v>
      </c>
      <c r="CJ995" s="1187">
        <v>2.5139999999999998</v>
      </c>
      <c r="CK995" s="1188">
        <v>1.986</v>
      </c>
      <c r="CL995" s="1187">
        <v>1.7529999999999999</v>
      </c>
      <c r="CM995" s="1232"/>
      <c r="CN995" s="1233"/>
    </row>
    <row r="996" spans="6:92" s="328" customFormat="1">
      <c r="F996" s="1181"/>
      <c r="O996" s="328" t="s">
        <v>1183</v>
      </c>
      <c r="V996" s="322" t="s">
        <v>1256</v>
      </c>
      <c r="W996" s="1184" t="s">
        <v>1182</v>
      </c>
      <c r="X996" s="1182"/>
      <c r="Y996" s="1182"/>
      <c r="Z996" s="1185">
        <v>1995</v>
      </c>
      <c r="AA996" s="1186"/>
      <c r="AB996" s="1186"/>
      <c r="AC996" s="1186"/>
      <c r="AD996" s="1186"/>
      <c r="AE996" s="1186"/>
      <c r="AF996" s="1186"/>
      <c r="AG996" s="1186"/>
      <c r="AH996" s="1186"/>
      <c r="AI996" s="1186"/>
      <c r="AJ996" s="1186"/>
      <c r="AK996" s="1186"/>
      <c r="AL996" s="1186"/>
      <c r="AM996" s="1186"/>
      <c r="AN996" s="1186"/>
      <c r="AO996" s="1186"/>
      <c r="AP996" s="1186"/>
      <c r="AQ996" s="1186"/>
      <c r="AR996" s="1186"/>
      <c r="AS996" s="1186"/>
      <c r="AT996" s="1186"/>
      <c r="AU996" s="1186"/>
      <c r="AV996" s="1186"/>
      <c r="AW996" s="1186"/>
      <c r="AX996" s="1186"/>
      <c r="AY996" s="1186"/>
      <c r="AZ996" s="1186"/>
      <c r="BA996" s="1186"/>
      <c r="BB996" s="1186"/>
      <c r="BC996" s="1186"/>
      <c r="BD996" s="1187"/>
      <c r="BE996" s="1187"/>
      <c r="BF996" s="1187"/>
      <c r="BG996" s="1187"/>
      <c r="BH996" s="1187"/>
      <c r="BI996" s="1187"/>
      <c r="BJ996" s="1187"/>
      <c r="BK996" s="1187"/>
      <c r="BL996" s="1187"/>
      <c r="BM996" s="1187"/>
      <c r="BN996" s="1187"/>
      <c r="BO996" s="1187"/>
      <c r="BP996" s="1187"/>
      <c r="BQ996" s="1187"/>
      <c r="BR996" s="1187"/>
      <c r="BS996" s="1187"/>
      <c r="BT996" s="1187"/>
      <c r="BU996" s="1187">
        <v>0</v>
      </c>
      <c r="BV996" s="1187">
        <v>0</v>
      </c>
      <c r="BW996" s="1187">
        <v>0</v>
      </c>
      <c r="BX996" s="1187">
        <v>0</v>
      </c>
      <c r="BY996" s="1187">
        <v>0</v>
      </c>
      <c r="BZ996" s="1187">
        <v>0</v>
      </c>
      <c r="CA996" s="1187">
        <v>0</v>
      </c>
      <c r="CB996" s="1187">
        <v>0</v>
      </c>
      <c r="CC996" s="1187">
        <v>0</v>
      </c>
      <c r="CD996" s="1187">
        <v>0</v>
      </c>
      <c r="CE996" s="1187">
        <v>0</v>
      </c>
      <c r="CF996" s="1187">
        <v>0</v>
      </c>
      <c r="CG996" s="1187">
        <v>0</v>
      </c>
      <c r="CH996" s="1187">
        <v>4.2000000000000003E-2</v>
      </c>
      <c r="CI996" s="1187">
        <v>0</v>
      </c>
      <c r="CJ996" s="1187">
        <v>0</v>
      </c>
      <c r="CK996" s="1188">
        <v>0</v>
      </c>
      <c r="CL996" s="1187">
        <v>0</v>
      </c>
      <c r="CM996" s="1232"/>
      <c r="CN996" s="1233"/>
    </row>
    <row r="997" spans="6:92" s="328" customFormat="1">
      <c r="F997" s="1181"/>
      <c r="O997" s="328" t="s">
        <v>1183</v>
      </c>
      <c r="V997" s="322" t="s">
        <v>1181</v>
      </c>
      <c r="W997" s="1184" t="s">
        <v>1182</v>
      </c>
      <c r="X997" s="1182"/>
      <c r="Y997" s="1182"/>
      <c r="Z997" s="1185">
        <v>1995</v>
      </c>
      <c r="AA997" s="1186"/>
      <c r="AB997" s="1186"/>
      <c r="AC997" s="1186"/>
      <c r="AD997" s="1186"/>
      <c r="AE997" s="1186"/>
      <c r="AF997" s="1186"/>
      <c r="AG997" s="1186"/>
      <c r="AH997" s="1186"/>
      <c r="AI997" s="1186"/>
      <c r="AJ997" s="1186"/>
      <c r="AK997" s="1186"/>
      <c r="AL997" s="1186"/>
      <c r="AM997" s="1186"/>
      <c r="AN997" s="1186"/>
      <c r="AO997" s="1186"/>
      <c r="AP997" s="1186"/>
      <c r="AQ997" s="1186"/>
      <c r="AR997" s="1186"/>
      <c r="AS997" s="1186"/>
      <c r="AT997" s="1186"/>
      <c r="AU997" s="1186"/>
      <c r="AV997" s="1186"/>
      <c r="AW997" s="1186"/>
      <c r="AX997" s="1186"/>
      <c r="AY997" s="1186"/>
      <c r="AZ997" s="1186"/>
      <c r="BA997" s="1186"/>
      <c r="BB997" s="1186"/>
      <c r="BC997" s="1186"/>
      <c r="BD997" s="1187"/>
      <c r="BE997" s="1187"/>
      <c r="BF997" s="1187"/>
      <c r="BG997" s="1187"/>
      <c r="BH997" s="1187"/>
      <c r="BI997" s="1187"/>
      <c r="BJ997" s="1187"/>
      <c r="BK997" s="1187"/>
      <c r="BL997" s="1187"/>
      <c r="BM997" s="1187"/>
      <c r="BN997" s="1187"/>
      <c r="BO997" s="1187"/>
      <c r="BP997" s="1187"/>
      <c r="BQ997" s="1187"/>
      <c r="BR997" s="1187"/>
      <c r="BS997" s="1187"/>
      <c r="BT997" s="1187"/>
      <c r="BU997" s="1187">
        <v>1E-3</v>
      </c>
      <c r="BV997" s="1187">
        <v>1E-3</v>
      </c>
      <c r="BW997" s="1187">
        <v>2E-3</v>
      </c>
      <c r="BX997" s="1187">
        <v>1E-3</v>
      </c>
      <c r="BY997" s="1187">
        <v>2E-3</v>
      </c>
      <c r="BZ997" s="1187">
        <v>2E-3</v>
      </c>
      <c r="CA997" s="1187">
        <v>2E-3</v>
      </c>
      <c r="CB997" s="1187">
        <v>3.0000000000000001E-3</v>
      </c>
      <c r="CC997" s="1187">
        <v>2E-3</v>
      </c>
      <c r="CD997" s="1187">
        <v>3.0000000000000001E-3</v>
      </c>
      <c r="CE997" s="1187">
        <v>3.0000000000000001E-3</v>
      </c>
      <c r="CF997" s="1187">
        <v>4.0000000000000001E-3</v>
      </c>
      <c r="CG997" s="1187">
        <v>3.7999999999999999E-2</v>
      </c>
      <c r="CH997" s="1187">
        <v>0</v>
      </c>
      <c r="CI997" s="1187">
        <v>2.3E-2</v>
      </c>
      <c r="CJ997" s="1187">
        <v>2.5999999999999999E-2</v>
      </c>
      <c r="CK997" s="1188">
        <v>2.7E-2</v>
      </c>
      <c r="CL997" s="1187">
        <v>6.0000000000000001E-3</v>
      </c>
      <c r="CM997" s="1232"/>
      <c r="CN997" s="1233"/>
    </row>
    <row r="998" spans="6:92">
      <c r="CK998" s="4"/>
      <c r="CM998" s="975"/>
      <c r="CN998" s="914"/>
    </row>
    <row r="999" spans="6:92">
      <c r="V999" s="4" t="s">
        <v>81</v>
      </c>
      <c r="W999" s="1202" t="s">
        <v>1182</v>
      </c>
      <c r="Z999" s="789">
        <v>1995</v>
      </c>
      <c r="BU999" s="1174">
        <f>BU919-(BU923+BU924+BU926)</f>
        <v>71.469000000000008</v>
      </c>
      <c r="BV999" s="1174">
        <f t="shared" ref="BV999:CL999" si="552">BV919-(BV923+BV924+BV926)</f>
        <v>75.566000000000003</v>
      </c>
      <c r="BW999" s="1174">
        <f t="shared" si="552"/>
        <v>83.525999999999996</v>
      </c>
      <c r="BX999" s="1174">
        <f t="shared" si="552"/>
        <v>79.543999999999997</v>
      </c>
      <c r="BY999" s="1174">
        <f t="shared" si="552"/>
        <v>86.360000000000014</v>
      </c>
      <c r="BZ999" s="1174">
        <f t="shared" si="552"/>
        <v>83.153000000000006</v>
      </c>
      <c r="CA999" s="1174">
        <f t="shared" si="552"/>
        <v>87.824000000000012</v>
      </c>
      <c r="CB999" s="1174">
        <f t="shared" si="552"/>
        <v>96.961000000000013</v>
      </c>
      <c r="CC999" s="1174">
        <f t="shared" si="552"/>
        <v>100.81799999999998</v>
      </c>
      <c r="CD999" s="1174">
        <f t="shared" si="552"/>
        <v>111.34200000000001</v>
      </c>
      <c r="CE999" s="1174">
        <f t="shared" si="552"/>
        <v>115.94800000000001</v>
      </c>
      <c r="CF999" s="1174">
        <f t="shared" si="552"/>
        <v>95.256</v>
      </c>
      <c r="CG999" s="1174">
        <f t="shared" si="552"/>
        <v>89.707000000000008</v>
      </c>
      <c r="CH999" s="1174">
        <f t="shared" si="552"/>
        <v>98.462000000000018</v>
      </c>
      <c r="CI999" s="1174">
        <f t="shared" si="552"/>
        <v>100.148</v>
      </c>
      <c r="CJ999" s="1174">
        <f t="shared" si="552"/>
        <v>140.41300000000001</v>
      </c>
      <c r="CK999" s="1174">
        <f t="shared" si="552"/>
        <v>95.241000000000014</v>
      </c>
      <c r="CL999" s="1174">
        <f t="shared" si="552"/>
        <v>96.473000000000013</v>
      </c>
      <c r="CM999" s="975"/>
      <c r="CN999" s="914"/>
    </row>
    <row r="1000" spans="6:92">
      <c r="V1000" s="18" t="s">
        <v>151</v>
      </c>
      <c r="W1000" s="1202" t="s">
        <v>1182</v>
      </c>
      <c r="Z1000" s="789">
        <v>1995</v>
      </c>
      <c r="BU1000" s="1203">
        <f>BU928-BU932</f>
        <v>28.271000000000001</v>
      </c>
      <c r="BV1000" s="1203">
        <f t="shared" ref="BV1000:CL1000" si="553">BV928-BV932</f>
        <v>29.523999999999997</v>
      </c>
      <c r="BW1000" s="1203">
        <f t="shared" si="553"/>
        <v>28.755000000000003</v>
      </c>
      <c r="BX1000" s="1203">
        <f t="shared" si="553"/>
        <v>27.134</v>
      </c>
      <c r="BY1000" s="1203">
        <f t="shared" si="553"/>
        <v>26.934000000000001</v>
      </c>
      <c r="BZ1000" s="1203">
        <f t="shared" si="553"/>
        <v>27.227</v>
      </c>
      <c r="CA1000" s="1203">
        <f t="shared" si="553"/>
        <v>29.321999999999999</v>
      </c>
      <c r="CB1000" s="1203">
        <f t="shared" si="553"/>
        <v>30.367999999999999</v>
      </c>
      <c r="CC1000" s="1203">
        <f t="shared" si="553"/>
        <v>28.63</v>
      </c>
      <c r="CD1000" s="1203">
        <f t="shared" si="553"/>
        <v>29.844000000000001</v>
      </c>
      <c r="CE1000" s="1203">
        <f t="shared" si="553"/>
        <v>30.556999999999999</v>
      </c>
      <c r="CF1000" s="1203">
        <f t="shared" si="553"/>
        <v>32.588000000000001</v>
      </c>
      <c r="CG1000" s="1203">
        <f t="shared" si="553"/>
        <v>33.244</v>
      </c>
      <c r="CH1000" s="1203">
        <f t="shared" si="553"/>
        <v>33.912999999999997</v>
      </c>
      <c r="CI1000" s="1203">
        <f t="shared" si="553"/>
        <v>36.311999999999998</v>
      </c>
      <c r="CJ1000" s="1203">
        <f t="shared" si="553"/>
        <v>40.093000000000004</v>
      </c>
      <c r="CK1000" s="1203">
        <f t="shared" si="553"/>
        <v>37.081000000000003</v>
      </c>
      <c r="CL1000" s="1203">
        <f t="shared" si="553"/>
        <v>38.763999999999996</v>
      </c>
      <c r="CM1000" s="975"/>
      <c r="CN1000" s="914"/>
    </row>
    <row r="1001" spans="6:92">
      <c r="V1001" s="18" t="s">
        <v>152</v>
      </c>
      <c r="W1001" s="1202" t="s">
        <v>1182</v>
      </c>
      <c r="Z1001" s="789">
        <v>1995</v>
      </c>
      <c r="BU1001" s="1204">
        <f>BU934-BU939</f>
        <v>16.603000000000002</v>
      </c>
      <c r="BV1001" s="1204">
        <f t="shared" ref="BV1001:CL1001" si="554">BV934-BV939</f>
        <v>16.72</v>
      </c>
      <c r="BW1001" s="1204">
        <f t="shared" si="554"/>
        <v>16.675000000000001</v>
      </c>
      <c r="BX1001" s="1204">
        <f t="shared" si="554"/>
        <v>17.07</v>
      </c>
      <c r="BY1001" s="1204">
        <f t="shared" si="554"/>
        <v>17.706</v>
      </c>
      <c r="BZ1001" s="1204">
        <f t="shared" si="554"/>
        <v>18.504000000000001</v>
      </c>
      <c r="CA1001" s="1204">
        <f t="shared" si="554"/>
        <v>19.713999999999999</v>
      </c>
      <c r="CB1001" s="1204">
        <f t="shared" si="554"/>
        <v>21.138999999999999</v>
      </c>
      <c r="CC1001" s="1204">
        <f t="shared" si="554"/>
        <v>22.030999999999999</v>
      </c>
      <c r="CD1001" s="1204">
        <f t="shared" si="554"/>
        <v>22.724</v>
      </c>
      <c r="CE1001" s="1204">
        <f t="shared" si="554"/>
        <v>23.097000000000001</v>
      </c>
      <c r="CF1001" s="1204">
        <f t="shared" si="554"/>
        <v>23.597000000000001</v>
      </c>
      <c r="CG1001" s="1204">
        <f t="shared" si="554"/>
        <v>24.172999999999998</v>
      </c>
      <c r="CH1001" s="1204">
        <f t="shared" si="554"/>
        <v>26.327999999999999</v>
      </c>
      <c r="CI1001" s="1204">
        <f t="shared" si="554"/>
        <v>27.838999999999999</v>
      </c>
      <c r="CJ1001" s="1204">
        <f t="shared" si="554"/>
        <v>28.492000000000001</v>
      </c>
      <c r="CK1001" s="1204">
        <f t="shared" si="554"/>
        <v>30.506</v>
      </c>
      <c r="CL1001" s="1204">
        <f t="shared" si="554"/>
        <v>31.052</v>
      </c>
      <c r="CM1001" s="975"/>
      <c r="CN1001" s="914"/>
    </row>
    <row r="1002" spans="6:92">
      <c r="V1002" s="18" t="s">
        <v>97</v>
      </c>
      <c r="W1002" s="1202" t="s">
        <v>1182</v>
      </c>
      <c r="Z1002" s="789">
        <v>1995</v>
      </c>
      <c r="BU1002" s="1204">
        <f>BU941-BU949</f>
        <v>18.064999999999998</v>
      </c>
      <c r="BV1002" s="1204">
        <f t="shared" ref="BV1002:CL1002" si="555">BV941-BV949</f>
        <v>18.547000000000001</v>
      </c>
      <c r="BW1002" s="1204">
        <f t="shared" si="555"/>
        <v>17.696000000000002</v>
      </c>
      <c r="BX1002" s="1204">
        <f t="shared" si="555"/>
        <v>17.908999999999999</v>
      </c>
      <c r="BY1002" s="1204">
        <f t="shared" si="555"/>
        <v>18.989000000000001</v>
      </c>
      <c r="BZ1002" s="1204">
        <f t="shared" si="555"/>
        <v>17.446000000000002</v>
      </c>
      <c r="CA1002" s="1204">
        <f t="shared" si="555"/>
        <v>16.462</v>
      </c>
      <c r="CB1002" s="1204">
        <f t="shared" si="555"/>
        <v>17.388000000000002</v>
      </c>
      <c r="CC1002" s="1204">
        <f t="shared" si="555"/>
        <v>17.216999999999999</v>
      </c>
      <c r="CD1002" s="1204">
        <f t="shared" si="555"/>
        <v>23.047999999999998</v>
      </c>
      <c r="CE1002" s="1204">
        <f t="shared" si="555"/>
        <v>24.344000000000001</v>
      </c>
      <c r="CF1002" s="1204">
        <f t="shared" si="555"/>
        <v>25.268000000000001</v>
      </c>
      <c r="CG1002" s="1204">
        <f t="shared" si="555"/>
        <v>23.594999999999999</v>
      </c>
      <c r="CH1002" s="1204">
        <f t="shared" si="555"/>
        <v>23.288</v>
      </c>
      <c r="CI1002" s="1204">
        <f t="shared" si="555"/>
        <v>27.307000000000002</v>
      </c>
      <c r="CJ1002" s="1204">
        <f t="shared" si="555"/>
        <v>28.254000000000001</v>
      </c>
      <c r="CK1002" s="1204">
        <f t="shared" si="555"/>
        <v>23.382000000000001</v>
      </c>
      <c r="CL1002" s="1204">
        <f t="shared" si="555"/>
        <v>25.808999999999997</v>
      </c>
      <c r="CM1002" s="975"/>
      <c r="CN1002" s="914"/>
    </row>
    <row r="1003" spans="6:92">
      <c r="V1003" s="18" t="s">
        <v>15</v>
      </c>
      <c r="W1003" s="1202" t="s">
        <v>1182</v>
      </c>
      <c r="Z1003" s="789">
        <v>1995</v>
      </c>
      <c r="BU1003" s="1204">
        <f>BU951-BU956</f>
        <v>1.8160000000000001</v>
      </c>
      <c r="BV1003" s="1204">
        <f t="shared" ref="BV1003:CL1003" si="556">BV951-BV956</f>
        <v>1.8940000000000001</v>
      </c>
      <c r="BW1003" s="1204">
        <f t="shared" si="556"/>
        <v>1.9380000000000002</v>
      </c>
      <c r="BX1003" s="1204">
        <f t="shared" si="556"/>
        <v>1.6779999999999999</v>
      </c>
      <c r="BY1003" s="1204">
        <f t="shared" si="556"/>
        <v>1.794</v>
      </c>
      <c r="BZ1003" s="1204">
        <f t="shared" si="556"/>
        <v>1.57</v>
      </c>
      <c r="CA1003" s="1204">
        <f t="shared" si="556"/>
        <v>2.242</v>
      </c>
      <c r="CB1003" s="1204">
        <f t="shared" si="556"/>
        <v>2.169</v>
      </c>
      <c r="CC1003" s="1204">
        <f t="shared" si="556"/>
        <v>2.2990000000000004</v>
      </c>
      <c r="CD1003" s="1204">
        <f t="shared" si="556"/>
        <v>2.327</v>
      </c>
      <c r="CE1003" s="1204">
        <f t="shared" si="556"/>
        <v>2.3769999999999998</v>
      </c>
      <c r="CF1003" s="1204">
        <f t="shared" si="556"/>
        <v>2.8149999999999999</v>
      </c>
      <c r="CG1003" s="1204">
        <f t="shared" si="556"/>
        <v>2.4239999999999999</v>
      </c>
      <c r="CH1003" s="1204">
        <f t="shared" si="556"/>
        <v>2.5369999999999999</v>
      </c>
      <c r="CI1003" s="1204">
        <f t="shared" si="556"/>
        <v>2.9050000000000002</v>
      </c>
      <c r="CJ1003" s="1204">
        <f t="shared" si="556"/>
        <v>3.0290000000000004</v>
      </c>
      <c r="CK1003" s="1204">
        <f t="shared" si="556"/>
        <v>2.6839999999999997</v>
      </c>
      <c r="CL1003" s="1204">
        <f t="shared" si="556"/>
        <v>2.5350000000000001</v>
      </c>
      <c r="CM1003" s="975"/>
      <c r="CN1003" s="914"/>
    </row>
    <row r="1004" spans="6:92">
      <c r="V1004" s="18" t="s">
        <v>16</v>
      </c>
      <c r="W1004" s="1202" t="s">
        <v>1182</v>
      </c>
      <c r="Z1004" s="789">
        <v>1995</v>
      </c>
      <c r="BU1004" s="1204">
        <f>BU958-BU963</f>
        <v>3.1539999999999999</v>
      </c>
      <c r="BV1004" s="1204">
        <f t="shared" ref="BV1004:CL1004" si="557">BV958-BV963</f>
        <v>3.1339999999999999</v>
      </c>
      <c r="BW1004" s="1204">
        <f t="shared" si="557"/>
        <v>5.2859999999999996</v>
      </c>
      <c r="BX1004" s="1204">
        <f t="shared" si="557"/>
        <v>5.5220000000000002</v>
      </c>
      <c r="BY1004" s="1204">
        <f t="shared" si="557"/>
        <v>5.5039999999999996</v>
      </c>
      <c r="BZ1004" s="1204">
        <f t="shared" si="557"/>
        <v>6.6040000000000001</v>
      </c>
      <c r="CA1004" s="1204">
        <f t="shared" si="557"/>
        <v>5.7089999999999996</v>
      </c>
      <c r="CB1004" s="1204">
        <f t="shared" si="557"/>
        <v>5.8769999999999998</v>
      </c>
      <c r="CC1004" s="1204">
        <f t="shared" si="557"/>
        <v>5.593</v>
      </c>
      <c r="CD1004" s="1204">
        <f t="shared" si="557"/>
        <v>5.6820000000000004</v>
      </c>
      <c r="CE1004" s="1204">
        <f t="shared" si="557"/>
        <v>5.9429999999999996</v>
      </c>
      <c r="CF1004" s="1204">
        <f t="shared" si="557"/>
        <v>5.9790000000000001</v>
      </c>
      <c r="CG1004" s="1204">
        <f t="shared" si="557"/>
        <v>6.2190000000000003</v>
      </c>
      <c r="CH1004" s="1204">
        <f t="shared" si="557"/>
        <v>5.5739999999999998</v>
      </c>
      <c r="CI1004" s="1204">
        <f t="shared" si="557"/>
        <v>5.258</v>
      </c>
      <c r="CJ1004" s="1204">
        <f t="shared" si="557"/>
        <v>4.5860000000000003</v>
      </c>
      <c r="CK1004" s="1204">
        <f t="shared" si="557"/>
        <v>3.8879999999999999</v>
      </c>
      <c r="CL1004" s="1204">
        <f t="shared" si="557"/>
        <v>4.0730000000000004</v>
      </c>
      <c r="CM1004" s="975"/>
      <c r="CN1004" s="914"/>
    </row>
    <row r="1005" spans="6:92">
      <c r="V1005" s="18" t="s">
        <v>17</v>
      </c>
      <c r="W1005" s="1202" t="s">
        <v>1182</v>
      </c>
      <c r="Z1005" s="789">
        <v>1995</v>
      </c>
      <c r="BU1005" s="1204">
        <f>BU965-BU970</f>
        <v>0.29700000000000004</v>
      </c>
      <c r="BV1005" s="1204">
        <f t="shared" ref="BV1005:CL1005" si="558">BV965-BV970</f>
        <v>0.40400000000000003</v>
      </c>
      <c r="BW1005" s="1204">
        <f t="shared" si="558"/>
        <v>0.38500000000000001</v>
      </c>
      <c r="BX1005" s="1204">
        <f t="shared" si="558"/>
        <v>0.39800000000000002</v>
      </c>
      <c r="BY1005" s="1204">
        <f t="shared" si="558"/>
        <v>0.45599999999999996</v>
      </c>
      <c r="BZ1005" s="1204">
        <f t="shared" si="558"/>
        <v>0.57499999999999996</v>
      </c>
      <c r="CA1005" s="1204">
        <f t="shared" si="558"/>
        <v>0.44299999999999995</v>
      </c>
      <c r="CB1005" s="1204">
        <f t="shared" si="558"/>
        <v>1.0469999999999999</v>
      </c>
      <c r="CC1005" s="1204">
        <f t="shared" si="558"/>
        <v>0.93000000000000016</v>
      </c>
      <c r="CD1005" s="1204">
        <f t="shared" si="558"/>
        <v>1.0229999999999999</v>
      </c>
      <c r="CE1005" s="1204">
        <f t="shared" si="558"/>
        <v>1.298</v>
      </c>
      <c r="CF1005" s="1204">
        <f t="shared" si="558"/>
        <v>1.218</v>
      </c>
      <c r="CG1005" s="1204">
        <f t="shared" si="558"/>
        <v>1.0470000000000002</v>
      </c>
      <c r="CH1005" s="1204">
        <f t="shared" si="558"/>
        <v>0.89700000000000002</v>
      </c>
      <c r="CI1005" s="1204">
        <f t="shared" si="558"/>
        <v>1.21</v>
      </c>
      <c r="CJ1005" s="1204">
        <f t="shared" si="558"/>
        <v>0.82999999999999985</v>
      </c>
      <c r="CK1005" s="1204">
        <f t="shared" si="558"/>
        <v>0.85399999999999998</v>
      </c>
      <c r="CL1005" s="1204">
        <f t="shared" si="558"/>
        <v>1.0249999999999999</v>
      </c>
      <c r="CM1005" s="975"/>
      <c r="CN1005" s="914"/>
    </row>
    <row r="1006" spans="6:92">
      <c r="V1006" s="18" t="s">
        <v>18</v>
      </c>
      <c r="W1006" s="1202" t="s">
        <v>1182</v>
      </c>
      <c r="Z1006" s="789">
        <v>1995</v>
      </c>
      <c r="BU1006" s="1204">
        <f>BU972-BU977</f>
        <v>2.39</v>
      </c>
      <c r="BV1006" s="1204">
        <f t="shared" ref="BV1006:CL1006" si="559">BV972-BV977</f>
        <v>2.5230000000000001</v>
      </c>
      <c r="BW1006" s="1204">
        <f t="shared" si="559"/>
        <v>2.4649999999999999</v>
      </c>
      <c r="BX1006" s="1204">
        <f t="shared" si="559"/>
        <v>2.5950000000000002</v>
      </c>
      <c r="BY1006" s="1204">
        <f t="shared" si="559"/>
        <v>2.85</v>
      </c>
      <c r="BZ1006" s="1204">
        <f t="shared" si="559"/>
        <v>3.0760000000000001</v>
      </c>
      <c r="CA1006" s="1204">
        <f t="shared" si="559"/>
        <v>3.9340000000000002</v>
      </c>
      <c r="CB1006" s="1204">
        <f t="shared" si="559"/>
        <v>3.714</v>
      </c>
      <c r="CC1006" s="1204">
        <f t="shared" si="559"/>
        <v>3.52</v>
      </c>
      <c r="CD1006" s="1204">
        <f t="shared" si="559"/>
        <v>3.8460000000000001</v>
      </c>
      <c r="CE1006" s="1204">
        <f t="shared" si="559"/>
        <v>4.1399999999999997</v>
      </c>
      <c r="CF1006" s="1204">
        <f t="shared" si="559"/>
        <v>4.7350000000000003</v>
      </c>
      <c r="CG1006" s="1204">
        <f t="shared" si="559"/>
        <v>5.0179999999999998</v>
      </c>
      <c r="CH1006" s="1204">
        <f t="shared" si="559"/>
        <v>5.5659999999999998</v>
      </c>
      <c r="CI1006" s="1204">
        <f t="shared" si="559"/>
        <v>5.181</v>
      </c>
      <c r="CJ1006" s="1204">
        <f t="shared" si="559"/>
        <v>5.2679999999999998</v>
      </c>
      <c r="CK1006" s="1204">
        <f t="shared" si="559"/>
        <v>5.2430000000000003</v>
      </c>
      <c r="CL1006" s="1204">
        <f t="shared" si="559"/>
        <v>5.0339999999999998</v>
      </c>
      <c r="CM1006" s="975"/>
      <c r="CN1006" s="914"/>
    </row>
    <row r="1007" spans="6:92">
      <c r="V1007" s="18" t="s">
        <v>19</v>
      </c>
      <c r="W1007" s="1202" t="s">
        <v>1182</v>
      </c>
      <c r="Z1007" s="789">
        <v>1995</v>
      </c>
      <c r="BU1007" s="1205">
        <f>BU979-BU986</f>
        <v>55.753999999999998</v>
      </c>
      <c r="BV1007" s="1205">
        <f t="shared" ref="BV1007:CL1007" si="560">BV979-BV986</f>
        <v>58.033000000000001</v>
      </c>
      <c r="BW1007" s="1205">
        <f t="shared" si="560"/>
        <v>57.981000000000002</v>
      </c>
      <c r="BX1007" s="1205">
        <f t="shared" si="560"/>
        <v>59.838000000000001</v>
      </c>
      <c r="BY1007" s="1205">
        <f t="shared" si="560"/>
        <v>62.573</v>
      </c>
      <c r="BZ1007" s="1205">
        <f t="shared" si="560"/>
        <v>62.722999999999999</v>
      </c>
      <c r="CA1007" s="1205">
        <f t="shared" si="560"/>
        <v>64.31</v>
      </c>
      <c r="CB1007" s="1205">
        <f t="shared" si="560"/>
        <v>68.843000000000004</v>
      </c>
      <c r="CC1007" s="1205">
        <f t="shared" si="560"/>
        <v>69.382000000000005</v>
      </c>
      <c r="CD1007" s="1205">
        <f t="shared" si="560"/>
        <v>69.667000000000002</v>
      </c>
      <c r="CE1007" s="1205">
        <f t="shared" si="560"/>
        <v>70.911000000000001</v>
      </c>
      <c r="CF1007" s="1205">
        <f t="shared" si="560"/>
        <v>74.378</v>
      </c>
      <c r="CG1007" s="1205">
        <f t="shared" si="560"/>
        <v>74.209999999999994</v>
      </c>
      <c r="CH1007" s="1205">
        <f t="shared" si="560"/>
        <v>75.251000000000005</v>
      </c>
      <c r="CI1007" s="1205">
        <f t="shared" si="560"/>
        <v>76.367000000000004</v>
      </c>
      <c r="CJ1007" s="1205">
        <f t="shared" si="560"/>
        <v>76.097999999999999</v>
      </c>
      <c r="CK1007" s="1205">
        <f t="shared" si="560"/>
        <v>78.932000000000002</v>
      </c>
      <c r="CL1007" s="1205">
        <f t="shared" si="560"/>
        <v>80.436000000000007</v>
      </c>
      <c r="CM1007" s="975"/>
      <c r="CN1007" s="914"/>
    </row>
    <row r="1008" spans="6:92">
      <c r="V1008" s="18" t="s">
        <v>20</v>
      </c>
      <c r="W1008" s="1202" t="s">
        <v>1182</v>
      </c>
      <c r="Z1008" s="789">
        <v>1995</v>
      </c>
      <c r="BU1008" s="1205">
        <f>BU988-BU996</f>
        <v>45.281999999999996</v>
      </c>
      <c r="BV1008" s="1205">
        <f t="shared" ref="BV1008:CL1008" si="561">BV988-BV996</f>
        <v>47.088999999999999</v>
      </c>
      <c r="BW1008" s="1205">
        <f t="shared" si="561"/>
        <v>49.636000000000003</v>
      </c>
      <c r="BX1008" s="1205">
        <f t="shared" si="561"/>
        <v>50.636000000000003</v>
      </c>
      <c r="BY1008" s="1205">
        <f t="shared" si="561"/>
        <v>53.697000000000003</v>
      </c>
      <c r="BZ1008" s="1205">
        <f t="shared" si="561"/>
        <v>57.078000000000003</v>
      </c>
      <c r="CA1008" s="1205">
        <f t="shared" si="561"/>
        <v>57.459000000000003</v>
      </c>
      <c r="CB1008" s="1205">
        <f t="shared" si="561"/>
        <v>57.634</v>
      </c>
      <c r="CC1008" s="1205">
        <f t="shared" si="561"/>
        <v>59.402000000000001</v>
      </c>
      <c r="CD1008" s="1205">
        <f t="shared" si="561"/>
        <v>59.570999999999998</v>
      </c>
      <c r="CE1008" s="1205">
        <f t="shared" si="561"/>
        <v>59.819000000000003</v>
      </c>
      <c r="CF1008" s="1205">
        <f t="shared" si="561"/>
        <v>66.795000000000002</v>
      </c>
      <c r="CG1008" s="1205">
        <f t="shared" si="561"/>
        <v>69.376999999999995</v>
      </c>
      <c r="CH1008" s="1205">
        <f t="shared" si="561"/>
        <v>71.557000000000002</v>
      </c>
      <c r="CI1008" s="1205">
        <f t="shared" si="561"/>
        <v>76.031000000000006</v>
      </c>
      <c r="CJ1008" s="1205">
        <f t="shared" si="561"/>
        <v>77.045000000000002</v>
      </c>
      <c r="CK1008" s="1205">
        <f t="shared" si="561"/>
        <v>80.620999999999995</v>
      </c>
      <c r="CL1008" s="1205">
        <f t="shared" si="561"/>
        <v>82.47</v>
      </c>
      <c r="CM1008" s="975"/>
      <c r="CN1008" s="914"/>
    </row>
    <row r="1009" spans="1:92">
      <c r="V1009" s="18" t="s">
        <v>21</v>
      </c>
      <c r="W1009" s="1202" t="s">
        <v>1182</v>
      </c>
      <c r="Z1009" s="789">
        <v>1995</v>
      </c>
      <c r="BU1009" s="1205">
        <f>BU923+BU924+BU932+BU939+BU949+BU956+BU963+BU970+BU977+BU986+BU996</f>
        <v>4.2479999999999993</v>
      </c>
      <c r="BV1009" s="1205">
        <f t="shared" ref="BV1009:CL1009" si="562">BV923+BV924+BV932+BV939+BV949+BV956+BV963+BV970+BV977+BV986+BV996</f>
        <v>4.3460000000000001</v>
      </c>
      <c r="BW1009" s="1205">
        <f t="shared" si="562"/>
        <v>4.6290000000000004</v>
      </c>
      <c r="BX1009" s="1205">
        <f t="shared" si="562"/>
        <v>4.2960000000000003</v>
      </c>
      <c r="BY1009" s="1205">
        <f t="shared" si="562"/>
        <v>4.8150000000000004</v>
      </c>
      <c r="BZ1009" s="1205">
        <f t="shared" si="562"/>
        <v>4.6960000000000006</v>
      </c>
      <c r="CA1009" s="1205">
        <f t="shared" si="562"/>
        <v>5.1289999999999996</v>
      </c>
      <c r="CB1009" s="1205">
        <f t="shared" si="562"/>
        <v>5.8079999999999989</v>
      </c>
      <c r="CC1009" s="1205">
        <f t="shared" si="562"/>
        <v>5.4359999999999999</v>
      </c>
      <c r="CD1009" s="1205">
        <f t="shared" si="562"/>
        <v>6.8210000000000006</v>
      </c>
      <c r="CE1009" s="1205">
        <f t="shared" si="562"/>
        <v>7.7200000000000006</v>
      </c>
      <c r="CF1009" s="1205">
        <f t="shared" si="562"/>
        <v>8.0139999999999993</v>
      </c>
      <c r="CG1009" s="1205">
        <f t="shared" si="562"/>
        <v>8.027000000000001</v>
      </c>
      <c r="CH1009" s="1205">
        <f t="shared" si="562"/>
        <v>8.48</v>
      </c>
      <c r="CI1009" s="1205">
        <f t="shared" si="562"/>
        <v>8.104000000000001</v>
      </c>
      <c r="CJ1009" s="1205">
        <f t="shared" si="562"/>
        <v>8.02</v>
      </c>
      <c r="CK1009" s="1205">
        <f t="shared" si="562"/>
        <v>9.9289999999999985</v>
      </c>
      <c r="CL1009" s="1205">
        <f t="shared" si="562"/>
        <v>9.2159999999999993</v>
      </c>
      <c r="CM1009" s="975"/>
      <c r="CN1009" s="914"/>
    </row>
    <row r="1010" spans="1:92" s="15" customFormat="1">
      <c r="A1010" s="231"/>
      <c r="B1010" s="61"/>
      <c r="C1010" s="690"/>
      <c r="D1010" s="16"/>
      <c r="E1010" s="583"/>
      <c r="F1010" s="549"/>
      <c r="G1010" s="528"/>
      <c r="H1010" s="231"/>
      <c r="I1010" s="83"/>
      <c r="J1010" s="81"/>
      <c r="K1010" s="67"/>
      <c r="L1010" s="63"/>
      <c r="M1010" s="61"/>
      <c r="N1010" s="47"/>
      <c r="O1010" s="65"/>
      <c r="P1010" s="37"/>
      <c r="Q1010" s="16"/>
      <c r="R1010" s="6"/>
      <c r="S1010" s="328"/>
      <c r="T1010" s="11"/>
      <c r="U1010" s="7"/>
      <c r="V1010" s="18" t="s">
        <v>1222</v>
      </c>
      <c r="W1010" s="1202" t="s">
        <v>1182</v>
      </c>
      <c r="X1010" s="21"/>
      <c r="Y1010" s="21"/>
      <c r="Z1010" s="789">
        <v>1995</v>
      </c>
      <c r="BD1010" s="4"/>
      <c r="BE1010" s="4"/>
      <c r="BF1010" s="4"/>
      <c r="BG1010" s="4"/>
      <c r="BH1010" s="4"/>
      <c r="BI1010" s="4"/>
      <c r="BJ1010" s="4"/>
      <c r="BK1010" s="4"/>
      <c r="BL1010" s="4"/>
      <c r="BM1010" s="4"/>
      <c r="BN1010" s="4"/>
      <c r="BO1010" s="4"/>
      <c r="BP1010" s="4"/>
      <c r="BQ1010" s="4"/>
      <c r="BR1010" s="4"/>
      <c r="BS1010" s="4"/>
      <c r="BT1010" s="4"/>
      <c r="BU1010" s="1205">
        <f t="shared" ref="BU1010:CK1010" si="563">SUM(BU999:BU1009)</f>
        <v>247.34899999999999</v>
      </c>
      <c r="BV1010" s="1205">
        <f t="shared" si="563"/>
        <v>257.77999999999997</v>
      </c>
      <c r="BW1010" s="1205">
        <f t="shared" si="563"/>
        <v>268.97200000000004</v>
      </c>
      <c r="BX1010" s="1205">
        <f t="shared" si="563"/>
        <v>266.61999999999995</v>
      </c>
      <c r="BY1010" s="1205">
        <f t="shared" si="563"/>
        <v>281.678</v>
      </c>
      <c r="BZ1010" s="1205">
        <f t="shared" si="563"/>
        <v>282.65200000000004</v>
      </c>
      <c r="CA1010" s="1205">
        <f t="shared" si="563"/>
        <v>292.548</v>
      </c>
      <c r="CB1010" s="1205">
        <f t="shared" si="563"/>
        <v>310.94800000000004</v>
      </c>
      <c r="CC1010" s="1205">
        <f t="shared" si="563"/>
        <v>315.25799999999998</v>
      </c>
      <c r="CD1010" s="1205">
        <f t="shared" si="563"/>
        <v>335.89499999999998</v>
      </c>
      <c r="CE1010" s="1205">
        <f t="shared" si="563"/>
        <v>346.15400000000005</v>
      </c>
      <c r="CF1010" s="1205">
        <f t="shared" si="563"/>
        <v>340.64300000000003</v>
      </c>
      <c r="CG1010" s="1205">
        <f t="shared" si="563"/>
        <v>337.041</v>
      </c>
      <c r="CH1010" s="1205">
        <f t="shared" si="563"/>
        <v>351.85300000000007</v>
      </c>
      <c r="CI1010" s="1205">
        <f t="shared" si="563"/>
        <v>366.66200000000003</v>
      </c>
      <c r="CJ1010" s="1205">
        <f t="shared" si="563"/>
        <v>412.12800000000004</v>
      </c>
      <c r="CK1010" s="1205">
        <f t="shared" si="563"/>
        <v>368.36099999999999</v>
      </c>
      <c r="CL1010" s="1205">
        <f>SUM(CL999:CL1009)</f>
        <v>376.88700000000006</v>
      </c>
      <c r="CM1010" s="975"/>
      <c r="CN1010" s="914"/>
    </row>
    <row r="1011" spans="1:92" s="15" customFormat="1">
      <c r="A1011" s="231"/>
      <c r="B1011" s="61"/>
      <c r="C1011" s="690"/>
      <c r="D1011" s="16"/>
      <c r="E1011" s="583"/>
      <c r="F1011" s="549"/>
      <c r="G1011" s="528"/>
      <c r="H1011" s="231"/>
      <c r="I1011" s="83"/>
      <c r="J1011" s="81"/>
      <c r="K1011" s="67"/>
      <c r="L1011" s="63"/>
      <c r="M1011" s="61"/>
      <c r="N1011" s="47"/>
      <c r="O1011" s="65"/>
      <c r="P1011" s="37"/>
      <c r="Q1011" s="16"/>
      <c r="R1011" s="6"/>
      <c r="S1011" s="328"/>
      <c r="T1011" s="11"/>
      <c r="U1011" s="7"/>
      <c r="V1011" s="18" t="s">
        <v>82</v>
      </c>
      <c r="W1011" s="1202" t="s">
        <v>1182</v>
      </c>
      <c r="X1011" s="21"/>
      <c r="Y1011" s="21"/>
      <c r="Z1011" s="789">
        <v>1995</v>
      </c>
      <c r="BD1011" s="4"/>
      <c r="BE1011" s="4"/>
      <c r="BF1011" s="4"/>
      <c r="BG1011" s="4"/>
      <c r="BH1011" s="4"/>
      <c r="BI1011" s="4"/>
      <c r="BJ1011" s="4"/>
      <c r="BK1011" s="4"/>
      <c r="BL1011" s="4"/>
      <c r="BM1011" s="4"/>
      <c r="BN1011" s="4"/>
      <c r="BO1011" s="4"/>
      <c r="BP1011" s="4"/>
      <c r="BQ1011" s="4"/>
      <c r="BR1011" s="4"/>
      <c r="BS1011" s="4"/>
      <c r="BT1011" s="4"/>
      <c r="BU1011" s="1205">
        <f t="shared" ref="BU1011:CK1011" si="564">BU926</f>
        <v>33.095999999999997</v>
      </c>
      <c r="BV1011" s="1205">
        <f t="shared" si="564"/>
        <v>33.979999999999997</v>
      </c>
      <c r="BW1011" s="1205">
        <f t="shared" si="564"/>
        <v>35.064</v>
      </c>
      <c r="BX1011" s="1205">
        <f t="shared" si="564"/>
        <v>34.673000000000002</v>
      </c>
      <c r="BY1011" s="1205">
        <f t="shared" si="564"/>
        <v>34.759</v>
      </c>
      <c r="BZ1011" s="1205">
        <f t="shared" si="564"/>
        <v>35.929000000000002</v>
      </c>
      <c r="CA1011" s="1205">
        <f t="shared" si="564"/>
        <v>37.313000000000002</v>
      </c>
      <c r="CB1011" s="1205">
        <f t="shared" si="564"/>
        <v>39.329000000000001</v>
      </c>
      <c r="CC1011" s="1205">
        <f t="shared" si="564"/>
        <v>39.305</v>
      </c>
      <c r="CD1011" s="1205">
        <f t="shared" si="564"/>
        <v>39.665999999999997</v>
      </c>
      <c r="CE1011" s="1205">
        <f t="shared" si="564"/>
        <v>40.209000000000003</v>
      </c>
      <c r="CF1011" s="1205">
        <f t="shared" si="564"/>
        <v>39.185000000000002</v>
      </c>
      <c r="CG1011" s="1205">
        <f t="shared" si="564"/>
        <v>41.816000000000003</v>
      </c>
      <c r="CH1011" s="1205">
        <f t="shared" si="564"/>
        <v>45.576999999999998</v>
      </c>
      <c r="CI1011" s="1205">
        <f t="shared" si="564"/>
        <v>39.097000000000001</v>
      </c>
      <c r="CJ1011" s="1205">
        <f t="shared" si="564"/>
        <v>42.006</v>
      </c>
      <c r="CK1011" s="1205">
        <f t="shared" si="564"/>
        <v>46.191000000000003</v>
      </c>
      <c r="CL1011" s="1205">
        <f t="shared" ref="CL1011" si="565">CL926</f>
        <v>44.302999999999997</v>
      </c>
      <c r="CM1011" s="975"/>
      <c r="CN1011" s="914"/>
    </row>
    <row r="1012" spans="1:92">
      <c r="V1012" s="18" t="s">
        <v>22</v>
      </c>
      <c r="W1012" s="1202" t="s">
        <v>1182</v>
      </c>
      <c r="Z1012" s="789">
        <v>1995</v>
      </c>
      <c r="BU1012" s="1174">
        <f t="shared" ref="BU1012:CK1012" si="566">BU1010+BU1011</f>
        <v>280.44499999999999</v>
      </c>
      <c r="BV1012" s="1174">
        <f t="shared" si="566"/>
        <v>291.76</v>
      </c>
      <c r="BW1012" s="1174">
        <f t="shared" si="566"/>
        <v>304.03600000000006</v>
      </c>
      <c r="BX1012" s="1174">
        <f t="shared" si="566"/>
        <v>301.29299999999995</v>
      </c>
      <c r="BY1012" s="1174">
        <f t="shared" si="566"/>
        <v>316.43700000000001</v>
      </c>
      <c r="BZ1012" s="1174">
        <f t="shared" si="566"/>
        <v>318.58100000000002</v>
      </c>
      <c r="CA1012" s="1174">
        <f t="shared" si="566"/>
        <v>329.86099999999999</v>
      </c>
      <c r="CB1012" s="1174">
        <f t="shared" si="566"/>
        <v>350.27700000000004</v>
      </c>
      <c r="CC1012" s="1174">
        <f t="shared" si="566"/>
        <v>354.56299999999999</v>
      </c>
      <c r="CD1012" s="1174">
        <f t="shared" si="566"/>
        <v>375.56099999999998</v>
      </c>
      <c r="CE1012" s="1174">
        <f t="shared" si="566"/>
        <v>386.36300000000006</v>
      </c>
      <c r="CF1012" s="1174">
        <f t="shared" si="566"/>
        <v>379.82800000000003</v>
      </c>
      <c r="CG1012" s="1174">
        <f t="shared" si="566"/>
        <v>378.85699999999997</v>
      </c>
      <c r="CH1012" s="1174">
        <f t="shared" si="566"/>
        <v>397.43000000000006</v>
      </c>
      <c r="CI1012" s="1174">
        <f t="shared" si="566"/>
        <v>405.75900000000001</v>
      </c>
      <c r="CJ1012" s="1174">
        <f t="shared" si="566"/>
        <v>454.13400000000001</v>
      </c>
      <c r="CK1012" s="1174">
        <f t="shared" si="566"/>
        <v>414.55200000000002</v>
      </c>
      <c r="CL1012" s="1174">
        <f>CL1010+CL1011</f>
        <v>421.19000000000005</v>
      </c>
      <c r="CM1012" s="975"/>
      <c r="CN1012" s="914"/>
    </row>
    <row r="1013" spans="1:92" s="15" customFormat="1">
      <c r="A1013" s="231"/>
      <c r="B1013" s="61"/>
      <c r="C1013" s="690"/>
      <c r="D1013" s="16"/>
      <c r="E1013" s="583"/>
      <c r="F1013" s="549"/>
      <c r="G1013" s="528"/>
      <c r="H1013" s="231"/>
      <c r="I1013" s="83"/>
      <c r="J1013" s="81"/>
      <c r="K1013" s="67"/>
      <c r="L1013" s="63"/>
      <c r="M1013" s="61"/>
      <c r="N1013" s="47"/>
      <c r="O1013" s="65"/>
      <c r="P1013" s="37"/>
      <c r="Q1013" s="16"/>
      <c r="R1013" s="6"/>
      <c r="S1013" s="328"/>
      <c r="T1013" s="11"/>
      <c r="U1013" s="7"/>
      <c r="V1013" s="18"/>
      <c r="W1013" s="1202"/>
      <c r="X1013" s="21"/>
      <c r="Y1013" s="21"/>
      <c r="Z1013" s="789"/>
      <c r="BD1013" s="4"/>
      <c r="BE1013" s="4"/>
      <c r="BF1013" s="4"/>
      <c r="BG1013" s="4"/>
      <c r="BH1013" s="4"/>
      <c r="BI1013" s="4"/>
      <c r="BJ1013" s="4"/>
      <c r="BK1013" s="4"/>
      <c r="BL1013" s="4"/>
      <c r="BM1013" s="4"/>
      <c r="BN1013" s="4"/>
      <c r="BO1013" s="4"/>
      <c r="BP1013" s="4"/>
      <c r="BQ1013" s="4"/>
      <c r="BR1013" s="4"/>
      <c r="BS1013" s="4"/>
      <c r="BT1013" s="4"/>
      <c r="BU1013" s="1206"/>
      <c r="BV1013" s="1206"/>
      <c r="BW1013" s="1206"/>
      <c r="BX1013" s="1206"/>
      <c r="BY1013" s="1206"/>
      <c r="BZ1013" s="1206"/>
      <c r="CA1013" s="1206"/>
      <c r="CB1013" s="1206"/>
      <c r="CC1013" s="1206"/>
      <c r="CD1013" s="1206"/>
      <c r="CE1013" s="1206"/>
      <c r="CF1013" s="1206"/>
      <c r="CG1013" s="1206"/>
      <c r="CH1013" s="1206"/>
      <c r="CI1013" s="1206"/>
      <c r="CJ1013" s="1206"/>
      <c r="CK1013" s="1206"/>
      <c r="CL1013" s="1206"/>
      <c r="CM1013" s="975"/>
      <c r="CN1013" s="914"/>
    </row>
    <row r="1014" spans="1:92" s="1228" customFormat="1">
      <c r="A1014" s="1208"/>
      <c r="B1014" s="1209"/>
      <c r="C1014" s="1210"/>
      <c r="D1014" s="1211"/>
      <c r="E1014" s="1212"/>
      <c r="F1014" s="1213"/>
      <c r="G1014" s="1214"/>
      <c r="H1014" s="1208"/>
      <c r="I1014" s="1215"/>
      <c r="J1014" s="1216"/>
      <c r="K1014" s="1217"/>
      <c r="L1014" s="1218"/>
      <c r="M1014" s="1209"/>
      <c r="N1014" s="1219"/>
      <c r="O1014" s="1220"/>
      <c r="P1014" s="1221"/>
      <c r="Q1014" s="1211"/>
      <c r="R1014" s="1222"/>
      <c r="S1014" s="1223"/>
      <c r="T1014" s="1224"/>
      <c r="U1014" s="1225"/>
      <c r="V1014" s="366" t="s">
        <v>1151</v>
      </c>
      <c r="W1014" s="1226" t="s">
        <v>1182</v>
      </c>
      <c r="X1014" s="1227"/>
      <c r="Y1014" s="1227"/>
      <c r="Z1014" s="796">
        <v>1995</v>
      </c>
      <c r="BD1014" s="1229"/>
      <c r="BE1014" s="1229"/>
      <c r="BF1014" s="1229"/>
      <c r="BG1014" s="1229"/>
      <c r="BH1014" s="1229"/>
      <c r="BI1014" s="1229"/>
      <c r="BJ1014" s="1229"/>
      <c r="BK1014" s="1229"/>
      <c r="BL1014" s="1229"/>
      <c r="BM1014" s="1229"/>
      <c r="BN1014" s="1229"/>
      <c r="BO1014" s="1229"/>
      <c r="BP1014" s="1229"/>
      <c r="BQ1014" s="1229"/>
      <c r="BR1014" s="1229"/>
      <c r="BS1014" s="1229"/>
      <c r="BT1014" s="1229"/>
      <c r="BU1014" s="1230">
        <f t="shared" ref="BU1014:CL1014" si="567">BU1010-BU411</f>
        <v>-0.3300999999999874</v>
      </c>
      <c r="BV1014" s="1230">
        <f t="shared" si="567"/>
        <v>-0.36800000000005184</v>
      </c>
      <c r="BW1014" s="1230">
        <f t="shared" si="567"/>
        <v>-0.53419999999999845</v>
      </c>
      <c r="BX1014" s="1230">
        <f t="shared" si="567"/>
        <v>-0.43640000000004875</v>
      </c>
      <c r="BY1014" s="1230">
        <f t="shared" si="567"/>
        <v>-0.51789999999999736</v>
      </c>
      <c r="BZ1014" s="1230">
        <f t="shared" si="567"/>
        <v>-0.44499999999999318</v>
      </c>
      <c r="CA1014" s="1230">
        <f t="shared" si="567"/>
        <v>-0.46880000000010114</v>
      </c>
      <c r="CB1014" s="1230">
        <f t="shared" si="567"/>
        <v>-0.52839999999997644</v>
      </c>
      <c r="CC1014" s="1230">
        <f t="shared" si="567"/>
        <v>-0.53060000000004948</v>
      </c>
      <c r="CD1014" s="1230">
        <f t="shared" si="567"/>
        <v>-0.51060000000001082</v>
      </c>
      <c r="CE1014" s="1230">
        <f t="shared" si="567"/>
        <v>-0.54719999999997526</v>
      </c>
      <c r="CF1014" s="1230">
        <f t="shared" si="567"/>
        <v>-0.5211699999999837</v>
      </c>
      <c r="CG1014" s="1230">
        <f t="shared" si="567"/>
        <v>-0.34789000000000669</v>
      </c>
      <c r="CH1014" s="1230">
        <f t="shared" si="567"/>
        <v>-0.46599999999972397</v>
      </c>
      <c r="CI1014" s="1230">
        <f t="shared" si="567"/>
        <v>-0.45099999999996498</v>
      </c>
      <c r="CJ1014" s="1230">
        <f t="shared" si="567"/>
        <v>-0.74000000000006594</v>
      </c>
      <c r="CK1014" s="1230">
        <f t="shared" si="567"/>
        <v>-0.99500000000000455</v>
      </c>
      <c r="CL1014" s="1230">
        <f t="shared" si="567"/>
        <v>-0.2489999999999668</v>
      </c>
      <c r="CM1014" s="1234"/>
      <c r="CN1014" s="1235"/>
    </row>
    <row r="1015" spans="1:92" s="1228" customFormat="1">
      <c r="A1015" s="1208"/>
      <c r="B1015" s="1209"/>
      <c r="C1015" s="1210"/>
      <c r="D1015" s="1211"/>
      <c r="E1015" s="1212"/>
      <c r="F1015" s="1213"/>
      <c r="G1015" s="1214"/>
      <c r="H1015" s="1208"/>
      <c r="I1015" s="1215"/>
      <c r="J1015" s="1216"/>
      <c r="K1015" s="1217"/>
      <c r="L1015" s="1218"/>
      <c r="M1015" s="1209"/>
      <c r="N1015" s="1219"/>
      <c r="O1015" s="1220"/>
      <c r="P1015" s="1221"/>
      <c r="Q1015" s="1211"/>
      <c r="R1015" s="1222"/>
      <c r="S1015" s="1223"/>
      <c r="T1015" s="1224"/>
      <c r="U1015" s="1225"/>
      <c r="V1015" s="366" t="s">
        <v>1301</v>
      </c>
      <c r="W1015" s="1226" t="s">
        <v>1182</v>
      </c>
      <c r="X1015" s="1227"/>
      <c r="Y1015" s="1227"/>
      <c r="Z1015" s="796">
        <v>1995</v>
      </c>
      <c r="BD1015" s="1229"/>
      <c r="BE1015" s="1229"/>
      <c r="BF1015" s="1229"/>
      <c r="BG1015" s="1229"/>
      <c r="BH1015" s="1229"/>
      <c r="BI1015" s="1229"/>
      <c r="BJ1015" s="1229"/>
      <c r="BK1015" s="1229"/>
      <c r="BL1015" s="1229"/>
      <c r="BM1015" s="1229"/>
      <c r="BN1015" s="1229"/>
      <c r="BO1015" s="1229"/>
      <c r="BP1015" s="1229"/>
      <c r="BQ1015" s="1229"/>
      <c r="BR1015" s="1229"/>
      <c r="BS1015" s="1229"/>
      <c r="BT1015" s="1229"/>
      <c r="BU1015" s="1230">
        <f t="shared" ref="BU1015:CL1015" si="568">BU1011-BU367</f>
        <v>0.33070000000000022</v>
      </c>
      <c r="BV1015" s="1230">
        <f t="shared" si="568"/>
        <v>0.3686000000000007</v>
      </c>
      <c r="BW1015" s="1230">
        <f t="shared" si="568"/>
        <v>0.53240000000000265</v>
      </c>
      <c r="BX1015" s="1230">
        <f t="shared" si="568"/>
        <v>0.43419999999999703</v>
      </c>
      <c r="BY1015" s="1230">
        <f t="shared" si="568"/>
        <v>0.51879999999999882</v>
      </c>
      <c r="BZ1015" s="1230">
        <f t="shared" si="568"/>
        <v>0.44430000000000547</v>
      </c>
      <c r="CA1015" s="1230">
        <f t="shared" si="568"/>
        <v>0.46890000000000498</v>
      </c>
      <c r="CB1015" s="1230">
        <f t="shared" si="568"/>
        <v>0.53009999999999735</v>
      </c>
      <c r="CC1015" s="1230">
        <f t="shared" si="568"/>
        <v>0.53090000000000259</v>
      </c>
      <c r="CD1015" s="1230">
        <f t="shared" si="568"/>
        <v>0.51089999999999947</v>
      </c>
      <c r="CE1015" s="1230">
        <f t="shared" si="568"/>
        <v>0.54640000000000555</v>
      </c>
      <c r="CF1015" s="1230">
        <f t="shared" si="568"/>
        <v>0.52200000000000557</v>
      </c>
      <c r="CG1015" s="1230">
        <f t="shared" si="568"/>
        <v>0.34908999999999679</v>
      </c>
      <c r="CH1015" s="1230">
        <f t="shared" si="568"/>
        <v>0.46699999999999875</v>
      </c>
      <c r="CI1015" s="1230">
        <f t="shared" si="568"/>
        <v>0.4480000000000004</v>
      </c>
      <c r="CJ1015" s="1230">
        <f t="shared" si="568"/>
        <v>0.74099999999999966</v>
      </c>
      <c r="CK1015" s="1230">
        <f t="shared" si="568"/>
        <v>0.99200000000000443</v>
      </c>
      <c r="CL1015" s="1230">
        <f t="shared" si="568"/>
        <v>0.25199999999999534</v>
      </c>
      <c r="CM1015" s="1234"/>
      <c r="CN1015" s="1235"/>
    </row>
    <row r="1016" spans="1:92" s="1228" customFormat="1">
      <c r="A1016" s="1208"/>
      <c r="B1016" s="1209"/>
      <c r="C1016" s="1210"/>
      <c r="D1016" s="1211"/>
      <c r="E1016" s="1212"/>
      <c r="F1016" s="1213"/>
      <c r="G1016" s="1214"/>
      <c r="H1016" s="1208"/>
      <c r="I1016" s="1215"/>
      <c r="J1016" s="1216"/>
      <c r="K1016" s="1217"/>
      <c r="L1016" s="1218"/>
      <c r="M1016" s="1209"/>
      <c r="N1016" s="1219"/>
      <c r="O1016" s="1220"/>
      <c r="P1016" s="1221"/>
      <c r="Q1016" s="1211"/>
      <c r="R1016" s="1222"/>
      <c r="S1016" s="1223"/>
      <c r="T1016" s="1224"/>
      <c r="U1016" s="1225"/>
      <c r="V1016" s="366" t="s">
        <v>1152</v>
      </c>
      <c r="W1016" s="1226" t="s">
        <v>1182</v>
      </c>
      <c r="X1016" s="1227"/>
      <c r="Y1016" s="1227"/>
      <c r="Z1016" s="796">
        <v>1995</v>
      </c>
      <c r="BD1016" s="1229"/>
      <c r="BE1016" s="1229"/>
      <c r="BF1016" s="1229"/>
      <c r="BG1016" s="1229"/>
      <c r="BH1016" s="1229"/>
      <c r="BI1016" s="1229"/>
      <c r="BJ1016" s="1229"/>
      <c r="BK1016" s="1229"/>
      <c r="BL1016" s="1229"/>
      <c r="BM1016" s="1229"/>
      <c r="BN1016" s="1229"/>
      <c r="BO1016" s="1229"/>
      <c r="BP1016" s="1229"/>
      <c r="BQ1016" s="1229"/>
      <c r="BR1016" s="1229"/>
      <c r="BS1016" s="1229"/>
      <c r="BT1016" s="1229"/>
      <c r="BU1016" s="1230">
        <f t="shared" ref="BU1016:CL1016" si="569">BU1012-BU366</f>
        <v>6.0000000001991793E-4</v>
      </c>
      <c r="BV1016" s="1230">
        <f t="shared" si="569"/>
        <v>5.9999999996307452E-4</v>
      </c>
      <c r="BW1016" s="1230">
        <f t="shared" si="569"/>
        <v>-1.799999999946067E-3</v>
      </c>
      <c r="BX1016" s="1230">
        <f t="shared" si="569"/>
        <v>-2.2000000000730324E-3</v>
      </c>
      <c r="BY1016" s="1230">
        <f t="shared" si="569"/>
        <v>9.0000000000145519E-4</v>
      </c>
      <c r="BZ1016" s="1230">
        <f t="shared" si="569"/>
        <v>-6.9999999999481588E-4</v>
      </c>
      <c r="CA1016" s="1230">
        <f t="shared" si="569"/>
        <v>9.9999999861211109E-5</v>
      </c>
      <c r="CB1016" s="1230">
        <f t="shared" si="569"/>
        <v>1.7000000000280124E-3</v>
      </c>
      <c r="CC1016" s="1230">
        <f t="shared" si="569"/>
        <v>2.9999999998153726E-4</v>
      </c>
      <c r="CD1016" s="1230">
        <f t="shared" si="569"/>
        <v>2.9999999998153726E-4</v>
      </c>
      <c r="CE1016" s="1230">
        <f t="shared" si="569"/>
        <v>-7.9999999996971383E-4</v>
      </c>
      <c r="CF1016" s="1230">
        <f t="shared" si="569"/>
        <v>8.3000000000765795E-4</v>
      </c>
      <c r="CG1016" s="1230">
        <f t="shared" si="569"/>
        <v>1.1999999999829924E-3</v>
      </c>
      <c r="CH1016" s="1230">
        <f t="shared" si="569"/>
        <v>1.0000000002605702E-3</v>
      </c>
      <c r="CI1016" s="1230">
        <f t="shared" si="569"/>
        <v>-2.9999999999859028E-3</v>
      </c>
      <c r="CJ1016" s="1230">
        <f t="shared" si="569"/>
        <v>9.9999999991950972E-4</v>
      </c>
      <c r="CK1016" s="1230">
        <f t="shared" si="569"/>
        <v>-2.9999999999859028E-3</v>
      </c>
      <c r="CL1016" s="1230">
        <f t="shared" si="569"/>
        <v>3.0000000000427463E-3</v>
      </c>
      <c r="CM1016" s="1234"/>
      <c r="CN1016" s="1235"/>
    </row>
    <row r="1017" spans="1:92">
      <c r="CK1017" s="4"/>
      <c r="CM1017" s="975"/>
      <c r="CN1017" s="914"/>
    </row>
    <row r="1018" spans="1:92">
      <c r="V1018" s="18" t="str">
        <f t="shared" ref="V1018:V1028" si="570">V999</f>
        <v>services généraux hors recherche et hors dette</v>
      </c>
      <c r="W1018" s="344" t="str">
        <f>W$73</f>
        <v>Md euros 2012</v>
      </c>
      <c r="Z1018" s="789">
        <f t="shared" ref="Z1018:Z1028" si="571">Z999</f>
        <v>1995</v>
      </c>
      <c r="BU1018" s="1206">
        <f>BU999/BU$71*BU$73</f>
        <v>93.150310243494815</v>
      </c>
      <c r="BV1018" s="1206">
        <f t="shared" ref="BV1018:CK1018" si="572">BV999/BV$71*BV$73</f>
        <v>97.072510001581293</v>
      </c>
      <c r="BW1018" s="1206">
        <f t="shared" si="572"/>
        <v>106.32674876239859</v>
      </c>
      <c r="BX1018" s="1206">
        <f t="shared" si="572"/>
        <v>100.22067992497617</v>
      </c>
      <c r="BY1018" s="1206">
        <f t="shared" si="572"/>
        <v>108.61654143003244</v>
      </c>
      <c r="BZ1018" s="1206">
        <f t="shared" si="572"/>
        <v>102.96363326446658</v>
      </c>
      <c r="CA1018" s="1206">
        <f t="shared" si="572"/>
        <v>106.60067047999576</v>
      </c>
      <c r="CB1018" s="1206">
        <f t="shared" si="572"/>
        <v>115.13712556288085</v>
      </c>
      <c r="CC1018" s="1206">
        <f t="shared" si="572"/>
        <v>117.37274608350657</v>
      </c>
      <c r="CD1018" s="1206">
        <f t="shared" si="572"/>
        <v>127.49031518082639</v>
      </c>
      <c r="CE1018" s="1206">
        <f t="shared" si="572"/>
        <v>130.27322090811472</v>
      </c>
      <c r="CF1018" s="1206">
        <f t="shared" si="572"/>
        <v>104.78163042446137</v>
      </c>
      <c r="CG1018" s="1206">
        <f t="shared" si="572"/>
        <v>96.189030116495559</v>
      </c>
      <c r="CH1018" s="1206">
        <f t="shared" si="572"/>
        <v>102.95934437129104</v>
      </c>
      <c r="CI1018" s="1206">
        <f t="shared" si="572"/>
        <v>103.9778216582197</v>
      </c>
      <c r="CJ1018" s="1206">
        <f t="shared" si="572"/>
        <v>144.39520319278159</v>
      </c>
      <c r="CK1018" s="1206">
        <f t="shared" si="572"/>
        <v>96.697969407633082</v>
      </c>
      <c r="CL1018" s="1206">
        <f>CL999/CL$71*CL$73</f>
        <v>96.473000000000013</v>
      </c>
      <c r="CM1018" s="975"/>
      <c r="CN1018" s="914"/>
    </row>
    <row r="1019" spans="1:92">
      <c r="V1019" s="18" t="str">
        <f t="shared" si="570"/>
        <v>défense hors recherche</v>
      </c>
      <c r="W1019" s="344" t="str">
        <f t="shared" ref="W1019:W1031" si="573">W$73</f>
        <v>Md euros 2012</v>
      </c>
      <c r="X1019" s="21"/>
      <c r="Z1019" s="789">
        <f t="shared" si="571"/>
        <v>1995</v>
      </c>
      <c r="BU1019" s="1206">
        <f t="shared" ref="BU1019:CL1019" si="574">BU1000/BU$71*BU$73</f>
        <v>36.847478219841356</v>
      </c>
      <c r="BV1019" s="1206">
        <f t="shared" si="574"/>
        <v>37.92669699715065</v>
      </c>
      <c r="BW1019" s="1206">
        <f t="shared" si="574"/>
        <v>36.604478373952688</v>
      </c>
      <c r="BX1019" s="1206">
        <f t="shared" si="574"/>
        <v>34.187216246156886</v>
      </c>
      <c r="BY1019" s="1206">
        <f t="shared" si="574"/>
        <v>33.875381274623592</v>
      </c>
      <c r="BZ1019" s="1206">
        <f t="shared" si="574"/>
        <v>33.713646445607871</v>
      </c>
      <c r="CA1019" s="1206">
        <f t="shared" si="574"/>
        <v>35.591009972381528</v>
      </c>
      <c r="CB1019" s="1206">
        <f t="shared" si="574"/>
        <v>36.060727809052764</v>
      </c>
      <c r="CC1019" s="1206">
        <f t="shared" si="574"/>
        <v>33.331168247443848</v>
      </c>
      <c r="CD1019" s="1206">
        <f t="shared" si="574"/>
        <v>34.17237849379913</v>
      </c>
      <c r="CE1019" s="1206">
        <f t="shared" si="574"/>
        <v>34.332276635123165</v>
      </c>
      <c r="CF1019" s="1206">
        <f t="shared" si="574"/>
        <v>35.846810408502847</v>
      </c>
      <c r="CG1019" s="1206">
        <f t="shared" si="574"/>
        <v>35.646138174197979</v>
      </c>
      <c r="CH1019" s="1206">
        <f t="shared" si="574"/>
        <v>35.462008141857694</v>
      </c>
      <c r="CI1019" s="1206">
        <f t="shared" si="574"/>
        <v>37.700629668623172</v>
      </c>
      <c r="CJ1019" s="1206">
        <f t="shared" si="574"/>
        <v>41.230063324679293</v>
      </c>
      <c r="CK1019" s="1206">
        <f t="shared" si="574"/>
        <v>37.648254466085426</v>
      </c>
      <c r="CL1019" s="1206">
        <f t="shared" si="574"/>
        <v>38.763999999999996</v>
      </c>
      <c r="CM1019" s="975"/>
      <c r="CN1019" s="914"/>
    </row>
    <row r="1020" spans="1:92">
      <c r="V1020" s="18" t="str">
        <f t="shared" si="570"/>
        <v>ordre et sécurité publics hors recherche</v>
      </c>
      <c r="W1020" s="344" t="str">
        <f t="shared" si="573"/>
        <v>Md euros 2012</v>
      </c>
      <c r="X1020" s="21"/>
      <c r="Z1020" s="789">
        <f t="shared" si="571"/>
        <v>1995</v>
      </c>
      <c r="BU1020" s="1206">
        <f t="shared" ref="BU1020:CL1020" si="575">BU1001/BU$71*BU$73</f>
        <v>21.639796288918895</v>
      </c>
      <c r="BV1020" s="1206">
        <f t="shared" si="575"/>
        <v>21.478606347119594</v>
      </c>
      <c r="BW1020" s="1206">
        <f t="shared" si="575"/>
        <v>21.226905821097581</v>
      </c>
      <c r="BX1020" s="1206">
        <f t="shared" si="575"/>
        <v>21.507178496421393</v>
      </c>
      <c r="BY1020" s="1206">
        <f t="shared" si="575"/>
        <v>22.269157973137496</v>
      </c>
      <c r="BZ1020" s="1206">
        <f t="shared" si="575"/>
        <v>22.912451383903043</v>
      </c>
      <c r="CA1020" s="1206">
        <f t="shared" si="575"/>
        <v>23.928830591212378</v>
      </c>
      <c r="CB1020" s="1206">
        <f t="shared" si="575"/>
        <v>25.101676934785512</v>
      </c>
      <c r="CC1020" s="1206">
        <f t="shared" si="575"/>
        <v>25.648584270326069</v>
      </c>
      <c r="CD1020" s="1206">
        <f t="shared" si="575"/>
        <v>26.019740279221665</v>
      </c>
      <c r="CE1020" s="1206">
        <f t="shared" si="575"/>
        <v>25.950603575005395</v>
      </c>
      <c r="CF1020" s="1206">
        <f t="shared" si="575"/>
        <v>25.956707536806238</v>
      </c>
      <c r="CG1020" s="1206">
        <f t="shared" si="575"/>
        <v>25.919687705597628</v>
      </c>
      <c r="CH1020" s="1206">
        <f t="shared" si="575"/>
        <v>27.530556139498994</v>
      </c>
      <c r="CI1020" s="1206">
        <f t="shared" si="575"/>
        <v>28.903608430953966</v>
      </c>
      <c r="CJ1020" s="1206">
        <f t="shared" si="575"/>
        <v>29.30005148646303</v>
      </c>
      <c r="CK1020" s="1206">
        <f t="shared" si="575"/>
        <v>30.972672008370917</v>
      </c>
      <c r="CL1020" s="1206">
        <f t="shared" si="575"/>
        <v>31.052</v>
      </c>
      <c r="CM1020" s="975"/>
      <c r="CN1020" s="914"/>
    </row>
    <row r="1021" spans="1:92">
      <c r="V1021" s="18" t="str">
        <f t="shared" si="570"/>
        <v>affaires économiques hors recherche</v>
      </c>
      <c r="W1021" s="344" t="str">
        <f t="shared" si="573"/>
        <v>Md euros 2012</v>
      </c>
      <c r="X1021" s="21"/>
      <c r="Z1021" s="789">
        <f t="shared" si="571"/>
        <v>1995</v>
      </c>
      <c r="BU1021" s="1206">
        <f t="shared" ref="BU1021:CL1021" si="576">BU1002/BU$71*BU$73</f>
        <v>23.54531831351682</v>
      </c>
      <c r="BV1021" s="1206">
        <f t="shared" si="576"/>
        <v>23.825580856460952</v>
      </c>
      <c r="BW1021" s="1206">
        <f t="shared" si="576"/>
        <v>22.526616216500319</v>
      </c>
      <c r="BX1021" s="1206">
        <f t="shared" si="576"/>
        <v>22.564268288952004</v>
      </c>
      <c r="BY1021" s="1206">
        <f t="shared" si="576"/>
        <v>23.882810389241381</v>
      </c>
      <c r="BZ1021" s="1206">
        <f t="shared" si="576"/>
        <v>21.602390123409666</v>
      </c>
      <c r="CA1021" s="1206">
        <f t="shared" si="576"/>
        <v>19.981556720733398</v>
      </c>
      <c r="CB1021" s="1206">
        <f t="shared" si="576"/>
        <v>20.647521573492149</v>
      </c>
      <c r="CC1021" s="1206">
        <f t="shared" si="576"/>
        <v>20.044104914992687</v>
      </c>
      <c r="CD1021" s="1206">
        <f t="shared" si="576"/>
        <v>26.39073111932322</v>
      </c>
      <c r="CE1021" s="1206">
        <f t="shared" si="576"/>
        <v>27.351668763472805</v>
      </c>
      <c r="CF1021" s="1206">
        <f t="shared" si="576"/>
        <v>27.794808070518286</v>
      </c>
      <c r="CG1021" s="1206">
        <f t="shared" si="576"/>
        <v>25.29992269944054</v>
      </c>
      <c r="CH1021" s="1206">
        <f t="shared" si="576"/>
        <v>24.351701282917524</v>
      </c>
      <c r="CI1021" s="1206">
        <f t="shared" si="576"/>
        <v>28.351263889653367</v>
      </c>
      <c r="CJ1021" s="1206">
        <f t="shared" si="576"/>
        <v>29.055301653043887</v>
      </c>
      <c r="CK1021" s="1206">
        <f t="shared" si="576"/>
        <v>23.73969110665865</v>
      </c>
      <c r="CL1021" s="1206">
        <f t="shared" si="576"/>
        <v>25.808999999999997</v>
      </c>
      <c r="CM1021" s="975"/>
      <c r="CN1021" s="914"/>
    </row>
    <row r="1022" spans="1:92">
      <c r="V1022" s="18" t="str">
        <f t="shared" si="570"/>
        <v>environnement hors recherche</v>
      </c>
      <c r="W1022" s="344" t="str">
        <f t="shared" si="573"/>
        <v>Md euros 2012</v>
      </c>
      <c r="X1022" s="21"/>
      <c r="Z1022" s="789">
        <f t="shared" si="571"/>
        <v>1995</v>
      </c>
      <c r="BU1022" s="1206">
        <f t="shared" ref="BU1022:CL1022" si="577">BU1003/BU$71*BU$73</f>
        <v>2.3669138144116553</v>
      </c>
      <c r="BV1022" s="1206">
        <f t="shared" si="577"/>
        <v>2.4330430874069688</v>
      </c>
      <c r="BW1022" s="1206">
        <f t="shared" si="577"/>
        <v>2.4670310933305619</v>
      </c>
      <c r="BX1022" s="1206">
        <f t="shared" si="577"/>
        <v>2.1141795850612244</v>
      </c>
      <c r="BY1022" s="1206">
        <f t="shared" si="577"/>
        <v>2.2563464025645921</v>
      </c>
      <c r="BZ1022" s="1206">
        <f t="shared" si="577"/>
        <v>1.9440417570648387</v>
      </c>
      <c r="CA1022" s="1206">
        <f t="shared" si="577"/>
        <v>2.7213370287865555</v>
      </c>
      <c r="CB1022" s="1206">
        <f t="shared" si="577"/>
        <v>2.5755966352026953</v>
      </c>
      <c r="CC1022" s="1206">
        <f t="shared" si="577"/>
        <v>2.6765056165167107</v>
      </c>
      <c r="CD1022" s="1206">
        <f t="shared" si="577"/>
        <v>2.6644928546800215</v>
      </c>
      <c r="CE1022" s="1206">
        <f t="shared" si="577"/>
        <v>2.6706751828284112</v>
      </c>
      <c r="CF1022" s="1206">
        <f t="shared" si="577"/>
        <v>3.0965008991019856</v>
      </c>
      <c r="CG1022" s="1206">
        <f t="shared" si="577"/>
        <v>2.5991528977937639</v>
      </c>
      <c r="CH1022" s="1206">
        <f t="shared" si="577"/>
        <v>2.6528798589299964</v>
      </c>
      <c r="CI1022" s="1206">
        <f t="shared" si="577"/>
        <v>3.0160919031546132</v>
      </c>
      <c r="CJ1022" s="1206">
        <f t="shared" si="577"/>
        <v>3.1149043925486635</v>
      </c>
      <c r="CK1022" s="1206">
        <f t="shared" si="577"/>
        <v>2.7250590595445985</v>
      </c>
      <c r="CL1022" s="1206">
        <f t="shared" si="577"/>
        <v>2.5350000000000001</v>
      </c>
      <c r="CM1022" s="975"/>
      <c r="CN1022" s="914"/>
    </row>
    <row r="1023" spans="1:92">
      <c r="V1023" s="18" t="str">
        <f t="shared" si="570"/>
        <v>logement et équipements collectifs hors recherche</v>
      </c>
      <c r="W1023" s="344" t="str">
        <f t="shared" si="573"/>
        <v>Md euros 2012</v>
      </c>
      <c r="X1023" s="21"/>
      <c r="Z1023" s="789">
        <f t="shared" si="571"/>
        <v>1995</v>
      </c>
      <c r="BU1023" s="1206">
        <f t="shared" ref="BU1023:CL1023" si="578">BU1004/BU$71*BU$73</f>
        <v>4.1108183759109904</v>
      </c>
      <c r="BV1023" s="1206">
        <f t="shared" si="578"/>
        <v>4.0259540844421533</v>
      </c>
      <c r="BW1023" s="1206">
        <f t="shared" si="578"/>
        <v>6.7289609697344401</v>
      </c>
      <c r="BX1023" s="1206">
        <f t="shared" si="578"/>
        <v>6.9573895522694169</v>
      </c>
      <c r="BY1023" s="1206">
        <f t="shared" si="578"/>
        <v>6.9224808248135536</v>
      </c>
      <c r="BZ1023" s="1206">
        <f t="shared" si="578"/>
        <v>8.177357811245983</v>
      </c>
      <c r="CA1023" s="1206">
        <f t="shared" si="578"/>
        <v>6.9295776526951141</v>
      </c>
      <c r="CB1023" s="1206">
        <f t="shared" si="578"/>
        <v>6.9786912978728628</v>
      </c>
      <c r="CC1023" s="1206">
        <f t="shared" si="578"/>
        <v>6.5113944815911085</v>
      </c>
      <c r="CD1023" s="1206">
        <f t="shared" si="578"/>
        <v>6.5060801032625202</v>
      </c>
      <c r="CE1023" s="1206">
        <f t="shared" si="578"/>
        <v>6.6772497314048165</v>
      </c>
      <c r="CF1023" s="1206">
        <f t="shared" si="578"/>
        <v>6.5769019096734542</v>
      </c>
      <c r="CG1023" s="1206">
        <f t="shared" si="578"/>
        <v>6.6683712340674175</v>
      </c>
      <c r="CH1023" s="1206">
        <f t="shared" si="578"/>
        <v>5.8285976876924712</v>
      </c>
      <c r="CI1023" s="1206">
        <f t="shared" si="578"/>
        <v>5.4590744326289</v>
      </c>
      <c r="CJ1023" s="1206">
        <f t="shared" si="578"/>
        <v>4.716061916219271</v>
      </c>
      <c r="CK1023" s="1206">
        <f t="shared" si="578"/>
        <v>3.9474775050333086</v>
      </c>
      <c r="CL1023" s="1206">
        <f t="shared" si="578"/>
        <v>4.0730000000000004</v>
      </c>
      <c r="CM1023" s="975"/>
      <c r="CN1023" s="914"/>
    </row>
    <row r="1024" spans="1:92">
      <c r="V1024" s="18" t="str">
        <f t="shared" si="570"/>
        <v>santé hors recherche</v>
      </c>
      <c r="W1024" s="344" t="str">
        <f t="shared" si="573"/>
        <v>Md euros 2012</v>
      </c>
      <c r="X1024" s="21"/>
      <c r="Z1024" s="789">
        <f t="shared" si="571"/>
        <v>1995</v>
      </c>
      <c r="BU1024" s="1206">
        <f t="shared" ref="BU1024:CL1024" si="579">BU1005/BU$71*BU$73</f>
        <v>0.38709989145388851</v>
      </c>
      <c r="BV1024" s="1206">
        <f t="shared" si="579"/>
        <v>0.51898067967920558</v>
      </c>
      <c r="BW1024" s="1206">
        <f t="shared" si="579"/>
        <v>0.49009647622923952</v>
      </c>
      <c r="BX1024" s="1206">
        <f t="shared" si="579"/>
        <v>0.50145618286911042</v>
      </c>
      <c r="BY1024" s="1206">
        <f t="shared" si="579"/>
        <v>0.57351948693949495</v>
      </c>
      <c r="BZ1024" s="1206">
        <f t="shared" si="579"/>
        <v>0.71198981548552998</v>
      </c>
      <c r="CA1024" s="1206">
        <f t="shared" si="579"/>
        <v>0.53771289195024263</v>
      </c>
      <c r="CB1024" s="1206">
        <f t="shared" si="579"/>
        <v>1.2432686385694889</v>
      </c>
      <c r="CC1024" s="1206">
        <f t="shared" si="579"/>
        <v>1.0827099710137194</v>
      </c>
      <c r="CD1024" s="1206">
        <f t="shared" si="579"/>
        <v>1.1713692266169582</v>
      </c>
      <c r="CE1024" s="1206">
        <f t="shared" si="579"/>
        <v>1.45836617051379</v>
      </c>
      <c r="CF1024" s="1206">
        <f t="shared" si="579"/>
        <v>1.3398003890252996</v>
      </c>
      <c r="CG1024" s="1206">
        <f t="shared" si="579"/>
        <v>1.1226539125371582</v>
      </c>
      <c r="CH1024" s="1206">
        <f t="shared" si="579"/>
        <v>0.93797131787946675</v>
      </c>
      <c r="CI1024" s="1206">
        <f t="shared" si="579"/>
        <v>1.2562723589731779</v>
      </c>
      <c r="CJ1024" s="1206">
        <f t="shared" si="579"/>
        <v>0.85353933503314294</v>
      </c>
      <c r="CK1024" s="1206">
        <f t="shared" si="579"/>
        <v>0.86706424621873601</v>
      </c>
      <c r="CL1024" s="1206">
        <f t="shared" si="579"/>
        <v>1.0249999999999999</v>
      </c>
      <c r="CM1024" s="975"/>
      <c r="CN1024" s="914"/>
    </row>
    <row r="1025" spans="1:97">
      <c r="V1025" s="18" t="str">
        <f t="shared" si="570"/>
        <v>loisirs, culture et culte hors recherche</v>
      </c>
      <c r="W1025" s="344" t="str">
        <f t="shared" si="573"/>
        <v>Md euros 2012</v>
      </c>
      <c r="X1025" s="21"/>
      <c r="Z1025" s="789">
        <f t="shared" si="571"/>
        <v>1995</v>
      </c>
      <c r="BU1025" s="1206">
        <f t="shared" ref="BU1025:CL1025" si="580">BU1006/BU$71*BU$73</f>
        <v>3.1150462645615944</v>
      </c>
      <c r="BV1025" s="1206">
        <f t="shared" si="580"/>
        <v>3.2410600367094937</v>
      </c>
      <c r="BW1025" s="1206">
        <f t="shared" si="580"/>
        <v>3.1378904257274685</v>
      </c>
      <c r="BX1025" s="1206">
        <f t="shared" si="580"/>
        <v>3.2695447099129185</v>
      </c>
      <c r="BY1025" s="1206">
        <f t="shared" si="580"/>
        <v>3.5844967933718435</v>
      </c>
      <c r="BZ1025" s="1206">
        <f t="shared" si="580"/>
        <v>3.808835952058244</v>
      </c>
      <c r="CA1025" s="1206">
        <f t="shared" si="580"/>
        <v>4.7750846883346618</v>
      </c>
      <c r="CB1025" s="1206">
        <f t="shared" si="580"/>
        <v>4.4102194113152651</v>
      </c>
      <c r="CC1025" s="1206">
        <f t="shared" si="580"/>
        <v>4.0979990300734315</v>
      </c>
      <c r="CD1025" s="1206">
        <f t="shared" si="580"/>
        <v>4.4037986760203536</v>
      </c>
      <c r="CE1025" s="1206">
        <f t="shared" si="580"/>
        <v>4.651491483765092</v>
      </c>
      <c r="CF1025" s="1206">
        <f t="shared" si="580"/>
        <v>5.2085015123438376</v>
      </c>
      <c r="CG1025" s="1206">
        <f t="shared" si="580"/>
        <v>5.3805896209278492</v>
      </c>
      <c r="CH1025" s="1206">
        <f t="shared" si="580"/>
        <v>5.8202322801751523</v>
      </c>
      <c r="CI1025" s="1206">
        <f t="shared" si="580"/>
        <v>5.3791298279669713</v>
      </c>
      <c r="CJ1025" s="1206">
        <f t="shared" si="580"/>
        <v>5.4174038758489127</v>
      </c>
      <c r="CK1025" s="1206">
        <f t="shared" si="580"/>
        <v>5.3232059050642073</v>
      </c>
      <c r="CL1025" s="1206">
        <f t="shared" si="580"/>
        <v>5.0339999999999998</v>
      </c>
      <c r="CM1025" s="975"/>
      <c r="CN1025" s="914"/>
    </row>
    <row r="1026" spans="1:97">
      <c r="V1026" s="18" t="str">
        <f t="shared" si="570"/>
        <v>enseignement hors recherche</v>
      </c>
      <c r="W1026" s="344" t="str">
        <f t="shared" si="573"/>
        <v>Md euros 2012</v>
      </c>
      <c r="X1026" s="21"/>
      <c r="Z1026" s="789">
        <f t="shared" si="571"/>
        <v>1995</v>
      </c>
      <c r="BU1026" s="1206">
        <f t="shared" ref="BU1026:CL1026" si="581">BU1007/BU$71*BU$73</f>
        <v>72.667903529023903</v>
      </c>
      <c r="BV1026" s="1206">
        <f t="shared" si="581"/>
        <v>74.549519266889433</v>
      </c>
      <c r="BW1026" s="1206">
        <f t="shared" si="581"/>
        <v>73.808529320123469</v>
      </c>
      <c r="BX1026" s="1206">
        <f t="shared" si="581"/>
        <v>75.392299172165394</v>
      </c>
      <c r="BY1026" s="1206">
        <f t="shared" si="581"/>
        <v>78.699199246195221</v>
      </c>
      <c r="BZ1026" s="1206">
        <f t="shared" si="581"/>
        <v>77.666325559476348</v>
      </c>
      <c r="CA1026" s="1206">
        <f t="shared" si="581"/>
        <v>78.05940424677226</v>
      </c>
      <c r="CB1026" s="1206">
        <f t="shared" si="581"/>
        <v>81.74817849573958</v>
      </c>
      <c r="CC1026" s="1206">
        <f t="shared" si="581"/>
        <v>80.774820654703078</v>
      </c>
      <c r="CD1026" s="1206">
        <f t="shared" si="581"/>
        <v>79.771045856034831</v>
      </c>
      <c r="CE1026" s="1206">
        <f t="shared" si="581"/>
        <v>79.671959566489491</v>
      </c>
      <c r="CF1026" s="1206">
        <f t="shared" si="581"/>
        <v>81.815823756095028</v>
      </c>
      <c r="CG1026" s="1206">
        <f t="shared" si="581"/>
        <v>79.572251050031028</v>
      </c>
      <c r="CH1026" s="1206">
        <f t="shared" si="581"/>
        <v>78.688160135727699</v>
      </c>
      <c r="CI1026" s="1206">
        <f t="shared" si="581"/>
        <v>79.287397717111304</v>
      </c>
      <c r="CJ1026" s="1206">
        <f t="shared" si="581"/>
        <v>78.256188334159177</v>
      </c>
      <c r="CK1026" s="1206">
        <f t="shared" si="581"/>
        <v>80.139479019364501</v>
      </c>
      <c r="CL1026" s="1206">
        <f t="shared" si="581"/>
        <v>80.436000000000007</v>
      </c>
      <c r="CM1026" s="975"/>
      <c r="CN1026" s="914"/>
    </row>
    <row r="1027" spans="1:97">
      <c r="V1027" s="18" t="str">
        <f t="shared" si="570"/>
        <v>protection sociale hors recherche</v>
      </c>
      <c r="W1027" s="344" t="str">
        <f t="shared" si="573"/>
        <v>Md euros 2012</v>
      </c>
      <c r="X1027" s="21"/>
      <c r="Z1027" s="789">
        <f t="shared" si="571"/>
        <v>1995</v>
      </c>
      <c r="BU1027" s="1206">
        <f t="shared" ref="BU1027:CL1027" si="582">BU1008/BU$71*BU$73</f>
        <v>59.019048097020125</v>
      </c>
      <c r="BV1027" s="1206">
        <f t="shared" si="582"/>
        <v>60.490795112411156</v>
      </c>
      <c r="BW1027" s="1206">
        <f t="shared" si="582"/>
        <v>63.185529075622171</v>
      </c>
      <c r="BX1027" s="1206">
        <f t="shared" si="582"/>
        <v>63.798329838593659</v>
      </c>
      <c r="BY1027" s="1206">
        <f t="shared" si="582"/>
        <v>67.53569274164488</v>
      </c>
      <c r="BZ1027" s="1206">
        <f t="shared" si="582"/>
        <v>70.676442936144511</v>
      </c>
      <c r="CA1027" s="1206">
        <f t="shared" si="582"/>
        <v>69.743668303767492</v>
      </c>
      <c r="CB1027" s="1206">
        <f t="shared" si="582"/>
        <v>68.437960568590199</v>
      </c>
      <c r="CC1027" s="1206">
        <f t="shared" si="582"/>
        <v>69.156062041028974</v>
      </c>
      <c r="CD1027" s="1206">
        <f t="shared" si="582"/>
        <v>68.210788073117129</v>
      </c>
      <c r="CE1027" s="1206">
        <f t="shared" si="582"/>
        <v>67.209557745735282</v>
      </c>
      <c r="CF1027" s="1206">
        <f t="shared" si="582"/>
        <v>73.474521334109113</v>
      </c>
      <c r="CG1027" s="1206">
        <f t="shared" si="582"/>
        <v>74.390029121385297</v>
      </c>
      <c r="CH1027" s="1206">
        <f t="shared" si="582"/>
        <v>74.82543321460534</v>
      </c>
      <c r="CI1027" s="1206">
        <f t="shared" si="582"/>
        <v>78.938548533131979</v>
      </c>
      <c r="CJ1027" s="1206">
        <f t="shared" si="582"/>
        <v>79.230045864612677</v>
      </c>
      <c r="CK1027" s="1206">
        <f t="shared" si="582"/>
        <v>81.854316855270156</v>
      </c>
      <c r="CL1027" s="1206">
        <f t="shared" si="582"/>
        <v>82.47</v>
      </c>
      <c r="CM1027" s="975"/>
      <c r="CN1027" s="914"/>
    </row>
    <row r="1028" spans="1:97">
      <c r="V1028" s="18" t="str">
        <f t="shared" si="570"/>
        <v>recherche et R&amp;D</v>
      </c>
      <c r="W1028" s="344" t="str">
        <f t="shared" si="573"/>
        <v>Md euros 2012</v>
      </c>
      <c r="X1028" s="21"/>
      <c r="Z1028" s="789">
        <f t="shared" si="571"/>
        <v>1995</v>
      </c>
      <c r="BU1028" s="1206">
        <f t="shared" ref="BU1028:CL1028" si="583">BU1009/BU$71*BU$73</f>
        <v>5.5367014777647077</v>
      </c>
      <c r="BV1028" s="1206">
        <f t="shared" si="583"/>
        <v>5.5828961234797703</v>
      </c>
      <c r="BW1028" s="1206">
        <f t="shared" si="583"/>
        <v>5.8926145154938956</v>
      </c>
      <c r="BX1028" s="1206">
        <f t="shared" si="583"/>
        <v>5.4127029186072821</v>
      </c>
      <c r="BY1028" s="1206">
        <f t="shared" si="583"/>
        <v>6.0559130035387465</v>
      </c>
      <c r="BZ1028" s="1206">
        <f t="shared" si="583"/>
        <v>5.8147898669913909</v>
      </c>
      <c r="CA1028" s="1206">
        <f t="shared" si="583"/>
        <v>6.225574317861839</v>
      </c>
      <c r="CB1028" s="1206">
        <f t="shared" si="583"/>
        <v>6.8967566884542419</v>
      </c>
      <c r="CC1028" s="1206">
        <f t="shared" si="583"/>
        <v>6.3286144112156739</v>
      </c>
      <c r="CD1028" s="1206">
        <f t="shared" si="583"/>
        <v>7.8102732109034934</v>
      </c>
      <c r="CE1028" s="1206">
        <f t="shared" si="583"/>
        <v>8.6737957136875643</v>
      </c>
      <c r="CF1028" s="1206">
        <f t="shared" si="583"/>
        <v>8.8154025596459373</v>
      </c>
      <c r="CG1028" s="1206">
        <f t="shared" si="583"/>
        <v>8.6070133294515454</v>
      </c>
      <c r="CH1028" s="1206">
        <f t="shared" si="583"/>
        <v>8.8673319683588385</v>
      </c>
      <c r="CI1028" s="1206">
        <f t="shared" si="583"/>
        <v>8.4139100802633351</v>
      </c>
      <c r="CJ1028" s="1206">
        <f t="shared" si="583"/>
        <v>8.2474523698383226</v>
      </c>
      <c r="CK1028" s="1206">
        <f t="shared" si="583"/>
        <v>10.080890984433054</v>
      </c>
      <c r="CL1028" s="1206">
        <f t="shared" si="583"/>
        <v>9.2159999999999993</v>
      </c>
      <c r="CM1028" s="975"/>
      <c r="CN1028" s="914"/>
    </row>
    <row r="1029" spans="1:97" s="15" customFormat="1">
      <c r="A1029" s="231"/>
      <c r="B1029" s="61"/>
      <c r="C1029" s="690"/>
      <c r="D1029" s="16"/>
      <c r="E1029" s="583"/>
      <c r="F1029" s="549"/>
      <c r="G1029" s="528"/>
      <c r="H1029" s="231"/>
      <c r="I1029" s="83"/>
      <c r="J1029" s="81"/>
      <c r="K1029" s="67"/>
      <c r="L1029" s="63"/>
      <c r="M1029" s="61"/>
      <c r="N1029" s="47"/>
      <c r="O1029" s="65"/>
      <c r="P1029" s="37"/>
      <c r="Q1029" s="16"/>
      <c r="R1029" s="6"/>
      <c r="S1029" s="328"/>
      <c r="T1029" s="11"/>
      <c r="U1029" s="7"/>
      <c r="V1029" s="18" t="str">
        <f t="shared" ref="V1029:V1031" si="584">V1010</f>
        <v>total des dépenses hors dette</v>
      </c>
      <c r="W1029" s="344" t="str">
        <f t="shared" si="573"/>
        <v>Md euros 2012</v>
      </c>
      <c r="X1029" s="21"/>
      <c r="Y1029" s="21"/>
      <c r="Z1029" s="789">
        <f t="shared" ref="Z1029:Z1031" si="585">Z1010</f>
        <v>1995</v>
      </c>
      <c r="BD1029" s="4"/>
      <c r="BE1029" s="4"/>
      <c r="BF1029" s="4"/>
      <c r="BG1029" s="4"/>
      <c r="BH1029" s="4"/>
      <c r="BI1029" s="4"/>
      <c r="BJ1029" s="4"/>
      <c r="BK1029" s="4"/>
      <c r="BL1029" s="4"/>
      <c r="BM1029" s="4"/>
      <c r="BN1029" s="4"/>
      <c r="BO1029" s="4"/>
      <c r="BP1029" s="4"/>
      <c r="BQ1029" s="4"/>
      <c r="BR1029" s="4"/>
      <c r="BS1029" s="4"/>
      <c r="BT1029" s="4"/>
      <c r="BU1029" s="1206">
        <f t="shared" ref="BU1029:CL1031" si="586">BU1010/BU$71*BU$73</f>
        <v>322.38643451591872</v>
      </c>
      <c r="BV1029" s="1206">
        <f t="shared" si="586"/>
        <v>331.14564259333065</v>
      </c>
      <c r="BW1029" s="1206">
        <f t="shared" si="586"/>
        <v>342.39540105021047</v>
      </c>
      <c r="BX1029" s="1206">
        <f t="shared" si="586"/>
        <v>335.92524491598539</v>
      </c>
      <c r="BY1029" s="1206">
        <f t="shared" si="586"/>
        <v>354.27153956610323</v>
      </c>
      <c r="BZ1029" s="1206">
        <f t="shared" si="586"/>
        <v>349.99190491585404</v>
      </c>
      <c r="CA1029" s="1206">
        <f t="shared" si="586"/>
        <v>355.09442689449116</v>
      </c>
      <c r="CB1029" s="1206">
        <f t="shared" si="586"/>
        <v>369.23772361595564</v>
      </c>
      <c r="CC1029" s="1206">
        <f t="shared" si="586"/>
        <v>367.0247097224119</v>
      </c>
      <c r="CD1029" s="1206">
        <f t="shared" si="586"/>
        <v>384.61101307380568</v>
      </c>
      <c r="CE1029" s="1206">
        <f t="shared" si="586"/>
        <v>388.92086547614059</v>
      </c>
      <c r="CF1029" s="1206">
        <f t="shared" si="586"/>
        <v>374.70740880028342</v>
      </c>
      <c r="CG1029" s="1206">
        <f t="shared" si="586"/>
        <v>361.39483986192579</v>
      </c>
      <c r="CH1029" s="1206">
        <f t="shared" si="586"/>
        <v>367.92421639893428</v>
      </c>
      <c r="CI1029" s="1206">
        <f t="shared" si="586"/>
        <v>380.68374850068051</v>
      </c>
      <c r="CJ1029" s="1206">
        <f t="shared" si="586"/>
        <v>423.81621574522802</v>
      </c>
      <c r="CK1029" s="1206">
        <f t="shared" si="586"/>
        <v>373.99608056367657</v>
      </c>
      <c r="CL1029" s="1206">
        <f t="shared" si="586"/>
        <v>376.88700000000006</v>
      </c>
      <c r="CM1029" s="975"/>
      <c r="CN1029" s="914"/>
    </row>
    <row r="1030" spans="1:97" s="15" customFormat="1">
      <c r="A1030" s="231"/>
      <c r="B1030" s="61"/>
      <c r="C1030" s="690"/>
      <c r="D1030" s="16"/>
      <c r="E1030" s="583"/>
      <c r="F1030" s="549"/>
      <c r="G1030" s="528"/>
      <c r="H1030" s="231"/>
      <c r="I1030" s="83"/>
      <c r="J1030" s="81"/>
      <c r="K1030" s="67"/>
      <c r="L1030" s="63"/>
      <c r="M1030" s="61"/>
      <c r="N1030" s="47"/>
      <c r="O1030" s="65"/>
      <c r="P1030" s="37"/>
      <c r="Q1030" s="16"/>
      <c r="R1030" s="6"/>
      <c r="S1030" s="328"/>
      <c r="T1030" s="11"/>
      <c r="U1030" s="7"/>
      <c r="V1030" s="18" t="str">
        <f t="shared" si="584"/>
        <v>dette</v>
      </c>
      <c r="W1030" s="344" t="str">
        <f t="shared" si="573"/>
        <v>Md euros 2012</v>
      </c>
      <c r="X1030" s="21"/>
      <c r="Y1030" s="21"/>
      <c r="Z1030" s="789">
        <f t="shared" si="585"/>
        <v>1995</v>
      </c>
      <c r="BD1030" s="4"/>
      <c r="BE1030" s="4"/>
      <c r="BF1030" s="4"/>
      <c r="BG1030" s="4"/>
      <c r="BH1030" s="4"/>
      <c r="BI1030" s="4"/>
      <c r="BJ1030" s="4"/>
      <c r="BK1030" s="4"/>
      <c r="BL1030" s="4"/>
      <c r="BM1030" s="4"/>
      <c r="BN1030" s="4"/>
      <c r="BO1030" s="4"/>
      <c r="BP1030" s="4"/>
      <c r="BQ1030" s="4"/>
      <c r="BR1030" s="4"/>
      <c r="BS1030" s="4"/>
      <c r="BT1030" s="4"/>
      <c r="BU1030" s="1206">
        <f t="shared" si="586"/>
        <v>43.136222247669672</v>
      </c>
      <c r="BV1030" s="1206">
        <f t="shared" si="586"/>
        <v>43.650899741335152</v>
      </c>
      <c r="BW1030" s="1206">
        <f t="shared" si="586"/>
        <v>44.635695694810529</v>
      </c>
      <c r="BX1030" s="1206">
        <f t="shared" si="586"/>
        <v>43.685905097036851</v>
      </c>
      <c r="BY1030" s="1206">
        <f t="shared" si="586"/>
        <v>43.717025979232247</v>
      </c>
      <c r="BZ1030" s="1206">
        <f t="shared" si="586"/>
        <v>44.488838401008017</v>
      </c>
      <c r="CA1030" s="1206">
        <f t="shared" si="586"/>
        <v>45.290476607989632</v>
      </c>
      <c r="CB1030" s="1206">
        <f t="shared" si="586"/>
        <v>46.701539910505673</v>
      </c>
      <c r="CC1030" s="1206">
        <f t="shared" si="586"/>
        <v>45.759048828703477</v>
      </c>
      <c r="CD1030" s="1206">
        <f t="shared" si="586"/>
        <v>45.418897109470443</v>
      </c>
      <c r="CE1030" s="1206">
        <f t="shared" si="586"/>
        <v>45.176768374567779</v>
      </c>
      <c r="CF1030" s="1206">
        <f t="shared" si="586"/>
        <v>43.103512515563523</v>
      </c>
      <c r="CG1030" s="1206">
        <f t="shared" si="586"/>
        <v>44.837532002534672</v>
      </c>
      <c r="CH1030" s="1206">
        <f t="shared" si="586"/>
        <v>47.65877230210976</v>
      </c>
      <c r="CI1030" s="1206">
        <f t="shared" si="586"/>
        <v>40.592132577499456</v>
      </c>
      <c r="CJ1030" s="1206">
        <f t="shared" si="586"/>
        <v>43.197317237833985</v>
      </c>
      <c r="CK1030" s="1206">
        <f t="shared" si="586"/>
        <v>46.897616624226742</v>
      </c>
      <c r="CL1030" s="1206">
        <f t="shared" si="586"/>
        <v>44.302999999999997</v>
      </c>
      <c r="CM1030" s="975"/>
      <c r="CN1030" s="914"/>
    </row>
    <row r="1031" spans="1:97">
      <c r="V1031" s="18" t="str">
        <f t="shared" si="584"/>
        <v>total des dépenses</v>
      </c>
      <c r="W1031" s="344" t="str">
        <f t="shared" si="573"/>
        <v>Md euros 2012</v>
      </c>
      <c r="X1031" s="21"/>
      <c r="Z1031" s="789">
        <f t="shared" si="585"/>
        <v>1995</v>
      </c>
      <c r="BU1031" s="1206">
        <f t="shared" si="586"/>
        <v>365.52265676358837</v>
      </c>
      <c r="BV1031" s="1206">
        <f t="shared" si="586"/>
        <v>374.79654233466584</v>
      </c>
      <c r="BW1031" s="1206">
        <f t="shared" si="586"/>
        <v>387.03109674502099</v>
      </c>
      <c r="BX1031" s="1206">
        <f t="shared" si="586"/>
        <v>379.61115001302227</v>
      </c>
      <c r="BY1031" s="1206">
        <f t="shared" si="586"/>
        <v>397.98856554533546</v>
      </c>
      <c r="BZ1031" s="1206">
        <f t="shared" si="586"/>
        <v>394.480743316862</v>
      </c>
      <c r="CA1031" s="1206">
        <f t="shared" si="586"/>
        <v>400.38490350248082</v>
      </c>
      <c r="CB1031" s="1206">
        <f t="shared" si="586"/>
        <v>415.93926352646133</v>
      </c>
      <c r="CC1031" s="1206">
        <f t="shared" si="586"/>
        <v>412.78375855111534</v>
      </c>
      <c r="CD1031" s="1206">
        <f t="shared" si="586"/>
        <v>430.02991018327612</v>
      </c>
      <c r="CE1031" s="1206">
        <f t="shared" si="586"/>
        <v>434.09763385070835</v>
      </c>
      <c r="CF1031" s="1206">
        <f t="shared" si="586"/>
        <v>417.81092131584688</v>
      </c>
      <c r="CG1031" s="1206">
        <f t="shared" si="586"/>
        <v>406.23237186446039</v>
      </c>
      <c r="CH1031" s="1206">
        <f t="shared" si="586"/>
        <v>415.58298870104403</v>
      </c>
      <c r="CI1031" s="1206">
        <f t="shared" si="586"/>
        <v>421.27588107817996</v>
      </c>
      <c r="CJ1031" s="1206">
        <f t="shared" si="586"/>
        <v>467.01353298306196</v>
      </c>
      <c r="CK1031" s="1206">
        <f t="shared" si="586"/>
        <v>420.8936971879034</v>
      </c>
      <c r="CL1031" s="1206">
        <f t="shared" si="586"/>
        <v>421.19000000000005</v>
      </c>
      <c r="CM1031" s="975"/>
      <c r="CN1031" s="914"/>
    </row>
    <row r="1032" spans="1:97" s="15" customFormat="1">
      <c r="A1032" s="231"/>
      <c r="B1032" s="61"/>
      <c r="C1032" s="690"/>
      <c r="D1032" s="16"/>
      <c r="E1032" s="583"/>
      <c r="F1032" s="549"/>
      <c r="G1032" s="528"/>
      <c r="H1032" s="231"/>
      <c r="I1032" s="83"/>
      <c r="J1032" s="81"/>
      <c r="K1032" s="67"/>
      <c r="L1032" s="63"/>
      <c r="M1032" s="61"/>
      <c r="N1032" s="47"/>
      <c r="O1032" s="65"/>
      <c r="P1032" s="37"/>
      <c r="Q1032" s="16"/>
      <c r="R1032" s="6"/>
      <c r="S1032" s="328"/>
      <c r="T1032" s="11"/>
      <c r="U1032" s="7"/>
      <c r="V1032" s="18"/>
      <c r="W1032" s="1202"/>
      <c r="X1032" s="21"/>
      <c r="Y1032" s="21"/>
      <c r="Z1032" s="789"/>
      <c r="BD1032" s="4"/>
      <c r="BE1032" s="4"/>
      <c r="BF1032" s="4"/>
      <c r="BG1032" s="4"/>
      <c r="BH1032" s="4"/>
      <c r="BI1032" s="4"/>
      <c r="BJ1032" s="4"/>
      <c r="BK1032" s="4"/>
      <c r="BL1032" s="4"/>
      <c r="BM1032" s="4"/>
      <c r="BN1032" s="4"/>
      <c r="BO1032" s="4"/>
      <c r="BP1032" s="4"/>
      <c r="BQ1032" s="4"/>
      <c r="BR1032" s="4"/>
      <c r="BS1032" s="4"/>
      <c r="BT1032" s="4"/>
      <c r="BU1032" s="1206"/>
      <c r="BV1032" s="1206"/>
      <c r="BW1032" s="1206"/>
      <c r="BX1032" s="1206"/>
      <c r="BY1032" s="1206"/>
      <c r="BZ1032" s="1206"/>
      <c r="CA1032" s="1206"/>
      <c r="CB1032" s="1206"/>
      <c r="CC1032" s="1206"/>
      <c r="CD1032" s="1206"/>
      <c r="CE1032" s="1206"/>
      <c r="CF1032" s="1206"/>
      <c r="CG1032" s="1206"/>
      <c r="CH1032" s="1206"/>
      <c r="CI1032" s="1206"/>
      <c r="CJ1032" s="1206"/>
      <c r="CK1032" s="1206"/>
      <c r="CL1032" s="1206"/>
      <c r="CM1032" s="975"/>
      <c r="CN1032" s="914"/>
      <c r="CO1032" s="4" t="s">
        <v>1307</v>
      </c>
      <c r="CP1032" s="4"/>
      <c r="CQ1032" s="4" t="s">
        <v>1309</v>
      </c>
      <c r="CR1032" s="4" t="s">
        <v>1308</v>
      </c>
      <c r="CS1032" s="4" t="str">
        <f>CR1032</f>
        <v>évol. 95-12</v>
      </c>
    </row>
    <row r="1033" spans="1:97">
      <c r="X1033" s="21"/>
      <c r="CK1033" s="4"/>
      <c r="CM1033" s="975"/>
      <c r="CN1033" s="914"/>
      <c r="CO1033" s="1237" t="s">
        <v>1306</v>
      </c>
      <c r="CP1033" s="1237" t="s">
        <v>1305</v>
      </c>
      <c r="CQ1033" s="4">
        <v>1995</v>
      </c>
      <c r="CR1033" s="4" t="s">
        <v>1310</v>
      </c>
      <c r="CS1033" s="4" t="s">
        <v>1311</v>
      </c>
    </row>
    <row r="1034" spans="1:97">
      <c r="V1034" s="18" t="str">
        <f t="shared" ref="V1034:V1044" si="587">V1018</f>
        <v>services généraux hors recherche et hors dette</v>
      </c>
      <c r="W1034" s="344" t="s">
        <v>80</v>
      </c>
      <c r="X1034" s="2" t="s">
        <v>1217</v>
      </c>
      <c r="Y1034" s="2"/>
      <c r="Z1034" s="789">
        <f t="shared" ref="Z1034:Z1044" si="588">Z1018</f>
        <v>1995</v>
      </c>
      <c r="BU1034" s="1207">
        <f>100*BU1018/BU$73</f>
        <v>5.9747671860559519</v>
      </c>
      <c r="BV1034" s="1207">
        <f t="shared" ref="BV1034:CL1034" si="589">100*BV1018/BV$73</f>
        <v>6.1605703928690456</v>
      </c>
      <c r="BW1034" s="1207">
        <f t="shared" si="589"/>
        <v>6.6036643909695689</v>
      </c>
      <c r="BX1034" s="1207">
        <f t="shared" si="589"/>
        <v>6.021027118617126</v>
      </c>
      <c r="BY1034" s="1207">
        <f t="shared" si="589"/>
        <v>6.3174618199922818</v>
      </c>
      <c r="BZ1034" s="1207">
        <f t="shared" si="589"/>
        <v>5.7761047243983992</v>
      </c>
      <c r="CA1034" s="1207">
        <f t="shared" si="589"/>
        <v>5.8723405165819527</v>
      </c>
      <c r="CB1034" s="1207">
        <f t="shared" si="589"/>
        <v>6.284219428731717</v>
      </c>
      <c r="CC1034" s="1207">
        <f t="shared" si="589"/>
        <v>6.349129978123341</v>
      </c>
      <c r="CD1034" s="1207">
        <f t="shared" si="589"/>
        <v>6.7252905280568971</v>
      </c>
      <c r="CE1034" s="1207">
        <f t="shared" si="589"/>
        <v>6.7488250613836458</v>
      </c>
      <c r="CF1034" s="1207">
        <f t="shared" si="589"/>
        <v>5.2975461482166279</v>
      </c>
      <c r="CG1034" s="1207">
        <f t="shared" si="589"/>
        <v>4.7544719394836559</v>
      </c>
      <c r="CH1034" s="1207">
        <f t="shared" si="589"/>
        <v>5.093226498102883</v>
      </c>
      <c r="CI1034" s="1207">
        <f t="shared" si="589"/>
        <v>5.3107415937209508</v>
      </c>
      <c r="CJ1034" s="1207">
        <f t="shared" si="589"/>
        <v>7.2500413069519594</v>
      </c>
      <c r="CK1034" s="1207">
        <f t="shared" si="589"/>
        <v>4.7587236521671352</v>
      </c>
      <c r="CL1034" s="1207">
        <f t="shared" si="589"/>
        <v>4.7469935543471093</v>
      </c>
      <c r="CM1034" s="975"/>
      <c r="CN1034" s="914"/>
      <c r="CO1034" s="1237">
        <f>-0.0625</f>
        <v>-6.25E-2</v>
      </c>
      <c r="CP1034" s="1237">
        <v>6.4854000000000003</v>
      </c>
      <c r="CQ1034" s="1239">
        <f>CO1034*(CQ$1033-1994)+CP1034</f>
        <v>6.4229000000000003</v>
      </c>
      <c r="CR1034" s="1239">
        <f>CO1034*(2012-1995)</f>
        <v>-1.0625</v>
      </c>
      <c r="CS1034" s="1240">
        <f>100*CR1034/CQ1034</f>
        <v>-16.542371825810768</v>
      </c>
    </row>
    <row r="1035" spans="1:97">
      <c r="V1035" s="18" t="str">
        <f t="shared" si="587"/>
        <v>défense hors recherche</v>
      </c>
      <c r="W1035" s="344" t="s">
        <v>80</v>
      </c>
      <c r="X1035" s="2" t="s">
        <v>1218</v>
      </c>
      <c r="Y1035" s="2"/>
      <c r="Z1035" s="789">
        <f t="shared" si="588"/>
        <v>1995</v>
      </c>
      <c r="AA1035" s="15"/>
      <c r="AB1035" s="15"/>
      <c r="AC1035" s="15"/>
      <c r="AD1035" s="15"/>
      <c r="AE1035" s="15"/>
      <c r="AF1035" s="15"/>
      <c r="AG1035" s="15"/>
      <c r="AH1035" s="15"/>
      <c r="AI1035" s="15"/>
      <c r="AJ1035" s="15"/>
      <c r="AK1035" s="15"/>
      <c r="AL1035" s="15"/>
      <c r="AM1035" s="15"/>
      <c r="AN1035" s="15"/>
      <c r="AO1035" s="15"/>
      <c r="AP1035" s="15"/>
      <c r="AQ1035" s="15"/>
      <c r="AR1035" s="15"/>
      <c r="AS1035" s="15"/>
      <c r="AT1035" s="15"/>
      <c r="AU1035" s="15"/>
      <c r="AV1035" s="15"/>
      <c r="AW1035" s="15"/>
      <c r="AX1035" s="15"/>
      <c r="AY1035" s="15"/>
      <c r="AZ1035" s="15"/>
      <c r="BA1035" s="15"/>
      <c r="BB1035" s="15"/>
      <c r="BC1035" s="15"/>
      <c r="BD1035" s="4"/>
      <c r="BE1035" s="4"/>
      <c r="BF1035" s="4"/>
      <c r="BG1035" s="4"/>
      <c r="BH1035" s="4"/>
      <c r="BI1035" s="4"/>
      <c r="BJ1035" s="4"/>
      <c r="BK1035" s="4"/>
      <c r="BL1035" s="4"/>
      <c r="BM1035" s="4"/>
      <c r="BN1035" s="4"/>
      <c r="BO1035" s="4"/>
      <c r="BP1035" s="4"/>
      <c r="BQ1035" s="4"/>
      <c r="BR1035" s="4"/>
      <c r="BS1035" s="4"/>
      <c r="BT1035" s="4"/>
      <c r="BU1035" s="1207">
        <f t="shared" ref="BU1035:CJ1035" si="590">100*BU1019/BU$73</f>
        <v>2.3634392969957294</v>
      </c>
      <c r="BV1035" s="1207">
        <f t="shared" si="590"/>
        <v>2.4069645115404508</v>
      </c>
      <c r="BW1035" s="1207">
        <f t="shared" si="590"/>
        <v>2.2734043239509849</v>
      </c>
      <c r="BX1035" s="1207">
        <f t="shared" si="590"/>
        <v>2.0538890404877437</v>
      </c>
      <c r="BY1035" s="1207">
        <f t="shared" si="590"/>
        <v>1.9702931526131553</v>
      </c>
      <c r="BZ1035" s="1207">
        <f t="shared" si="590"/>
        <v>1.8912847802387789</v>
      </c>
      <c r="CA1035" s="1207">
        <f t="shared" si="590"/>
        <v>1.9606117761342687</v>
      </c>
      <c r="CB1035" s="1207">
        <f t="shared" si="590"/>
        <v>1.9682055219286594</v>
      </c>
      <c r="CC1035" s="1207">
        <f t="shared" si="590"/>
        <v>1.8030073129170516</v>
      </c>
      <c r="CD1035" s="1207">
        <f t="shared" si="590"/>
        <v>1.8026402482381316</v>
      </c>
      <c r="CE1035" s="1207">
        <f t="shared" si="590"/>
        <v>1.7785890864930833</v>
      </c>
      <c r="CF1035" s="1207">
        <f t="shared" si="590"/>
        <v>1.8123418354548111</v>
      </c>
      <c r="CG1035" s="1207">
        <f t="shared" si="590"/>
        <v>1.761932348157832</v>
      </c>
      <c r="CH1035" s="1207">
        <f t="shared" si="590"/>
        <v>1.7542462089959885</v>
      </c>
      <c r="CI1035" s="1207">
        <f t="shared" si="590"/>
        <v>1.9255866193153648</v>
      </c>
      <c r="CJ1035" s="1207">
        <f t="shared" si="590"/>
        <v>2.0701495311660958</v>
      </c>
      <c r="CK1035" s="1207">
        <f t="shared" ref="CK1035:CL1035" si="591">100*CK1019/CK$73</f>
        <v>1.8527549243079089</v>
      </c>
      <c r="CL1035" s="1207">
        <f t="shared" si="591"/>
        <v>1.9073985274710159</v>
      </c>
      <c r="CM1035" s="975"/>
      <c r="CN1035" s="914"/>
      <c r="CO1035" s="1237">
        <v>-2.5100000000000001E-2</v>
      </c>
      <c r="CP1035" s="1237">
        <v>2.2023000000000001</v>
      </c>
      <c r="CQ1035" s="1239">
        <f t="shared" ref="CQ1035:CQ1037" si="592">CO1035*(CQ$1033-1994)+CP1035</f>
        <v>2.1772</v>
      </c>
      <c r="CR1035" s="1239">
        <f t="shared" ref="CR1035:CR1037" si="593">CO1035*(2012-1995)</f>
        <v>-0.42670000000000002</v>
      </c>
      <c r="CS1035" s="1240">
        <f t="shared" ref="CS1035:CS1037" si="594">100*CR1035/CQ1035</f>
        <v>-19.598566966746279</v>
      </c>
    </row>
    <row r="1036" spans="1:97">
      <c r="V1036" s="18" t="str">
        <f t="shared" si="587"/>
        <v>ordre et sécurité publics hors recherche</v>
      </c>
      <c r="W1036" s="344" t="s">
        <v>80</v>
      </c>
      <c r="X1036" s="2" t="s">
        <v>1220</v>
      </c>
      <c r="Y1036" s="2"/>
      <c r="Z1036" s="789">
        <f t="shared" si="588"/>
        <v>1995</v>
      </c>
      <c r="AA1036" s="15"/>
      <c r="AB1036" s="15"/>
      <c r="AC1036" s="15"/>
      <c r="AD1036" s="15"/>
      <c r="AE1036" s="15"/>
      <c r="AF1036" s="15"/>
      <c r="AG1036" s="15"/>
      <c r="AH1036" s="15"/>
      <c r="AI1036" s="15"/>
      <c r="AJ1036" s="15"/>
      <c r="AK1036" s="15"/>
      <c r="AL1036" s="15"/>
      <c r="AM1036" s="15"/>
      <c r="AN1036" s="15"/>
      <c r="AO1036" s="15"/>
      <c r="AP1036" s="15"/>
      <c r="AQ1036" s="15"/>
      <c r="AR1036" s="15"/>
      <c r="AS1036" s="15"/>
      <c r="AT1036" s="15"/>
      <c r="AU1036" s="15"/>
      <c r="AV1036" s="15"/>
      <c r="AW1036" s="15"/>
      <c r="AX1036" s="15"/>
      <c r="AY1036" s="15"/>
      <c r="AZ1036" s="15"/>
      <c r="BA1036" s="15"/>
      <c r="BB1036" s="15"/>
      <c r="BC1036" s="15"/>
      <c r="BD1036" s="4"/>
      <c r="BE1036" s="4"/>
      <c r="BF1036" s="4"/>
      <c r="BG1036" s="4"/>
      <c r="BH1036" s="4"/>
      <c r="BI1036" s="4"/>
      <c r="BJ1036" s="4"/>
      <c r="BK1036" s="4"/>
      <c r="BL1036" s="4"/>
      <c r="BM1036" s="4"/>
      <c r="BN1036" s="4"/>
      <c r="BO1036" s="4"/>
      <c r="BP1036" s="4"/>
      <c r="BQ1036" s="4"/>
      <c r="BR1036" s="4"/>
      <c r="BS1036" s="4"/>
      <c r="BT1036" s="4"/>
      <c r="BU1036" s="1207">
        <f t="shared" ref="BU1036:CJ1036" si="595">100*BU1020/BU$73</f>
        <v>1.3880012255675465</v>
      </c>
      <c r="BV1036" s="1207">
        <f t="shared" si="595"/>
        <v>1.363109559441686</v>
      </c>
      <c r="BW1036" s="1207">
        <f t="shared" si="595"/>
        <v>1.3183452304601866</v>
      </c>
      <c r="BX1036" s="1207">
        <f t="shared" si="595"/>
        <v>1.2921016407874175</v>
      </c>
      <c r="BY1036" s="1207">
        <f t="shared" si="595"/>
        <v>1.2952406089020765</v>
      </c>
      <c r="BZ1036" s="1207">
        <f t="shared" si="595"/>
        <v>1.2853540079163468</v>
      </c>
      <c r="CA1036" s="1207">
        <f t="shared" si="595"/>
        <v>1.3181740861711673</v>
      </c>
      <c r="CB1036" s="1207">
        <f t="shared" si="595"/>
        <v>1.3700571828256698</v>
      </c>
      <c r="CC1036" s="1207">
        <f t="shared" si="595"/>
        <v>1.3874276671629604</v>
      </c>
      <c r="CD1036" s="1207">
        <f t="shared" si="595"/>
        <v>1.3725773020025231</v>
      </c>
      <c r="CE1036" s="1207">
        <f t="shared" si="595"/>
        <v>1.3443751719976027</v>
      </c>
      <c r="CF1036" s="1207">
        <f t="shared" si="595"/>
        <v>1.3123183469751805</v>
      </c>
      <c r="CG1036" s="1207">
        <f t="shared" si="595"/>
        <v>1.2811692531590442</v>
      </c>
      <c r="CH1036" s="1207">
        <f t="shared" si="595"/>
        <v>1.3618905490651487</v>
      </c>
      <c r="CI1036" s="1207">
        <f t="shared" si="595"/>
        <v>1.476272469021823</v>
      </c>
      <c r="CJ1036" s="1207">
        <f t="shared" si="595"/>
        <v>1.4711470940559297</v>
      </c>
      <c r="CK1036" s="1207">
        <f t="shared" ref="CK1036:CL1036" si="596">100*CK1020/CK$73</f>
        <v>1.5242345600425304</v>
      </c>
      <c r="CL1036" s="1207">
        <f t="shared" si="596"/>
        <v>1.5279264027197912</v>
      </c>
      <c r="CM1036" s="975"/>
      <c r="CN1036" s="914"/>
      <c r="CO1036" s="1237">
        <v>9.5999999999999992E-3</v>
      </c>
      <c r="CP1036" s="1237">
        <v>1.2808999999999999</v>
      </c>
      <c r="CQ1036" s="1239">
        <f t="shared" si="592"/>
        <v>1.2905</v>
      </c>
      <c r="CR1036" s="1239">
        <f t="shared" si="593"/>
        <v>0.16319999999999998</v>
      </c>
      <c r="CS1036" s="1240">
        <f t="shared" si="594"/>
        <v>12.646261139093372</v>
      </c>
    </row>
    <row r="1037" spans="1:97">
      <c r="V1037" s="18" t="str">
        <f t="shared" si="587"/>
        <v>affaires économiques hors recherche</v>
      </c>
      <c r="W1037" s="344" t="s">
        <v>80</v>
      </c>
      <c r="X1037" s="2" t="s">
        <v>1221</v>
      </c>
      <c r="Y1037" s="2"/>
      <c r="Z1037" s="789">
        <f t="shared" si="588"/>
        <v>1995</v>
      </c>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4"/>
      <c r="BE1037" s="4"/>
      <c r="BF1037" s="4"/>
      <c r="BG1037" s="4"/>
      <c r="BH1037" s="4"/>
      <c r="BI1037" s="4"/>
      <c r="BJ1037" s="4"/>
      <c r="BK1037" s="4"/>
      <c r="BL1037" s="4"/>
      <c r="BM1037" s="4"/>
      <c r="BN1037" s="4"/>
      <c r="BO1037" s="4"/>
      <c r="BP1037" s="4"/>
      <c r="BQ1037" s="4"/>
      <c r="BR1037" s="4"/>
      <c r="BS1037" s="4"/>
      <c r="BT1037" s="4"/>
      <c r="BU1037" s="1207">
        <f t="shared" ref="BU1037:CJ1037" si="597">100*BU1021/BU$73</f>
        <v>1.5102235824777279</v>
      </c>
      <c r="BV1037" s="1207">
        <f t="shared" si="597"/>
        <v>1.5120569975457507</v>
      </c>
      <c r="BW1037" s="1207">
        <f t="shared" si="597"/>
        <v>1.3990666985441358</v>
      </c>
      <c r="BX1037" s="1207">
        <f t="shared" si="597"/>
        <v>1.3556091555279355</v>
      </c>
      <c r="BY1037" s="1207">
        <f t="shared" si="597"/>
        <v>1.3890954434904286</v>
      </c>
      <c r="BZ1037" s="1207">
        <f t="shared" si="597"/>
        <v>1.2118615446448653</v>
      </c>
      <c r="CA1037" s="1207">
        <f t="shared" si="597"/>
        <v>1.1007295224992268</v>
      </c>
      <c r="CB1037" s="1207">
        <f t="shared" si="597"/>
        <v>1.1269480247397108</v>
      </c>
      <c r="CC1037" s="1207">
        <f t="shared" si="597"/>
        <v>1.0842604577887833</v>
      </c>
      <c r="CD1037" s="1207">
        <f t="shared" si="597"/>
        <v>1.3921475821402107</v>
      </c>
      <c r="CE1037" s="1207">
        <f t="shared" si="597"/>
        <v>1.4169575783482549</v>
      </c>
      <c r="CF1037" s="1207">
        <f t="shared" si="597"/>
        <v>1.4052489719612178</v>
      </c>
      <c r="CG1037" s="1207">
        <f t="shared" si="597"/>
        <v>1.2505352471057647</v>
      </c>
      <c r="CH1037" s="1207">
        <f t="shared" si="597"/>
        <v>1.2046379180579301</v>
      </c>
      <c r="CI1037" s="1207">
        <f t="shared" si="597"/>
        <v>1.4480610766040063</v>
      </c>
      <c r="CJ1037" s="1207">
        <f t="shared" si="597"/>
        <v>1.4588582758478252</v>
      </c>
      <c r="CK1037" s="1207">
        <f t="shared" ref="CK1037:CL1037" si="598">100*CK1021/CK$73</f>
        <v>1.1682833699244228</v>
      </c>
      <c r="CL1037" s="1207">
        <f t="shared" si="598"/>
        <v>1.2699424361649843</v>
      </c>
      <c r="CM1037" s="975"/>
      <c r="CN1037" s="914"/>
      <c r="CO1037" s="1237">
        <v>-6.3E-3</v>
      </c>
      <c r="CP1037" s="1237">
        <v>1.3771</v>
      </c>
      <c r="CQ1037" s="1239">
        <f t="shared" si="592"/>
        <v>1.3708</v>
      </c>
      <c r="CR1037" s="1239">
        <f t="shared" si="593"/>
        <v>-0.1071</v>
      </c>
      <c r="CS1037" s="1240">
        <f t="shared" si="594"/>
        <v>-7.8129559381383142</v>
      </c>
    </row>
    <row r="1038" spans="1:97">
      <c r="V1038" s="18" t="str">
        <f t="shared" si="587"/>
        <v>environnement hors recherche</v>
      </c>
      <c r="W1038" s="344" t="s">
        <v>80</v>
      </c>
      <c r="X1038" s="2" t="s">
        <v>1229</v>
      </c>
      <c r="Y1038" s="2"/>
      <c r="Z1038" s="789">
        <f t="shared" si="588"/>
        <v>1995</v>
      </c>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c r="AV1038" s="15"/>
      <c r="AW1038" s="15"/>
      <c r="AX1038" s="15"/>
      <c r="AY1038" s="15"/>
      <c r="AZ1038" s="15"/>
      <c r="BA1038" s="15"/>
      <c r="BB1038" s="15"/>
      <c r="BC1038" s="15"/>
      <c r="BD1038" s="4"/>
      <c r="BE1038" s="4"/>
      <c r="BF1038" s="4"/>
      <c r="BG1038" s="4"/>
      <c r="BH1038" s="4"/>
      <c r="BI1038" s="4"/>
      <c r="BJ1038" s="4"/>
      <c r="BK1038" s="4"/>
      <c r="BL1038" s="4"/>
      <c r="BM1038" s="4"/>
      <c r="BN1038" s="4"/>
      <c r="BO1038" s="4"/>
      <c r="BP1038" s="4"/>
      <c r="BQ1038" s="4"/>
      <c r="BR1038" s="4"/>
      <c r="BS1038" s="4"/>
      <c r="BT1038" s="4"/>
      <c r="BU1038" s="1207">
        <f t="shared" ref="BU1038:CJ1038" si="599">100*BU1022/BU$73</f>
        <v>0.15181655276941902</v>
      </c>
      <c r="BV1038" s="1207">
        <f t="shared" si="599"/>
        <v>0.1544096594247939</v>
      </c>
      <c r="BW1038" s="1207">
        <f t="shared" si="599"/>
        <v>0.15322057311135487</v>
      </c>
      <c r="BX1038" s="1207">
        <f t="shared" si="599"/>
        <v>0.12701502948103613</v>
      </c>
      <c r="BY1038" s="1207">
        <f t="shared" si="599"/>
        <v>0.13123583262003416</v>
      </c>
      <c r="BZ1038" s="1207">
        <f t="shared" si="599"/>
        <v>0.10905781411741593</v>
      </c>
      <c r="CA1038" s="1207">
        <f t="shared" si="599"/>
        <v>0.14991104297432065</v>
      </c>
      <c r="CB1038" s="1207">
        <f t="shared" si="599"/>
        <v>0.14057684987695149</v>
      </c>
      <c r="CC1038" s="1207">
        <f t="shared" si="599"/>
        <v>0.14478217996494247</v>
      </c>
      <c r="CD1038" s="1207">
        <f t="shared" si="599"/>
        <v>0.14055568481604783</v>
      </c>
      <c r="CE1038" s="1207">
        <f t="shared" si="599"/>
        <v>0.13835475532918998</v>
      </c>
      <c r="CF1038" s="1207">
        <f t="shared" si="599"/>
        <v>0.15655278835170289</v>
      </c>
      <c r="CG1038" s="1207">
        <f t="shared" si="599"/>
        <v>0.12847202538607219</v>
      </c>
      <c r="CH1038" s="1207">
        <f t="shared" si="599"/>
        <v>0.13123352791622159</v>
      </c>
      <c r="CI1038" s="1207">
        <f t="shared" si="599"/>
        <v>0.15404905070255384</v>
      </c>
      <c r="CJ1038" s="1207">
        <f t="shared" si="599"/>
        <v>0.15639844685860632</v>
      </c>
      <c r="CK1038" s="1207">
        <f t="shared" ref="CK1038:CL1038" si="600">100*CK1022/CK$73</f>
        <v>0.13410625972445259</v>
      </c>
      <c r="CL1038" s="1207">
        <f t="shared" si="600"/>
        <v>0.12473571528064765</v>
      </c>
      <c r="CM1038" s="975"/>
      <c r="CN1038" s="914"/>
      <c r="CO1038" s="1237"/>
      <c r="CP1038" s="1237"/>
      <c r="CQ1038" s="4"/>
      <c r="CR1038" s="4"/>
      <c r="CS1038" s="4"/>
    </row>
    <row r="1039" spans="1:97">
      <c r="V1039" s="18" t="str">
        <f t="shared" si="587"/>
        <v>logement et équipements collectifs hors recherche</v>
      </c>
      <c r="W1039" s="344" t="s">
        <v>80</v>
      </c>
      <c r="X1039" s="2" t="s">
        <v>1219</v>
      </c>
      <c r="Y1039" s="2"/>
      <c r="Z1039" s="789">
        <f t="shared" si="588"/>
        <v>1995</v>
      </c>
      <c r="AA1039" s="15"/>
      <c r="AB1039" s="15"/>
      <c r="AC1039" s="15"/>
      <c r="AD1039" s="15"/>
      <c r="AE1039" s="15"/>
      <c r="AF1039" s="15"/>
      <c r="AG1039" s="15"/>
      <c r="AH1039" s="15"/>
      <c r="AI1039" s="15"/>
      <c r="AJ1039" s="15"/>
      <c r="AK1039" s="15"/>
      <c r="AL1039" s="15"/>
      <c r="AM1039" s="15"/>
      <c r="AN1039" s="15"/>
      <c r="AO1039" s="15"/>
      <c r="AP1039" s="15"/>
      <c r="AQ1039" s="15"/>
      <c r="AR1039" s="15"/>
      <c r="AS1039" s="15"/>
      <c r="AT1039" s="15"/>
      <c r="AU1039" s="15"/>
      <c r="AV1039" s="15"/>
      <c r="AW1039" s="15"/>
      <c r="AX1039" s="15"/>
      <c r="AY1039" s="15"/>
      <c r="AZ1039" s="15"/>
      <c r="BA1039" s="15"/>
      <c r="BB1039" s="15"/>
      <c r="BC1039" s="15"/>
      <c r="BD1039" s="4"/>
      <c r="BE1039" s="4"/>
      <c r="BF1039" s="4"/>
      <c r="BG1039" s="4"/>
      <c r="BH1039" s="4"/>
      <c r="BI1039" s="4"/>
      <c r="BJ1039" s="4"/>
      <c r="BK1039" s="4"/>
      <c r="BL1039" s="4"/>
      <c r="BM1039" s="4"/>
      <c r="BN1039" s="4"/>
      <c r="BO1039" s="4"/>
      <c r="BP1039" s="4"/>
      <c r="BQ1039" s="4"/>
      <c r="BR1039" s="4"/>
      <c r="BS1039" s="4"/>
      <c r="BT1039" s="4"/>
      <c r="BU1039" s="1207">
        <f t="shared" ref="BU1039:CJ1039" si="601">100*BU1023/BU$73</f>
        <v>0.26367258118653497</v>
      </c>
      <c r="BV1039" s="1207">
        <f t="shared" si="601"/>
        <v>0.25550151670396193</v>
      </c>
      <c r="BW1039" s="1207">
        <f t="shared" si="601"/>
        <v>0.41791741458546</v>
      </c>
      <c r="BX1039" s="1207">
        <f t="shared" si="601"/>
        <v>0.41798390512174111</v>
      </c>
      <c r="BY1039" s="1207">
        <f t="shared" si="601"/>
        <v>0.40263211969936907</v>
      </c>
      <c r="BZ1039" s="1207">
        <f t="shared" si="601"/>
        <v>0.45873745505185648</v>
      </c>
      <c r="CA1039" s="1207">
        <f t="shared" si="601"/>
        <v>0.38173155412149712</v>
      </c>
      <c r="CB1039" s="1207">
        <f t="shared" si="601"/>
        <v>0.38089909945912581</v>
      </c>
      <c r="CC1039" s="1207">
        <f t="shared" si="601"/>
        <v>0.35222563399039714</v>
      </c>
      <c r="CD1039" s="1207">
        <f t="shared" si="601"/>
        <v>0.34320472759982124</v>
      </c>
      <c r="CE1039" s="1207">
        <f t="shared" si="601"/>
        <v>0.34591599113225757</v>
      </c>
      <c r="CF1039" s="1207">
        <f t="shared" si="601"/>
        <v>0.332514785632267</v>
      </c>
      <c r="CG1039" s="1207">
        <f t="shared" si="601"/>
        <v>0.32960706513035604</v>
      </c>
      <c r="CH1039" s="1207">
        <f t="shared" si="601"/>
        <v>0.28833097540599884</v>
      </c>
      <c r="CI1039" s="1207">
        <f t="shared" si="601"/>
        <v>0.27882613032496656</v>
      </c>
      <c r="CJ1039" s="1207">
        <f t="shared" si="601"/>
        <v>0.23679210211078527</v>
      </c>
      <c r="CK1039" s="1207">
        <f t="shared" ref="CK1039:CL1039" si="602">100*CK1023/CK$73</f>
        <v>0.1942642093176869</v>
      </c>
      <c r="CL1039" s="1207">
        <f t="shared" si="602"/>
        <v>0.20041363642527732</v>
      </c>
      <c r="CM1039" s="975"/>
      <c r="CN1039" s="914"/>
      <c r="CO1039" s="1237"/>
      <c r="CP1039" s="1237"/>
      <c r="CQ1039" s="4"/>
      <c r="CR1039" s="4"/>
      <c r="CS1039" s="4"/>
    </row>
    <row r="1040" spans="1:97">
      <c r="V1040" s="18" t="str">
        <f t="shared" si="587"/>
        <v>santé hors recherche</v>
      </c>
      <c r="W1040" s="344" t="s">
        <v>80</v>
      </c>
      <c r="X1040" s="2" t="s">
        <v>1227</v>
      </c>
      <c r="Y1040" s="2"/>
      <c r="Z1040" s="789">
        <f t="shared" si="588"/>
        <v>1995</v>
      </c>
      <c r="AA1040" s="15"/>
      <c r="AB1040" s="15"/>
      <c r="AC1040" s="15"/>
      <c r="AD1040" s="15"/>
      <c r="AE1040" s="15"/>
      <c r="AF1040" s="15"/>
      <c r="AG1040" s="15"/>
      <c r="AH1040" s="15"/>
      <c r="AI1040" s="15"/>
      <c r="AJ1040" s="15"/>
      <c r="AK1040" s="15"/>
      <c r="AL1040" s="15"/>
      <c r="AM1040" s="15"/>
      <c r="AN1040" s="15"/>
      <c r="AO1040" s="15"/>
      <c r="AP1040" s="15"/>
      <c r="AQ1040" s="15"/>
      <c r="AR1040" s="15"/>
      <c r="AS1040" s="15"/>
      <c r="AT1040" s="15"/>
      <c r="AU1040" s="15"/>
      <c r="AV1040" s="15"/>
      <c r="AW1040" s="15"/>
      <c r="AX1040" s="15"/>
      <c r="AY1040" s="15"/>
      <c r="AZ1040" s="15"/>
      <c r="BA1040" s="15"/>
      <c r="BB1040" s="15"/>
      <c r="BC1040" s="15"/>
      <c r="BD1040" s="4"/>
      <c r="BE1040" s="4"/>
      <c r="BF1040" s="4"/>
      <c r="BG1040" s="4"/>
      <c r="BH1040" s="4"/>
      <c r="BI1040" s="4"/>
      <c r="BJ1040" s="4"/>
      <c r="BK1040" s="4"/>
      <c r="BL1040" s="4"/>
      <c r="BM1040" s="4"/>
      <c r="BN1040" s="4"/>
      <c r="BO1040" s="4"/>
      <c r="BP1040" s="4"/>
      <c r="BQ1040" s="4"/>
      <c r="BR1040" s="4"/>
      <c r="BS1040" s="4"/>
      <c r="BT1040" s="4"/>
      <c r="BU1040" s="1207">
        <f t="shared" ref="BU1040:CJ1040" si="603">100*BU1024/BU$73</f>
        <v>2.4829028729359829E-2</v>
      </c>
      <c r="BV1040" s="1207">
        <f t="shared" si="603"/>
        <v>3.2936379307083812E-2</v>
      </c>
      <c r="BW1040" s="1207">
        <f t="shared" si="603"/>
        <v>3.0438555545857383E-2</v>
      </c>
      <c r="BX1040" s="1207">
        <f t="shared" si="603"/>
        <v>3.0126329996097965E-2</v>
      </c>
      <c r="BY1040" s="1207">
        <f t="shared" si="603"/>
        <v>3.3357602940209355E-2</v>
      </c>
      <c r="BZ1040" s="1207">
        <f t="shared" si="603"/>
        <v>3.9941556125805182E-2</v>
      </c>
      <c r="CA1040" s="1207">
        <f t="shared" si="603"/>
        <v>2.9621138286183787E-2</v>
      </c>
      <c r="CB1040" s="1207">
        <f t="shared" si="603"/>
        <v>6.7857981475872839E-2</v>
      </c>
      <c r="CC1040" s="1207">
        <f t="shared" si="603"/>
        <v>5.8567823996257713E-2</v>
      </c>
      <c r="CD1040" s="1207">
        <f t="shared" si="603"/>
        <v>6.1791347471773492E-2</v>
      </c>
      <c r="CE1040" s="1207">
        <f t="shared" si="603"/>
        <v>7.5550892897471036E-2</v>
      </c>
      <c r="CF1040" s="1207">
        <f t="shared" si="603"/>
        <v>6.7737583023933956E-2</v>
      </c>
      <c r="CG1040" s="1207">
        <f t="shared" si="603"/>
        <v>5.549101096502377E-2</v>
      </c>
      <c r="CH1040" s="1207">
        <f t="shared" si="603"/>
        <v>4.6399871714958921E-2</v>
      </c>
      <c r="CI1040" s="1207">
        <f t="shared" si="603"/>
        <v>6.4165009070599008E-2</v>
      </c>
      <c r="CJ1040" s="1207">
        <f t="shared" si="603"/>
        <v>4.285596265851542E-2</v>
      </c>
      <c r="CK1040" s="1207">
        <f t="shared" ref="CK1040:CL1040" si="604">100*CK1024/CK$73</f>
        <v>4.2670173548689461E-2</v>
      </c>
      <c r="CL1040" s="1207">
        <f t="shared" si="604"/>
        <v>5.0435545626297366E-2</v>
      </c>
      <c r="CM1040" s="975"/>
      <c r="CN1040" s="914"/>
      <c r="CO1040" s="1237"/>
      <c r="CP1040" s="1237"/>
      <c r="CQ1040" s="4"/>
      <c r="CR1040" s="4"/>
      <c r="CS1040" s="4"/>
    </row>
    <row r="1041" spans="1:97">
      <c r="V1041" s="18" t="str">
        <f t="shared" si="587"/>
        <v>loisirs, culture et culte hors recherche</v>
      </c>
      <c r="W1041" s="344" t="s">
        <v>80</v>
      </c>
      <c r="X1041" s="2" t="s">
        <v>1230</v>
      </c>
      <c r="Y1041" s="2"/>
      <c r="Z1041" s="789">
        <f t="shared" si="588"/>
        <v>1995</v>
      </c>
      <c r="AA1041" s="15"/>
      <c r="AB1041" s="15"/>
      <c r="AC1041" s="15"/>
      <c r="AD1041" s="15"/>
      <c r="AE1041" s="15"/>
      <c r="AF1041" s="15"/>
      <c r="AG1041" s="15"/>
      <c r="AH1041" s="15"/>
      <c r="AI1041" s="15"/>
      <c r="AJ1041" s="15"/>
      <c r="AK1041" s="15"/>
      <c r="AL1041" s="15"/>
      <c r="AM1041" s="15"/>
      <c r="AN1041" s="15"/>
      <c r="AO1041" s="15"/>
      <c r="AP1041" s="15"/>
      <c r="AQ1041" s="15"/>
      <c r="AR1041" s="15"/>
      <c r="AS1041" s="15"/>
      <c r="AT1041" s="15"/>
      <c r="AU1041" s="15"/>
      <c r="AV1041" s="15"/>
      <c r="AW1041" s="15"/>
      <c r="AX1041" s="15"/>
      <c r="AY1041" s="15"/>
      <c r="AZ1041" s="15"/>
      <c r="BA1041" s="15"/>
      <c r="BB1041" s="15"/>
      <c r="BC1041" s="15"/>
      <c r="BD1041" s="4"/>
      <c r="BE1041" s="4"/>
      <c r="BF1041" s="4"/>
      <c r="BG1041" s="4"/>
      <c r="BH1041" s="4"/>
      <c r="BI1041" s="4"/>
      <c r="BJ1041" s="4"/>
      <c r="BK1041" s="4"/>
      <c r="BL1041" s="4"/>
      <c r="BM1041" s="4"/>
      <c r="BN1041" s="4"/>
      <c r="BO1041" s="4"/>
      <c r="BP1041" s="4"/>
      <c r="BQ1041" s="4"/>
      <c r="BR1041" s="4"/>
      <c r="BS1041" s="4"/>
      <c r="BT1041" s="4"/>
      <c r="BU1041" s="1207">
        <f t="shared" ref="BU1041:CJ1041" si="605">100*BU1025/BU$73</f>
        <v>0.19980262176151509</v>
      </c>
      <c r="BV1041" s="1207">
        <f t="shared" si="605"/>
        <v>0.20568931928656542</v>
      </c>
      <c r="BW1041" s="1207">
        <f t="shared" si="605"/>
        <v>0.19488581667672322</v>
      </c>
      <c r="BX1041" s="1207">
        <f t="shared" si="605"/>
        <v>0.1964266993464176</v>
      </c>
      <c r="BY1041" s="1207">
        <f t="shared" si="605"/>
        <v>0.20848501837630848</v>
      </c>
      <c r="BZ1041" s="1207">
        <f t="shared" si="605"/>
        <v>0.21366995937909003</v>
      </c>
      <c r="CA1041" s="1207">
        <f t="shared" si="605"/>
        <v>0.26304640636082854</v>
      </c>
      <c r="CB1041" s="1207">
        <f t="shared" si="605"/>
        <v>0.24071112053619076</v>
      </c>
      <c r="CC1041" s="1207">
        <f t="shared" si="605"/>
        <v>0.22167606501809364</v>
      </c>
      <c r="CD1041" s="1207">
        <f t="shared" si="605"/>
        <v>0.23230647348625696</v>
      </c>
      <c r="CE1041" s="1207">
        <f t="shared" si="605"/>
        <v>0.24097126085942222</v>
      </c>
      <c r="CF1041" s="1207">
        <f t="shared" si="605"/>
        <v>0.26333124435002248</v>
      </c>
      <c r="CG1041" s="1207">
        <f t="shared" si="605"/>
        <v>0.26595405255252069</v>
      </c>
      <c r="CH1041" s="1207">
        <f t="shared" si="605"/>
        <v>0.28791715269282198</v>
      </c>
      <c r="CI1041" s="1207">
        <f t="shared" si="605"/>
        <v>0.27474290247501942</v>
      </c>
      <c r="CJ1041" s="1207">
        <f t="shared" si="605"/>
        <v>0.27200627865669791</v>
      </c>
      <c r="CK1041" s="1207">
        <f t="shared" ref="CK1041:CL1041" si="606">100*CK1025/CK$73</f>
        <v>0.26196688514728206</v>
      </c>
      <c r="CL1041" s="1207">
        <f t="shared" si="606"/>
        <v>0.247700035788079</v>
      </c>
      <c r="CM1041" s="975"/>
      <c r="CN1041" s="914"/>
      <c r="CO1041" s="1237"/>
      <c r="CP1041" s="1237"/>
      <c r="CQ1041" s="4"/>
      <c r="CR1041" s="4"/>
      <c r="CS1041" s="4"/>
    </row>
    <row r="1042" spans="1:97">
      <c r="V1042" s="18" t="str">
        <f t="shared" si="587"/>
        <v>enseignement hors recherche</v>
      </c>
      <c r="W1042" s="344" t="s">
        <v>80</v>
      </c>
      <c r="X1042" s="2" t="s">
        <v>1231</v>
      </c>
      <c r="Y1042" s="2"/>
      <c r="Z1042" s="789">
        <f t="shared" si="588"/>
        <v>1995</v>
      </c>
      <c r="AA1042" s="15"/>
      <c r="AB1042" s="15"/>
      <c r="AC1042" s="15"/>
      <c r="AD1042" s="15"/>
      <c r="AE1042" s="15"/>
      <c r="AF1042" s="15"/>
      <c r="AG1042" s="15"/>
      <c r="AH1042" s="15"/>
      <c r="AI1042" s="15"/>
      <c r="AJ1042" s="15"/>
      <c r="AK1042" s="15"/>
      <c r="AL1042" s="15"/>
      <c r="AM1042" s="15"/>
      <c r="AN1042" s="15"/>
      <c r="AO1042" s="15"/>
      <c r="AP1042" s="15"/>
      <c r="AQ1042" s="15"/>
      <c r="AR1042" s="15"/>
      <c r="AS1042" s="15"/>
      <c r="AT1042" s="15"/>
      <c r="AU1042" s="15"/>
      <c r="AV1042" s="15"/>
      <c r="AW1042" s="15"/>
      <c r="AX1042" s="15"/>
      <c r="AY1042" s="15"/>
      <c r="AZ1042" s="15"/>
      <c r="BA1042" s="15"/>
      <c r="BB1042" s="15"/>
      <c r="BC1042" s="15"/>
      <c r="BD1042" s="4"/>
      <c r="BE1042" s="4"/>
      <c r="BF1042" s="4"/>
      <c r="BG1042" s="4"/>
      <c r="BH1042" s="4"/>
      <c r="BI1042" s="4"/>
      <c r="BJ1042" s="4"/>
      <c r="BK1042" s="4"/>
      <c r="BL1042" s="4"/>
      <c r="BM1042" s="4"/>
      <c r="BN1042" s="4"/>
      <c r="BO1042" s="4"/>
      <c r="BP1042" s="4"/>
      <c r="BQ1042" s="4"/>
      <c r="BR1042" s="4"/>
      <c r="BS1042" s="4"/>
      <c r="BT1042" s="4"/>
      <c r="BU1042" s="1207">
        <f t="shared" ref="BU1042:CJ1042" si="607">100*BU1026/BU$73</f>
        <v>4.6610022484064908</v>
      </c>
      <c r="BV1042" s="1207">
        <f t="shared" si="607"/>
        <v>4.7311804463564213</v>
      </c>
      <c r="BW1042" s="1207">
        <f t="shared" si="607"/>
        <v>4.5840464652061224</v>
      </c>
      <c r="BX1042" s="1207">
        <f t="shared" si="607"/>
        <v>4.5293953123279138</v>
      </c>
      <c r="BY1042" s="1207">
        <f t="shared" si="607"/>
        <v>4.5773800192493868</v>
      </c>
      <c r="BZ1042" s="1207">
        <f t="shared" si="607"/>
        <v>4.3569638693545718</v>
      </c>
      <c r="CA1042" s="1207">
        <f t="shared" si="607"/>
        <v>4.3000799168949877</v>
      </c>
      <c r="CB1042" s="1207">
        <f t="shared" si="607"/>
        <v>4.4618405145592304</v>
      </c>
      <c r="CC1042" s="1207">
        <f t="shared" si="607"/>
        <v>4.3694115747401634</v>
      </c>
      <c r="CD1042" s="1207">
        <f t="shared" si="607"/>
        <v>4.2080330442972089</v>
      </c>
      <c r="CE1042" s="1207">
        <f t="shared" si="607"/>
        <v>4.1274186180682353</v>
      </c>
      <c r="CF1042" s="1207">
        <f t="shared" si="607"/>
        <v>4.1364416667932353</v>
      </c>
      <c r="CG1042" s="1207">
        <f t="shared" si="607"/>
        <v>3.9331307771866406</v>
      </c>
      <c r="CH1042" s="1207">
        <f t="shared" si="607"/>
        <v>3.8925716236592796</v>
      </c>
      <c r="CI1042" s="1207">
        <f t="shared" si="607"/>
        <v>4.0496605352846569</v>
      </c>
      <c r="CJ1042" s="1207">
        <f t="shared" si="607"/>
        <v>3.9292205378165139</v>
      </c>
      <c r="CK1042" s="1207">
        <f t="shared" ref="CK1042:CL1042" si="608">100*CK1026/CK$73</f>
        <v>3.9438432535657579</v>
      </c>
      <c r="CL1042" s="1207">
        <f t="shared" si="608"/>
        <v>3.9578863882896154</v>
      </c>
      <c r="CM1042" s="975"/>
      <c r="CN1042" s="914"/>
      <c r="CO1042" s="1237"/>
      <c r="CP1042" s="1237"/>
      <c r="CQ1042" s="4"/>
      <c r="CR1042" s="4"/>
      <c r="CS1042" s="4"/>
    </row>
    <row r="1043" spans="1:97">
      <c r="V1043" s="18" t="str">
        <f t="shared" si="587"/>
        <v>protection sociale hors recherche</v>
      </c>
      <c r="W1043" s="344" t="s">
        <v>80</v>
      </c>
      <c r="X1043" s="2" t="s">
        <v>1232</v>
      </c>
      <c r="Y1043" s="2"/>
      <c r="Z1043" s="789">
        <f t="shared" si="588"/>
        <v>1995</v>
      </c>
      <c r="AA1043" s="15"/>
      <c r="AB1043" s="15"/>
      <c r="AC1043" s="15"/>
      <c r="AD1043" s="15"/>
      <c r="AE1043" s="15"/>
      <c r="AF1043" s="15"/>
      <c r="AG1043" s="15"/>
      <c r="AH1043" s="15"/>
      <c r="AI1043" s="15"/>
      <c r="AJ1043" s="15"/>
      <c r="AK1043" s="15"/>
      <c r="AL1043" s="15"/>
      <c r="AM1043" s="15"/>
      <c r="AN1043" s="15"/>
      <c r="AO1043" s="15"/>
      <c r="AP1043" s="15"/>
      <c r="AQ1043" s="15"/>
      <c r="AR1043" s="15"/>
      <c r="AS1043" s="15"/>
      <c r="AT1043" s="15"/>
      <c r="AU1043" s="15"/>
      <c r="AV1043" s="15"/>
      <c r="AW1043" s="15"/>
      <c r="AX1043" s="15"/>
      <c r="AY1043" s="15"/>
      <c r="AZ1043" s="15"/>
      <c r="BA1043" s="15"/>
      <c r="BB1043" s="15"/>
      <c r="BC1043" s="15"/>
      <c r="BD1043" s="4"/>
      <c r="BE1043" s="4"/>
      <c r="BF1043" s="4"/>
      <c r="BG1043" s="4"/>
      <c r="BH1043" s="4"/>
      <c r="BI1043" s="4"/>
      <c r="BJ1043" s="4"/>
      <c r="BK1043" s="4"/>
      <c r="BL1043" s="4"/>
      <c r="BM1043" s="4"/>
      <c r="BN1043" s="4"/>
      <c r="BO1043" s="4"/>
      <c r="BP1043" s="4"/>
      <c r="BQ1043" s="4"/>
      <c r="BR1043" s="4"/>
      <c r="BS1043" s="4"/>
      <c r="BT1043" s="4"/>
      <c r="BU1043" s="1207">
        <f t="shared" ref="BU1043:CJ1043" si="609">100*BU1027/BU$73</f>
        <v>3.7855490872823956</v>
      </c>
      <c r="BV1043" s="1207">
        <f t="shared" si="609"/>
        <v>3.8389632801764089</v>
      </c>
      <c r="BW1043" s="1207">
        <f t="shared" si="609"/>
        <v>3.924280891101759</v>
      </c>
      <c r="BX1043" s="1207">
        <f t="shared" si="609"/>
        <v>3.8328563961869762</v>
      </c>
      <c r="BY1043" s="1207">
        <f t="shared" si="609"/>
        <v>3.9280772041237326</v>
      </c>
      <c r="BZ1043" s="1207">
        <f t="shared" si="609"/>
        <v>3.9648419835629727</v>
      </c>
      <c r="CA1043" s="1207">
        <f t="shared" si="609"/>
        <v>3.8419886789747957</v>
      </c>
      <c r="CB1043" s="1207">
        <f t="shared" si="609"/>
        <v>3.7353647606308078</v>
      </c>
      <c r="CC1043" s="1207">
        <f t="shared" si="609"/>
        <v>3.74090954949</v>
      </c>
      <c r="CD1043" s="1207">
        <f t="shared" si="609"/>
        <v>3.5982134508709867</v>
      </c>
      <c r="CE1043" s="1207">
        <f t="shared" si="609"/>
        <v>3.4818018969443916</v>
      </c>
      <c r="CF1043" s="1207">
        <f t="shared" si="609"/>
        <v>3.7147223793790389</v>
      </c>
      <c r="CG1043" s="1207">
        <f t="shared" si="609"/>
        <v>3.6769817265715883</v>
      </c>
      <c r="CH1043" s="1207">
        <f t="shared" si="609"/>
        <v>3.7014889858498492</v>
      </c>
      <c r="CI1043" s="1207">
        <f t="shared" si="609"/>
        <v>4.0318428137576143</v>
      </c>
      <c r="CJ1043" s="1207">
        <f t="shared" si="609"/>
        <v>3.9781176421991828</v>
      </c>
      <c r="CK1043" s="1207">
        <f t="shared" ref="CK1043:CL1043" si="610">100*CK1027/CK$73</f>
        <v>4.0282342642492894</v>
      </c>
      <c r="CL1043" s="1207">
        <f t="shared" si="610"/>
        <v>4.0579701929763363</v>
      </c>
      <c r="CM1043" s="975"/>
      <c r="CN1043" s="914"/>
      <c r="CO1043" s="1238">
        <v>4.8999999999999998E-3</v>
      </c>
      <c r="CP1043" s="1237">
        <v>3.7789999999999999</v>
      </c>
      <c r="CQ1043" s="1239">
        <f>CO1043*(CQ$1033-1994)+CP1043</f>
        <v>3.7839</v>
      </c>
      <c r="CR1043" s="1239">
        <f>CO1043*(2012-1995)</f>
        <v>8.3299999999999999E-2</v>
      </c>
      <c r="CS1043" s="1240">
        <f>100*CR1043/CQ1043</f>
        <v>2.2014323845767594</v>
      </c>
    </row>
    <row r="1044" spans="1:97">
      <c r="V1044" s="18" t="str">
        <f t="shared" si="587"/>
        <v>recherche et R&amp;D</v>
      </c>
      <c r="W1044" s="344" t="s">
        <v>80</v>
      </c>
      <c r="X1044" s="2" t="s">
        <v>1233</v>
      </c>
      <c r="Y1044" s="2"/>
      <c r="Z1044" s="789">
        <f t="shared" si="588"/>
        <v>1995</v>
      </c>
      <c r="AA1044" s="15"/>
      <c r="AB1044" s="15"/>
      <c r="AC1044" s="15"/>
      <c r="AD1044" s="15"/>
      <c r="AE1044" s="15"/>
      <c r="AF1044" s="15"/>
      <c r="AG1044" s="15"/>
      <c r="AH1044" s="15"/>
      <c r="AI1044" s="15"/>
      <c r="AJ1044" s="15"/>
      <c r="AK1044" s="15"/>
      <c r="AL1044" s="15"/>
      <c r="AM1044" s="15"/>
      <c r="AN1044" s="15"/>
      <c r="AO1044" s="15"/>
      <c r="AP1044" s="15"/>
      <c r="AQ1044" s="15"/>
      <c r="AR1044" s="15"/>
      <c r="AS1044" s="15"/>
      <c r="AT1044" s="15"/>
      <c r="AU1044" s="15"/>
      <c r="AV1044" s="15"/>
      <c r="AW1044" s="15"/>
      <c r="AX1044" s="15"/>
      <c r="AY1044" s="15"/>
      <c r="AZ1044" s="15"/>
      <c r="BA1044" s="15"/>
      <c r="BB1044" s="15"/>
      <c r="BC1044" s="15"/>
      <c r="BD1044" s="4"/>
      <c r="BE1044" s="4"/>
      <c r="BF1044" s="4"/>
      <c r="BG1044" s="4"/>
      <c r="BH1044" s="4"/>
      <c r="BI1044" s="4"/>
      <c r="BJ1044" s="4"/>
      <c r="BK1044" s="4"/>
      <c r="BL1044" s="4"/>
      <c r="BM1044" s="4"/>
      <c r="BN1044" s="4"/>
      <c r="BO1044" s="4"/>
      <c r="BP1044" s="4"/>
      <c r="BQ1044" s="4"/>
      <c r="BR1044" s="4"/>
      <c r="BS1044" s="4"/>
      <c r="BT1044" s="4"/>
      <c r="BU1044" s="1207">
        <f t="shared" ref="BU1044:CJ1044" si="611">100*BU1028/BU$73</f>
        <v>0.35513035031084356</v>
      </c>
      <c r="BV1044" s="1207">
        <f t="shared" si="611"/>
        <v>0.35431065462521338</v>
      </c>
      <c r="BW1044" s="1207">
        <f t="shared" si="611"/>
        <v>0.36597421719941253</v>
      </c>
      <c r="BX1044" s="1207">
        <f t="shared" si="611"/>
        <v>0.32518269764632374</v>
      </c>
      <c r="BY1044" s="1207">
        <f t="shared" si="611"/>
        <v>0.35222995209892116</v>
      </c>
      <c r="BZ1044" s="1207">
        <f t="shared" si="611"/>
        <v>0.3262009522900543</v>
      </c>
      <c r="CA1044" s="1207">
        <f t="shared" si="611"/>
        <v>0.34294992837434907</v>
      </c>
      <c r="CB1044" s="1207">
        <f t="shared" si="611"/>
        <v>0.37642708348793641</v>
      </c>
      <c r="CC1044" s="1207">
        <f t="shared" si="611"/>
        <v>0.34233837768135145</v>
      </c>
      <c r="CD1044" s="1207">
        <f t="shared" si="611"/>
        <v>0.41200271857768045</v>
      </c>
      <c r="CE1044" s="1207">
        <f t="shared" si="611"/>
        <v>0.44934737532240093</v>
      </c>
      <c r="CF1044" s="1207">
        <f t="shared" si="611"/>
        <v>0.4456888262346525</v>
      </c>
      <c r="CG1044" s="1207">
        <f t="shared" si="611"/>
        <v>0.42543108406518215</v>
      </c>
      <c r="CH1044" s="1207">
        <f t="shared" si="611"/>
        <v>0.43865207596750461</v>
      </c>
      <c r="CI1044" s="1207">
        <f t="shared" si="611"/>
        <v>0.42974647397366489</v>
      </c>
      <c r="CJ1044" s="1207">
        <f t="shared" si="611"/>
        <v>0.41410219339914905</v>
      </c>
      <c r="CK1044" s="1207">
        <f t="shared" ref="CK1044:CL1044" si="612">100*CK1028/CK$73</f>
        <v>0.49610322384653111</v>
      </c>
      <c r="CL1044" s="1207">
        <f t="shared" si="612"/>
        <v>0.45347706194337228</v>
      </c>
      <c r="CM1044" s="975"/>
      <c r="CN1044" s="914"/>
      <c r="CO1044" s="1237"/>
      <c r="CP1044" s="1237"/>
      <c r="CQ1044" s="4"/>
      <c r="CR1044" s="4"/>
      <c r="CS1044" s="4"/>
    </row>
    <row r="1045" spans="1:97" s="15" customFormat="1">
      <c r="A1045" s="231"/>
      <c r="B1045" s="61"/>
      <c r="C1045" s="690"/>
      <c r="D1045" s="16"/>
      <c r="E1045" s="583"/>
      <c r="F1045" s="549"/>
      <c r="G1045" s="528"/>
      <c r="H1045" s="231"/>
      <c r="I1045" s="83"/>
      <c r="J1045" s="81"/>
      <c r="K1045" s="67"/>
      <c r="L1045" s="63"/>
      <c r="M1045" s="61"/>
      <c r="N1045" s="47"/>
      <c r="O1045" s="65"/>
      <c r="P1045" s="37"/>
      <c r="Q1045" s="16"/>
      <c r="R1045" s="6"/>
      <c r="S1045" s="328"/>
      <c r="T1045" s="11"/>
      <c r="U1045" s="7"/>
      <c r="V1045" s="366" t="s">
        <v>1226</v>
      </c>
      <c r="W1045" s="1202"/>
      <c r="X1045" s="2"/>
      <c r="Y1045" s="2"/>
      <c r="Z1045" s="789"/>
      <c r="BD1045" s="4"/>
      <c r="BE1045" s="4"/>
      <c r="BF1045" s="4"/>
      <c r="BG1045" s="4"/>
      <c r="BH1045" s="4"/>
      <c r="BI1045" s="4"/>
      <c r="BJ1045" s="4"/>
      <c r="BK1045" s="4"/>
      <c r="BL1045" s="4"/>
      <c r="BM1045" s="4"/>
      <c r="BN1045" s="4"/>
      <c r="BO1045" s="4"/>
      <c r="BP1045" s="4"/>
      <c r="BQ1045" s="4"/>
      <c r="BR1045" s="4"/>
      <c r="BS1045" s="4"/>
      <c r="BT1045" s="4"/>
      <c r="BU1045" s="1207"/>
      <c r="BV1045" s="1207"/>
      <c r="BW1045" s="1207"/>
      <c r="BX1045" s="1207"/>
      <c r="BY1045" s="1207"/>
      <c r="BZ1045" s="1207"/>
      <c r="CA1045" s="1207"/>
      <c r="CB1045" s="1207"/>
      <c r="CC1045" s="1207"/>
      <c r="CD1045" s="1207"/>
      <c r="CE1045" s="1207"/>
      <c r="CF1045" s="1207"/>
      <c r="CG1045" s="1207"/>
      <c r="CH1045" s="1207"/>
      <c r="CI1045" s="1207"/>
      <c r="CJ1045" s="1207"/>
      <c r="CK1045" s="1207"/>
      <c r="CL1045" s="1207"/>
      <c r="CM1045" s="975"/>
      <c r="CN1045" s="914"/>
      <c r="CO1045" s="1237"/>
      <c r="CP1045" s="1237"/>
      <c r="CQ1045" s="4"/>
      <c r="CR1045" s="4"/>
      <c r="CS1045" s="4"/>
    </row>
    <row r="1046" spans="1:97" s="15" customFormat="1">
      <c r="A1046" s="231"/>
      <c r="B1046" s="61"/>
      <c r="C1046" s="690"/>
      <c r="D1046" s="16"/>
      <c r="E1046" s="583"/>
      <c r="F1046" s="549"/>
      <c r="G1046" s="528"/>
      <c r="H1046" s="231"/>
      <c r="I1046" s="83"/>
      <c r="J1046" s="81"/>
      <c r="K1046" s="67"/>
      <c r="L1046" s="63"/>
      <c r="M1046" s="61"/>
      <c r="N1046" s="47"/>
      <c r="O1046" s="65"/>
      <c r="P1046" s="37"/>
      <c r="Q1046" s="16"/>
      <c r="R1046" s="6"/>
      <c r="S1046" s="328"/>
      <c r="T1046" s="11"/>
      <c r="U1046" s="7"/>
      <c r="V1046" s="18" t="s">
        <v>1223</v>
      </c>
      <c r="W1046" s="1202" t="s">
        <v>1224</v>
      </c>
      <c r="X1046" s="2" t="s">
        <v>1228</v>
      </c>
      <c r="Y1046" s="2"/>
      <c r="Z1046" s="789"/>
      <c r="BD1046" s="4"/>
      <c r="BE1046" s="4"/>
      <c r="BF1046" s="4"/>
      <c r="BG1046" s="4"/>
      <c r="BH1046" s="4"/>
      <c r="BI1046" s="4"/>
      <c r="BJ1046" s="4"/>
      <c r="BK1046" s="4"/>
      <c r="BL1046" s="4"/>
      <c r="BM1046" s="4"/>
      <c r="BN1046" s="4"/>
      <c r="BO1046" s="4"/>
      <c r="BP1046" s="4"/>
      <c r="BQ1046" s="4"/>
      <c r="BR1046" s="4"/>
      <c r="BS1046" s="4"/>
      <c r="BT1046" s="4"/>
      <c r="BU1046" s="1207">
        <f>BU1042+BU1044</f>
        <v>5.0161325987173342</v>
      </c>
      <c r="BV1046" s="1207">
        <f t="shared" ref="BV1046:CL1046" si="613">BV1042+BV1044</f>
        <v>5.0854911009816348</v>
      </c>
      <c r="BW1046" s="1207">
        <f t="shared" si="613"/>
        <v>4.9500206824055351</v>
      </c>
      <c r="BX1046" s="1207">
        <f t="shared" si="613"/>
        <v>4.8545780099742375</v>
      </c>
      <c r="BY1046" s="1207">
        <f t="shared" si="613"/>
        <v>4.9296099713483077</v>
      </c>
      <c r="BZ1046" s="1207">
        <f t="shared" si="613"/>
        <v>4.6831648216446258</v>
      </c>
      <c r="CA1046" s="1207">
        <f t="shared" si="613"/>
        <v>4.6430298452693366</v>
      </c>
      <c r="CB1046" s="1207">
        <f t="shared" si="613"/>
        <v>4.8382675980471666</v>
      </c>
      <c r="CC1046" s="1207">
        <f t="shared" si="613"/>
        <v>4.7117499524215152</v>
      </c>
      <c r="CD1046" s="1207">
        <f t="shared" si="613"/>
        <v>4.6200357628748892</v>
      </c>
      <c r="CE1046" s="1207">
        <f t="shared" si="613"/>
        <v>4.5767659933906364</v>
      </c>
      <c r="CF1046" s="1207">
        <f t="shared" si="613"/>
        <v>4.5821304930278881</v>
      </c>
      <c r="CG1046" s="1207">
        <f t="shared" si="613"/>
        <v>4.3585618612518227</v>
      </c>
      <c r="CH1046" s="1207">
        <f t="shared" si="613"/>
        <v>4.3312236996267846</v>
      </c>
      <c r="CI1046" s="1207">
        <f t="shared" si="613"/>
        <v>4.4794070092583214</v>
      </c>
      <c r="CJ1046" s="1207">
        <f t="shared" si="613"/>
        <v>4.3433227312156628</v>
      </c>
      <c r="CK1046" s="1207">
        <f t="shared" si="613"/>
        <v>4.4399464774122892</v>
      </c>
      <c r="CL1046" s="1207">
        <f t="shared" si="613"/>
        <v>4.4113634502329875</v>
      </c>
      <c r="CM1046" s="975"/>
      <c r="CN1046" s="914"/>
      <c r="CO1046" s="1237">
        <v>-4.2099999999999999E-2</v>
      </c>
      <c r="CP1046" s="1237">
        <v>5.0587999999999997</v>
      </c>
      <c r="CQ1046" s="1239">
        <f>CO1046*(CQ$1033-1994)+CP1046</f>
        <v>5.0167000000000002</v>
      </c>
      <c r="CR1046" s="1239">
        <f>CO1046*(2012-1995)</f>
        <v>-0.7157</v>
      </c>
      <c r="CS1046" s="1240">
        <f>100*CR1046/CQ1046</f>
        <v>-14.266350389698406</v>
      </c>
    </row>
    <row r="1047" spans="1:97" s="15" customFormat="1">
      <c r="A1047" s="231"/>
      <c r="B1047" s="61"/>
      <c r="C1047" s="690"/>
      <c r="D1047" s="16"/>
      <c r="E1047" s="583"/>
      <c r="F1047" s="549"/>
      <c r="G1047" s="528"/>
      <c r="H1047" s="231"/>
      <c r="I1047" s="83"/>
      <c r="J1047" s="81"/>
      <c r="K1047" s="67"/>
      <c r="L1047" s="63"/>
      <c r="M1047" s="61"/>
      <c r="N1047" s="47"/>
      <c r="O1047" s="65"/>
      <c r="P1047" s="37"/>
      <c r="Q1047" s="16"/>
      <c r="R1047" s="6"/>
      <c r="S1047" s="328"/>
      <c r="T1047" s="11"/>
      <c r="U1047" s="7"/>
      <c r="V1047" s="18" t="s">
        <v>1225</v>
      </c>
      <c r="W1047" s="1202" t="s">
        <v>1224</v>
      </c>
      <c r="X1047" s="2" t="s">
        <v>1225</v>
      </c>
      <c r="Y1047" s="2"/>
      <c r="Z1047" s="789"/>
      <c r="BD1047" s="4"/>
      <c r="BE1047" s="4"/>
      <c r="BF1047" s="4"/>
      <c r="BG1047" s="4"/>
      <c r="BH1047" s="4"/>
      <c r="BI1047" s="4"/>
      <c r="BJ1047" s="4"/>
      <c r="BK1047" s="4"/>
      <c r="BL1047" s="4"/>
      <c r="BM1047" s="4"/>
      <c r="BN1047" s="4"/>
      <c r="BO1047" s="4"/>
      <c r="BP1047" s="4"/>
      <c r="BQ1047" s="4"/>
      <c r="BR1047" s="4"/>
      <c r="BS1047" s="4"/>
      <c r="BT1047" s="4"/>
      <c r="BU1047" s="1207">
        <f>BU1038+BU1040</f>
        <v>0.17664558149877885</v>
      </c>
      <c r="BV1047" s="1207">
        <f t="shared" ref="BV1047:CL1047" si="614">BV1038+BV1040</f>
        <v>0.18734603873187772</v>
      </c>
      <c r="BW1047" s="1207">
        <f t="shared" si="614"/>
        <v>0.18365912865721226</v>
      </c>
      <c r="BX1047" s="1207">
        <f t="shared" si="614"/>
        <v>0.15714135947713409</v>
      </c>
      <c r="BY1047" s="1207">
        <f t="shared" si="614"/>
        <v>0.16459343556024353</v>
      </c>
      <c r="BZ1047" s="1207">
        <f t="shared" si="614"/>
        <v>0.1489993702432211</v>
      </c>
      <c r="CA1047" s="1207">
        <f t="shared" si="614"/>
        <v>0.17953218126050444</v>
      </c>
      <c r="CB1047" s="1207">
        <f t="shared" si="614"/>
        <v>0.20843483135282431</v>
      </c>
      <c r="CC1047" s="1207">
        <f t="shared" si="614"/>
        <v>0.20335000396120018</v>
      </c>
      <c r="CD1047" s="1207">
        <f t="shared" si="614"/>
        <v>0.2023470322878213</v>
      </c>
      <c r="CE1047" s="1207">
        <f t="shared" si="614"/>
        <v>0.21390564822666103</v>
      </c>
      <c r="CF1047" s="1207">
        <f t="shared" si="614"/>
        <v>0.22429037137563684</v>
      </c>
      <c r="CG1047" s="1207">
        <f t="shared" si="614"/>
        <v>0.18396303635109595</v>
      </c>
      <c r="CH1047" s="1207">
        <f t="shared" si="614"/>
        <v>0.17763339963118052</v>
      </c>
      <c r="CI1047" s="1207">
        <f t="shared" si="614"/>
        <v>0.21821405977315284</v>
      </c>
      <c r="CJ1047" s="1207">
        <f t="shared" si="614"/>
        <v>0.19925440951712176</v>
      </c>
      <c r="CK1047" s="1207">
        <f t="shared" si="614"/>
        <v>0.17677643327314205</v>
      </c>
      <c r="CL1047" s="1207">
        <f t="shared" si="614"/>
        <v>0.17517126090694501</v>
      </c>
      <c r="CM1047" s="975"/>
      <c r="CN1047" s="914"/>
      <c r="CO1047" s="1237"/>
      <c r="CP1047" s="1237"/>
      <c r="CQ1047" s="4"/>
      <c r="CR1047" s="4"/>
      <c r="CS1047" s="4"/>
    </row>
    <row r="1048" spans="1:97" s="15" customFormat="1">
      <c r="A1048" s="231"/>
      <c r="B1048" s="61"/>
      <c r="C1048" s="690"/>
      <c r="D1048" s="16"/>
      <c r="E1048" s="583"/>
      <c r="F1048" s="549"/>
      <c r="G1048" s="528"/>
      <c r="H1048" s="231"/>
      <c r="I1048" s="83"/>
      <c r="J1048" s="81"/>
      <c r="K1048" s="67"/>
      <c r="L1048" s="63"/>
      <c r="M1048" s="61"/>
      <c r="N1048" s="47"/>
      <c r="O1048" s="65"/>
      <c r="P1048" s="37"/>
      <c r="Q1048" s="16"/>
      <c r="R1048" s="6"/>
      <c r="S1048" s="328"/>
      <c r="T1048" s="11"/>
      <c r="U1048" s="7"/>
      <c r="V1048" s="18" t="s">
        <v>1304</v>
      </c>
      <c r="W1048" s="1202" t="s">
        <v>1224</v>
      </c>
      <c r="X1048" s="18" t="s">
        <v>1304</v>
      </c>
      <c r="Y1048" s="2"/>
      <c r="Z1048" s="789"/>
      <c r="BD1048" s="4"/>
      <c r="BE1048" s="4"/>
      <c r="BF1048" s="4"/>
      <c r="BG1048" s="4"/>
      <c r="BH1048" s="4"/>
      <c r="BI1048" s="4"/>
      <c r="BJ1048" s="4"/>
      <c r="BK1048" s="4"/>
      <c r="BL1048" s="4"/>
      <c r="BM1048" s="4"/>
      <c r="BN1048" s="4"/>
      <c r="BO1048" s="4"/>
      <c r="BP1048" s="4"/>
      <c r="BQ1048" s="4"/>
      <c r="BR1048" s="4"/>
      <c r="BS1048" s="4"/>
      <c r="BT1048" s="4"/>
      <c r="BU1048" s="1207">
        <f t="shared" ref="BU1048:CK1048" si="615">BU1038+BU1039+BU1040+BU1041</f>
        <v>0.64012078444682885</v>
      </c>
      <c r="BV1048" s="1207">
        <f t="shared" si="615"/>
        <v>0.64853687472240507</v>
      </c>
      <c r="BW1048" s="1207">
        <f t="shared" si="615"/>
        <v>0.79646235991939551</v>
      </c>
      <c r="BX1048" s="1207">
        <f t="shared" si="615"/>
        <v>0.7715519639452928</v>
      </c>
      <c r="BY1048" s="1207">
        <f t="shared" si="615"/>
        <v>0.77571057363592111</v>
      </c>
      <c r="BZ1048" s="1207">
        <f t="shared" si="615"/>
        <v>0.82140678467416761</v>
      </c>
      <c r="CA1048" s="1207">
        <f t="shared" si="615"/>
        <v>0.82431014174283002</v>
      </c>
      <c r="CB1048" s="1207">
        <f t="shared" si="615"/>
        <v>0.83004505134814099</v>
      </c>
      <c r="CC1048" s="1207">
        <f t="shared" si="615"/>
        <v>0.77725170296969104</v>
      </c>
      <c r="CD1048" s="1207">
        <f t="shared" si="615"/>
        <v>0.77785823337389959</v>
      </c>
      <c r="CE1048" s="1207">
        <f t="shared" si="615"/>
        <v>0.80079290021834082</v>
      </c>
      <c r="CF1048" s="1207">
        <f t="shared" si="615"/>
        <v>0.8201364013579262</v>
      </c>
      <c r="CG1048" s="1207">
        <f t="shared" si="615"/>
        <v>0.77952415403397268</v>
      </c>
      <c r="CH1048" s="1207">
        <f t="shared" si="615"/>
        <v>0.75388152773000128</v>
      </c>
      <c r="CI1048" s="1207">
        <f t="shared" si="615"/>
        <v>0.77178309257313882</v>
      </c>
      <c r="CJ1048" s="1207">
        <f t="shared" si="615"/>
        <v>0.70805279028460499</v>
      </c>
      <c r="CK1048" s="1207">
        <f t="shared" si="615"/>
        <v>0.63300752773811109</v>
      </c>
      <c r="CL1048" s="1207">
        <f>CL1038+CL1039+CL1040+CL1041</f>
        <v>0.62328493312030131</v>
      </c>
      <c r="CM1048" s="975"/>
      <c r="CN1048" s="914"/>
      <c r="CO1048" s="1237">
        <v>-2.3E-3</v>
      </c>
      <c r="CP1048" s="1237">
        <v>0.7752</v>
      </c>
      <c r="CQ1048" s="1239">
        <f>CO1048*(CQ$1033-1994)+CP1048</f>
        <v>0.77290000000000003</v>
      </c>
      <c r="CR1048" s="1239">
        <f>CO1048*(2012-1995)</f>
        <v>-3.9099999999999996E-2</v>
      </c>
      <c r="CS1048" s="1240">
        <f>100*CR1048/CQ1048</f>
        <v>-5.058869193944882</v>
      </c>
    </row>
    <row r="1049" spans="1:97" s="15" customFormat="1">
      <c r="A1049" s="231"/>
      <c r="B1049" s="61"/>
      <c r="C1049" s="690"/>
      <c r="D1049" s="16"/>
      <c r="E1049" s="583"/>
      <c r="F1049" s="549"/>
      <c r="G1049" s="528"/>
      <c r="H1049" s="231"/>
      <c r="I1049" s="83"/>
      <c r="J1049" s="81"/>
      <c r="K1049" s="67"/>
      <c r="L1049" s="63"/>
      <c r="M1049" s="61"/>
      <c r="N1049" s="47"/>
      <c r="O1049" s="65"/>
      <c r="P1049" s="37"/>
      <c r="Q1049" s="16"/>
      <c r="R1049" s="6"/>
      <c r="S1049" s="328"/>
      <c r="T1049" s="11"/>
      <c r="U1049" s="7"/>
      <c r="V1049" s="18"/>
      <c r="W1049" s="1202"/>
      <c r="X1049" s="18"/>
      <c r="Y1049" s="2"/>
      <c r="Z1049" s="789"/>
      <c r="BD1049" s="4"/>
      <c r="BE1049" s="4"/>
      <c r="BF1049" s="4"/>
      <c r="BG1049" s="4"/>
      <c r="BH1049" s="4"/>
      <c r="BI1049" s="4"/>
      <c r="BJ1049" s="4"/>
      <c r="BK1049" s="4"/>
      <c r="BL1049" s="4"/>
      <c r="BM1049" s="4"/>
      <c r="BN1049" s="4"/>
      <c r="BO1049" s="4"/>
      <c r="BP1049" s="4"/>
      <c r="BQ1049" s="4"/>
      <c r="BR1049" s="4"/>
      <c r="BS1049" s="4"/>
      <c r="BT1049" s="4"/>
      <c r="BU1049" s="1207"/>
      <c r="BV1049" s="1207"/>
      <c r="BW1049" s="1207"/>
      <c r="BX1049" s="1207"/>
      <c r="BY1049" s="1207"/>
      <c r="BZ1049" s="1207"/>
      <c r="CA1049" s="1207"/>
      <c r="CB1049" s="1207"/>
      <c r="CC1049" s="1207"/>
      <c r="CD1049" s="1207"/>
      <c r="CE1049" s="1207"/>
      <c r="CF1049" s="1207"/>
      <c r="CG1049" s="1207"/>
      <c r="CH1049" s="1207"/>
      <c r="CI1049" s="1207"/>
      <c r="CJ1049" s="1207"/>
      <c r="CK1049" s="1207"/>
      <c r="CL1049" s="1207"/>
      <c r="CM1049" s="975"/>
      <c r="CN1049" s="914"/>
      <c r="CO1049" s="1237"/>
      <c r="CP1049" s="1237"/>
      <c r="CQ1049" s="4"/>
    </row>
    <row r="1050" spans="1:97" s="15" customFormat="1">
      <c r="A1050" s="231"/>
      <c r="B1050" s="61"/>
      <c r="C1050" s="690"/>
      <c r="D1050" s="16"/>
      <c r="E1050" s="583"/>
      <c r="F1050" s="549"/>
      <c r="G1050" s="528"/>
      <c r="H1050" s="231"/>
      <c r="I1050" s="83"/>
      <c r="J1050" s="81"/>
      <c r="K1050" s="67"/>
      <c r="L1050" s="63"/>
      <c r="M1050" s="61"/>
      <c r="N1050" s="47"/>
      <c r="O1050" s="65"/>
      <c r="P1050" s="37"/>
      <c r="Q1050" s="16"/>
      <c r="R1050" s="6"/>
      <c r="S1050" s="328"/>
      <c r="T1050" s="11"/>
      <c r="U1050" s="7"/>
      <c r="V1050" s="18" t="str">
        <f>V1029</f>
        <v>total des dépenses hors dette</v>
      </c>
      <c r="W1050" s="344" t="s">
        <v>80</v>
      </c>
      <c r="X1050" s="2"/>
      <c r="Y1050" s="2"/>
      <c r="Z1050" s="789">
        <f t="shared" ref="Z1050:Z1052" si="616">Z1029</f>
        <v>1995</v>
      </c>
      <c r="BD1050" s="4"/>
      <c r="BE1050" s="4"/>
      <c r="BF1050" s="4"/>
      <c r="BG1050" s="4"/>
      <c r="BH1050" s="4"/>
      <c r="BI1050" s="4"/>
      <c r="BJ1050" s="4"/>
      <c r="BK1050" s="4"/>
      <c r="BL1050" s="4"/>
      <c r="BM1050" s="4"/>
      <c r="BN1050" s="4"/>
      <c r="BO1050" s="4"/>
      <c r="BP1050" s="4"/>
      <c r="BQ1050" s="4"/>
      <c r="BR1050" s="4"/>
      <c r="BS1050" s="4"/>
      <c r="BT1050" s="4"/>
      <c r="BU1050" s="1207">
        <f t="shared" ref="BU1050:CJ1050" si="617">100*BU1029/BU$73</f>
        <v>20.678233761543513</v>
      </c>
      <c r="BV1050" s="1207">
        <f t="shared" si="617"/>
        <v>21.015692717277378</v>
      </c>
      <c r="BW1050" s="1207">
        <f t="shared" si="617"/>
        <v>21.26524457735157</v>
      </c>
      <c r="BX1050" s="1207">
        <f t="shared" si="617"/>
        <v>20.181613325526726</v>
      </c>
      <c r="BY1050" s="1207">
        <f t="shared" si="617"/>
        <v>20.605488774105904</v>
      </c>
      <c r="BZ1050" s="1207">
        <f t="shared" si="617"/>
        <v>19.634018647080158</v>
      </c>
      <c r="CA1050" s="1207">
        <f t="shared" si="617"/>
        <v>19.561184567373576</v>
      </c>
      <c r="CB1050" s="1207">
        <f t="shared" si="617"/>
        <v>20.153107568251873</v>
      </c>
      <c r="CC1050" s="1207">
        <f t="shared" si="617"/>
        <v>19.853736620873345</v>
      </c>
      <c r="CD1050" s="1207">
        <f t="shared" si="617"/>
        <v>20.288763107557536</v>
      </c>
      <c r="CE1050" s="1207">
        <f t="shared" si="617"/>
        <v>20.148107688775958</v>
      </c>
      <c r="CF1050" s="1207">
        <f t="shared" si="617"/>
        <v>18.944444576372693</v>
      </c>
      <c r="CG1050" s="1207">
        <f t="shared" si="617"/>
        <v>17.863176529763681</v>
      </c>
      <c r="CH1050" s="1207">
        <f t="shared" si="617"/>
        <v>18.200595387428589</v>
      </c>
      <c r="CI1050" s="1207">
        <f t="shared" si="617"/>
        <v>19.443694674251223</v>
      </c>
      <c r="CJ1050" s="1207">
        <f t="shared" si="617"/>
        <v>21.279689371721265</v>
      </c>
      <c r="CK1050" s="1207">
        <f t="shared" ref="CK1050:CL1052" si="618">100*CK1029/CK$73</f>
        <v>18.405184775841686</v>
      </c>
      <c r="CL1050" s="1207">
        <f t="shared" si="618"/>
        <v>18.544879497032529</v>
      </c>
      <c r="CM1050" s="975"/>
      <c r="CN1050" s="914"/>
      <c r="CO1050" s="1237"/>
      <c r="CP1050" s="1237"/>
      <c r="CQ1050" s="4"/>
    </row>
    <row r="1051" spans="1:97" s="15" customFormat="1">
      <c r="A1051" s="231"/>
      <c r="B1051" s="61"/>
      <c r="C1051" s="690"/>
      <c r="D1051" s="16"/>
      <c r="E1051" s="583"/>
      <c r="F1051" s="549"/>
      <c r="G1051" s="528"/>
      <c r="H1051" s="231"/>
      <c r="I1051" s="83"/>
      <c r="J1051" s="81"/>
      <c r="K1051" s="67"/>
      <c r="L1051" s="63"/>
      <c r="M1051" s="61"/>
      <c r="N1051" s="47"/>
      <c r="O1051" s="65"/>
      <c r="P1051" s="37"/>
      <c r="Q1051" s="16"/>
      <c r="R1051" s="6"/>
      <c r="S1051" s="328"/>
      <c r="T1051" s="11"/>
      <c r="U1051" s="7"/>
      <c r="V1051" s="18" t="str">
        <f>V1030</f>
        <v>dette</v>
      </c>
      <c r="W1051" s="344" t="s">
        <v>80</v>
      </c>
      <c r="X1051" s="2" t="s">
        <v>1360</v>
      </c>
      <c r="Y1051" s="2"/>
      <c r="Z1051" s="789">
        <f t="shared" si="616"/>
        <v>1995</v>
      </c>
      <c r="BD1051" s="4"/>
      <c r="BE1051" s="4"/>
      <c r="BF1051" s="4"/>
      <c r="BG1051" s="4"/>
      <c r="BH1051" s="4"/>
      <c r="BI1051" s="4"/>
      <c r="BJ1051" s="4"/>
      <c r="BK1051" s="4"/>
      <c r="BL1051" s="4"/>
      <c r="BM1051" s="4"/>
      <c r="BN1051" s="4"/>
      <c r="BO1051" s="4"/>
      <c r="BP1051" s="4"/>
      <c r="BQ1051" s="4"/>
      <c r="BR1051" s="4"/>
      <c r="BS1051" s="4"/>
      <c r="BT1051" s="4"/>
      <c r="BU1051" s="1207">
        <f t="shared" ref="BU1051:CJ1051" si="619">100*BU1030/BU$73</f>
        <v>2.7668065145686627</v>
      </c>
      <c r="BV1051" s="1207">
        <f t="shared" si="619"/>
        <v>2.7702429922146226</v>
      </c>
      <c r="BW1051" s="1207">
        <f t="shared" si="619"/>
        <v>2.7722013289868657</v>
      </c>
      <c r="BX1051" s="1207">
        <f t="shared" si="619"/>
        <v>2.624548341594735</v>
      </c>
      <c r="BY1051" s="1207">
        <f t="shared" si="619"/>
        <v>2.5427125451726686</v>
      </c>
      <c r="BZ1051" s="1207">
        <f t="shared" si="619"/>
        <v>2.4957568174679214</v>
      </c>
      <c r="CA1051" s="1207">
        <f t="shared" si="619"/>
        <v>2.4949289681092002</v>
      </c>
      <c r="CB1051" s="1207">
        <f t="shared" si="619"/>
        <v>2.5489842917522476</v>
      </c>
      <c r="CC1051" s="1207">
        <f t="shared" si="619"/>
        <v>2.4752777657773217</v>
      </c>
      <c r="CD1051" s="1207">
        <f t="shared" si="619"/>
        <v>2.3959096664861854</v>
      </c>
      <c r="CE1051" s="1207">
        <f t="shared" si="619"/>
        <v>2.3403897168832151</v>
      </c>
      <c r="CF1051" s="1207">
        <f t="shared" si="619"/>
        <v>2.1792259366115374</v>
      </c>
      <c r="CG1051" s="1207">
        <f t="shared" si="619"/>
        <v>2.216248437930691</v>
      </c>
      <c r="CH1051" s="1207">
        <f t="shared" si="619"/>
        <v>2.3575997248078964</v>
      </c>
      <c r="CI1051" s="1207">
        <f t="shared" si="619"/>
        <v>2.0732721980439748</v>
      </c>
      <c r="CJ1051" s="1207">
        <f t="shared" si="619"/>
        <v>2.1689247800404807</v>
      </c>
      <c r="CK1051" s="1207">
        <f t="shared" si="618"/>
        <v>2.307936752210205</v>
      </c>
      <c r="CL1051" s="1207">
        <f t="shared" si="618"/>
        <v>2.1799472954944901</v>
      </c>
      <c r="CM1051" s="975"/>
      <c r="CN1051" s="914"/>
      <c r="CO1051" s="1237"/>
      <c r="CP1051" s="1237"/>
      <c r="CQ1051" s="4"/>
    </row>
    <row r="1052" spans="1:97">
      <c r="V1052" s="18" t="str">
        <f>V1031</f>
        <v>total des dépenses</v>
      </c>
      <c r="W1052" s="344" t="s">
        <v>80</v>
      </c>
      <c r="X1052" s="2"/>
      <c r="Y1052" s="2"/>
      <c r="Z1052" s="789">
        <f t="shared" si="616"/>
        <v>1995</v>
      </c>
      <c r="AA1052" s="15"/>
      <c r="AB1052" s="15"/>
      <c r="AC1052" s="15"/>
      <c r="AD1052" s="15"/>
      <c r="AE1052" s="15"/>
      <c r="AF1052" s="15"/>
      <c r="AG1052" s="15"/>
      <c r="AH1052" s="15"/>
      <c r="AI1052" s="15"/>
      <c r="AJ1052" s="15"/>
      <c r="AK1052" s="15"/>
      <c r="AL1052" s="15"/>
      <c r="AM1052" s="15"/>
      <c r="AN1052" s="15"/>
      <c r="AO1052" s="15"/>
      <c r="AP1052" s="15"/>
      <c r="AQ1052" s="15"/>
      <c r="AR1052" s="15"/>
      <c r="AS1052" s="15"/>
      <c r="AT1052" s="15"/>
      <c r="AU1052" s="15"/>
      <c r="AV1052" s="15"/>
      <c r="AW1052" s="15"/>
      <c r="AX1052" s="15"/>
      <c r="AY1052" s="15"/>
      <c r="AZ1052" s="15"/>
      <c r="BA1052" s="15"/>
      <c r="BB1052" s="15"/>
      <c r="BC1052" s="15"/>
      <c r="BD1052" s="4"/>
      <c r="BE1052" s="4"/>
      <c r="BF1052" s="4"/>
      <c r="BG1052" s="4"/>
      <c r="BH1052" s="4"/>
      <c r="BI1052" s="4"/>
      <c r="BJ1052" s="4"/>
      <c r="BK1052" s="4"/>
      <c r="BL1052" s="4"/>
      <c r="BM1052" s="4"/>
      <c r="BN1052" s="4"/>
      <c r="BO1052" s="4"/>
      <c r="BP1052" s="4"/>
      <c r="BQ1052" s="4"/>
      <c r="BR1052" s="4"/>
      <c r="BS1052" s="4"/>
      <c r="BT1052" s="4"/>
      <c r="BU1052" s="1207">
        <f t="shared" ref="BU1052:CJ1052" si="620">100*BU1031/BU$73</f>
        <v>23.445040276112174</v>
      </c>
      <c r="BV1052" s="1207">
        <f t="shared" si="620"/>
        <v>23.785935709492009</v>
      </c>
      <c r="BW1052" s="1207">
        <f t="shared" si="620"/>
        <v>24.037445906338434</v>
      </c>
      <c r="BX1052" s="1207">
        <f t="shared" si="620"/>
        <v>22.806161667121462</v>
      </c>
      <c r="BY1052" s="1207">
        <f t="shared" si="620"/>
        <v>23.14820131927857</v>
      </c>
      <c r="BZ1052" s="1207">
        <f t="shared" si="620"/>
        <v>22.129775464548075</v>
      </c>
      <c r="CA1052" s="1207">
        <f t="shared" si="620"/>
        <v>22.056113535482776</v>
      </c>
      <c r="CB1052" s="1207">
        <f t="shared" si="620"/>
        <v>22.702091860004124</v>
      </c>
      <c r="CC1052" s="1207">
        <f t="shared" si="620"/>
        <v>22.329014386650663</v>
      </c>
      <c r="CD1052" s="1207">
        <f t="shared" si="620"/>
        <v>22.684672774043719</v>
      </c>
      <c r="CE1052" s="1207">
        <f t="shared" si="620"/>
        <v>22.488497405659174</v>
      </c>
      <c r="CF1052" s="1207">
        <f t="shared" si="620"/>
        <v>21.123670512984226</v>
      </c>
      <c r="CG1052" s="1207">
        <f t="shared" si="620"/>
        <v>20.079424967694369</v>
      </c>
      <c r="CH1052" s="1207">
        <f t="shared" si="620"/>
        <v>20.558195112236483</v>
      </c>
      <c r="CI1052" s="1207">
        <f t="shared" si="620"/>
        <v>21.516966872295196</v>
      </c>
      <c r="CJ1052" s="1207">
        <f t="shared" si="620"/>
        <v>23.448614151761742</v>
      </c>
      <c r="CK1052" s="1207">
        <f t="shared" si="618"/>
        <v>20.713121528051893</v>
      </c>
      <c r="CL1052" s="1207">
        <f t="shared" si="618"/>
        <v>20.724826792527018</v>
      </c>
      <c r="CM1052" s="975"/>
      <c r="CN1052" s="914"/>
      <c r="CO1052" s="1237"/>
      <c r="CP1052" s="1237"/>
      <c r="CQ1052" s="4"/>
    </row>
    <row r="1053" spans="1:97" ht="17" thickBot="1">
      <c r="A1053"/>
      <c r="B1053"/>
      <c r="C1053"/>
      <c r="D1053"/>
      <c r="E1053"/>
      <c r="F1053"/>
      <c r="G1053"/>
      <c r="H1053"/>
      <c r="I1053"/>
      <c r="J1053"/>
      <c r="K1053"/>
      <c r="L1053"/>
      <c r="M1053"/>
      <c r="N1053"/>
      <c r="O1053" s="256"/>
      <c r="P1053" s="256"/>
      <c r="Q1053" s="256"/>
      <c r="R1053" s="256"/>
      <c r="S1053" s="256"/>
      <c r="T1053" s="256"/>
      <c r="U1053" s="256"/>
      <c r="V1053" s="256"/>
      <c r="W1053" s="256"/>
      <c r="X1053" s="257"/>
      <c r="Y1053" s="257"/>
      <c r="Z1053" s="256"/>
      <c r="AA1053" s="256"/>
      <c r="AB1053" s="256"/>
      <c r="AC1053" s="256"/>
      <c r="AD1053" s="256"/>
      <c r="AE1053" s="256"/>
      <c r="AF1053" s="256"/>
      <c r="AG1053" s="256"/>
      <c r="AH1053" s="256"/>
      <c r="AI1053" s="256"/>
      <c r="AJ1053" s="256"/>
      <c r="AK1053" s="256"/>
      <c r="AL1053" s="256"/>
      <c r="AM1053" s="256"/>
      <c r="AN1053" s="256"/>
      <c r="AO1053" s="256"/>
      <c r="AP1053" s="256"/>
      <c r="AQ1053" s="256"/>
      <c r="AR1053" s="256"/>
      <c r="AS1053" s="256"/>
      <c r="AT1053" s="256"/>
      <c r="AU1053" s="256"/>
      <c r="AV1053" s="256"/>
      <c r="AW1053" s="256"/>
      <c r="AX1053" s="256"/>
      <c r="AY1053" s="256"/>
      <c r="AZ1053" s="256"/>
      <c r="BA1053" s="256"/>
      <c r="BB1053" s="256"/>
      <c r="BC1053" s="256"/>
      <c r="BD1053" s="256"/>
      <c r="BE1053" s="256"/>
      <c r="BF1053" s="256"/>
      <c r="BG1053" s="256"/>
      <c r="BH1053" s="256"/>
      <c r="BI1053" s="256"/>
      <c r="BJ1053" s="256"/>
      <c r="BK1053" s="256"/>
      <c r="BL1053" s="256"/>
      <c r="BM1053" s="256"/>
      <c r="BN1053" s="256"/>
      <c r="BO1053" s="256"/>
      <c r="BP1053" s="256"/>
      <c r="BQ1053" s="256"/>
      <c r="BR1053" s="256"/>
      <c r="BS1053" s="256"/>
      <c r="BT1053" s="256"/>
      <c r="BU1053" s="256"/>
      <c r="BV1053" s="256"/>
      <c r="BW1053" s="256"/>
      <c r="BX1053" s="256"/>
      <c r="BY1053" s="256"/>
      <c r="BZ1053" s="256"/>
      <c r="CA1053" s="256"/>
      <c r="CB1053" s="256"/>
      <c r="CC1053" s="256"/>
      <c r="CD1053" s="256"/>
      <c r="CE1053" s="256"/>
      <c r="CF1053" s="256"/>
      <c r="CG1053" s="256"/>
      <c r="CH1053" s="256"/>
      <c r="CI1053" s="256"/>
      <c r="CJ1053" s="256"/>
      <c r="CK1053" s="256"/>
      <c r="CL1053" s="256"/>
      <c r="CM1053" s="1236"/>
      <c r="CN1053" s="914"/>
      <c r="CO1053" s="4"/>
      <c r="CP1053" s="4"/>
      <c r="CQ1053" s="4"/>
    </row>
    <row r="1054" spans="1:97">
      <c r="A1054"/>
      <c r="B1054"/>
      <c r="C1054"/>
      <c r="D1054"/>
      <c r="E1054"/>
      <c r="F1054"/>
      <c r="G1054"/>
      <c r="H1054"/>
      <c r="I1054"/>
      <c r="J1054"/>
      <c r="K1054"/>
      <c r="L1054"/>
      <c r="M1054"/>
      <c r="N1054"/>
      <c r="O1054"/>
      <c r="P1054"/>
      <c r="Q1054"/>
      <c r="R1054"/>
      <c r="S1054"/>
      <c r="T1054"/>
      <c r="U1054"/>
      <c r="V1054"/>
      <c r="W1054"/>
      <c r="X1054"/>
      <c r="Y1054"/>
      <c r="Z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O1054"/>
    </row>
    <row r="1055" spans="1:97">
      <c r="A1055"/>
      <c r="B1055"/>
      <c r="C1055"/>
      <c r="D1055"/>
      <c r="E1055"/>
      <c r="F1055"/>
      <c r="G1055"/>
      <c r="H1055"/>
      <c r="I1055"/>
      <c r="J1055"/>
      <c r="K1055"/>
      <c r="L1055"/>
      <c r="M1055"/>
      <c r="N1055"/>
      <c r="O1055"/>
      <c r="P1055"/>
      <c r="Q1055"/>
      <c r="R1055"/>
      <c r="S1055"/>
      <c r="T1055"/>
      <c r="U1055"/>
      <c r="V1055"/>
      <c r="W1055"/>
      <c r="X1055"/>
      <c r="Y1055"/>
      <c r="Z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O1055"/>
    </row>
    <row r="1056" spans="1:97">
      <c r="A1056"/>
      <c r="B1056"/>
      <c r="C1056"/>
      <c r="D1056"/>
      <c r="E1056"/>
      <c r="F1056"/>
      <c r="G1056"/>
      <c r="H1056"/>
      <c r="I1056"/>
      <c r="J1056"/>
      <c r="K1056"/>
      <c r="L1056"/>
      <c r="M1056"/>
      <c r="N1056"/>
      <c r="O1056"/>
      <c r="P1056"/>
      <c r="Q1056"/>
      <c r="R1056"/>
      <c r="S1056"/>
      <c r="T1056"/>
      <c r="U1056"/>
      <c r="V1056"/>
      <c r="W1056"/>
      <c r="X1056"/>
      <c r="Y1056"/>
      <c r="Z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O1056"/>
    </row>
    <row r="1057" spans="1:93">
      <c r="A1057"/>
      <c r="B1057"/>
      <c r="C1057"/>
      <c r="D1057"/>
      <c r="E1057"/>
      <c r="F1057"/>
      <c r="G1057"/>
      <c r="H1057"/>
      <c r="I1057"/>
      <c r="J1057"/>
      <c r="K1057"/>
      <c r="L1057"/>
      <c r="M1057"/>
      <c r="N1057"/>
      <c r="O1057"/>
      <c r="P1057"/>
      <c r="Q1057"/>
      <c r="R1057"/>
      <c r="S1057"/>
      <c r="T1057"/>
      <c r="U1057"/>
      <c r="V1057"/>
      <c r="W1057"/>
      <c r="X1057"/>
      <c r="Y1057"/>
      <c r="Z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O1057"/>
    </row>
    <row r="1058" spans="1:93">
      <c r="A1058"/>
      <c r="B1058"/>
      <c r="C1058"/>
      <c r="D1058"/>
      <c r="E1058"/>
      <c r="F1058"/>
      <c r="G1058"/>
      <c r="H1058"/>
      <c r="I1058"/>
      <c r="J1058"/>
      <c r="K1058"/>
      <c r="L1058"/>
      <c r="M1058"/>
      <c r="N1058"/>
      <c r="O1058"/>
      <c r="P1058"/>
      <c r="Q1058"/>
      <c r="R1058"/>
      <c r="S1058"/>
      <c r="T1058"/>
      <c r="U1058"/>
      <c r="V1058"/>
      <c r="W1058"/>
      <c r="X1058"/>
      <c r="Y1058"/>
      <c r="Z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O1058"/>
    </row>
    <row r="1059" spans="1:93">
      <c r="A1059"/>
      <c r="B1059"/>
      <c r="C1059"/>
      <c r="D1059"/>
      <c r="E1059"/>
      <c r="F1059"/>
      <c r="G1059"/>
      <c r="H1059"/>
      <c r="I1059"/>
      <c r="J1059"/>
      <c r="K1059"/>
      <c r="L1059"/>
      <c r="M1059"/>
      <c r="N1059"/>
      <c r="O1059"/>
      <c r="P1059"/>
      <c r="Q1059"/>
      <c r="R1059"/>
      <c r="S1059"/>
      <c r="T1059"/>
      <c r="U1059"/>
      <c r="V1059"/>
      <c r="W1059"/>
      <c r="X1059"/>
      <c r="Y1059"/>
      <c r="Z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O1059"/>
    </row>
    <row r="1060" spans="1:93">
      <c r="A1060"/>
      <c r="B1060"/>
      <c r="C1060"/>
      <c r="D1060"/>
      <c r="E1060"/>
      <c r="F1060"/>
      <c r="G1060"/>
      <c r="H1060"/>
      <c r="I1060"/>
      <c r="J1060"/>
      <c r="K1060"/>
      <c r="L1060"/>
      <c r="M1060"/>
      <c r="N1060"/>
      <c r="O1060"/>
      <c r="P1060"/>
      <c r="Q1060"/>
      <c r="R1060"/>
      <c r="S1060"/>
      <c r="T1060"/>
      <c r="U1060"/>
      <c r="V1060"/>
      <c r="W1060"/>
      <c r="X1060"/>
      <c r="Y1060"/>
      <c r="Z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O1060"/>
    </row>
    <row r="1061" spans="1:93">
      <c r="A1061"/>
      <c r="B1061"/>
      <c r="C1061"/>
      <c r="D1061"/>
      <c r="E1061"/>
      <c r="F1061"/>
      <c r="G1061"/>
      <c r="H1061"/>
      <c r="I1061"/>
      <c r="J1061"/>
      <c r="K1061"/>
      <c r="L1061"/>
      <c r="M1061"/>
      <c r="N1061"/>
      <c r="O1061"/>
      <c r="P1061"/>
      <c r="Q1061"/>
      <c r="R1061"/>
      <c r="S1061"/>
      <c r="T1061"/>
      <c r="U1061"/>
      <c r="V1061"/>
      <c r="W1061"/>
      <c r="X1061"/>
      <c r="Y1061"/>
      <c r="Z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O1061"/>
    </row>
    <row r="1062" spans="1:93">
      <c r="A1062"/>
      <c r="B1062"/>
      <c r="C1062"/>
      <c r="D1062"/>
      <c r="E1062"/>
      <c r="F1062"/>
      <c r="G1062"/>
      <c r="H1062"/>
      <c r="I1062"/>
      <c r="J1062"/>
      <c r="K1062"/>
      <c r="L1062"/>
      <c r="M1062"/>
      <c r="N1062"/>
      <c r="O1062"/>
      <c r="P1062"/>
      <c r="Q1062"/>
      <c r="R1062"/>
      <c r="S1062"/>
      <c r="T1062"/>
      <c r="U1062"/>
      <c r="V1062"/>
      <c r="W1062"/>
      <c r="X1062"/>
      <c r="Y1062"/>
      <c r="Z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O1062"/>
    </row>
    <row r="1063" spans="1:93">
      <c r="A1063"/>
      <c r="B1063"/>
      <c r="C1063"/>
      <c r="D1063"/>
      <c r="E1063"/>
      <c r="F1063"/>
      <c r="G1063"/>
      <c r="H1063"/>
      <c r="I1063"/>
      <c r="J1063"/>
      <c r="K1063"/>
      <c r="L1063"/>
      <c r="M1063"/>
      <c r="N1063"/>
      <c r="O1063"/>
      <c r="P1063"/>
      <c r="Q1063"/>
      <c r="R1063"/>
      <c r="S1063"/>
      <c r="T1063"/>
      <c r="U1063"/>
      <c r="V1063"/>
      <c r="W1063"/>
      <c r="X1063"/>
      <c r="Y1063"/>
      <c r="Z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O1063"/>
    </row>
    <row r="1064" spans="1:93">
      <c r="A1064"/>
      <c r="B1064"/>
      <c r="C1064"/>
      <c r="D1064"/>
      <c r="E1064"/>
      <c r="F1064"/>
      <c r="G1064"/>
      <c r="H1064"/>
      <c r="I1064"/>
      <c r="J1064"/>
      <c r="K1064"/>
      <c r="L1064"/>
      <c r="M1064"/>
      <c r="N1064"/>
      <c r="O1064"/>
      <c r="P1064"/>
      <c r="Q1064"/>
      <c r="R1064"/>
      <c r="S1064"/>
      <c r="T1064"/>
      <c r="U1064"/>
      <c r="V1064"/>
      <c r="W1064"/>
      <c r="X1064"/>
      <c r="Y1064"/>
      <c r="Z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O1064"/>
    </row>
    <row r="1065" spans="1:93">
      <c r="A1065"/>
      <c r="B1065"/>
      <c r="C1065"/>
      <c r="D1065"/>
      <c r="E1065"/>
      <c r="F1065"/>
      <c r="G1065"/>
      <c r="H1065"/>
      <c r="I1065"/>
      <c r="J1065"/>
      <c r="K1065"/>
      <c r="L1065"/>
      <c r="M1065"/>
      <c r="N1065"/>
      <c r="O1065"/>
      <c r="P1065"/>
      <c r="Q1065"/>
      <c r="R1065"/>
      <c r="S1065"/>
      <c r="T1065"/>
      <c r="U1065"/>
      <c r="V1065"/>
      <c r="W1065"/>
      <c r="X1065"/>
      <c r="Y1065"/>
      <c r="Z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O1065"/>
    </row>
    <row r="1066" spans="1:93">
      <c r="A1066"/>
      <c r="B1066"/>
      <c r="C1066"/>
      <c r="D1066"/>
      <c r="E1066"/>
      <c r="F1066"/>
      <c r="G1066"/>
      <c r="H1066"/>
      <c r="I1066"/>
      <c r="J1066"/>
      <c r="K1066"/>
      <c r="L1066"/>
      <c r="M1066"/>
      <c r="N1066"/>
      <c r="O1066"/>
      <c r="P1066"/>
      <c r="Q1066"/>
      <c r="R1066"/>
      <c r="S1066"/>
      <c r="T1066"/>
      <c r="U1066"/>
      <c r="V1066"/>
      <c r="W1066"/>
      <c r="X1066"/>
      <c r="Y1066"/>
      <c r="Z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O1066"/>
    </row>
    <row r="1067" spans="1:93">
      <c r="A1067"/>
      <c r="B1067"/>
      <c r="C1067"/>
      <c r="D1067"/>
      <c r="E1067"/>
      <c r="F1067"/>
      <c r="G1067"/>
      <c r="H1067"/>
      <c r="I1067"/>
      <c r="J1067"/>
      <c r="K1067"/>
      <c r="L1067"/>
      <c r="M1067"/>
      <c r="N1067"/>
      <c r="O1067"/>
      <c r="P1067"/>
      <c r="Q1067"/>
      <c r="R1067"/>
      <c r="S1067"/>
      <c r="T1067"/>
      <c r="U1067"/>
      <c r="V1067"/>
      <c r="W1067"/>
      <c r="X1067"/>
      <c r="Y1067"/>
      <c r="Z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O1067"/>
    </row>
    <row r="1068" spans="1:93">
      <c r="A1068"/>
      <c r="B1068"/>
      <c r="C1068"/>
      <c r="D1068"/>
      <c r="E1068"/>
      <c r="F1068"/>
      <c r="G1068"/>
      <c r="H1068"/>
      <c r="I1068"/>
      <c r="J1068"/>
      <c r="K1068"/>
      <c r="L1068"/>
      <c r="M1068"/>
      <c r="N1068"/>
      <c r="O1068"/>
      <c r="P1068"/>
      <c r="Q1068"/>
      <c r="R1068"/>
      <c r="S1068"/>
      <c r="T1068"/>
      <c r="U1068"/>
      <c r="V1068"/>
      <c r="W1068"/>
      <c r="X1068"/>
      <c r="Y1068"/>
      <c r="Z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O1068"/>
    </row>
    <row r="1069" spans="1:93">
      <c r="A1069"/>
      <c r="B1069"/>
      <c r="C1069"/>
      <c r="D1069"/>
      <c r="E1069"/>
      <c r="F1069"/>
      <c r="G1069"/>
      <c r="H1069"/>
      <c r="I1069"/>
      <c r="J1069"/>
      <c r="K1069"/>
      <c r="L1069"/>
      <c r="M1069"/>
      <c r="N1069"/>
      <c r="O1069"/>
      <c r="P1069"/>
      <c r="Q1069"/>
      <c r="R1069"/>
      <c r="S1069"/>
      <c r="T1069"/>
      <c r="U1069"/>
      <c r="V1069"/>
      <c r="W1069"/>
      <c r="X1069"/>
      <c r="Y1069"/>
      <c r="Z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O1069"/>
    </row>
    <row r="1070" spans="1:93">
      <c r="A1070"/>
      <c r="B1070"/>
      <c r="C1070"/>
      <c r="D1070"/>
      <c r="E1070"/>
      <c r="F1070"/>
      <c r="G1070"/>
      <c r="H1070"/>
      <c r="I1070"/>
      <c r="J1070"/>
      <c r="K1070"/>
      <c r="L1070"/>
      <c r="M1070"/>
      <c r="N1070"/>
      <c r="O1070"/>
      <c r="P1070"/>
      <c r="Q1070"/>
      <c r="R1070"/>
      <c r="S1070"/>
      <c r="T1070"/>
      <c r="U1070"/>
      <c r="V1070"/>
      <c r="W1070"/>
      <c r="X1070"/>
      <c r="Y1070"/>
      <c r="Z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O1070"/>
    </row>
    <row r="1071" spans="1:93">
      <c r="A1071"/>
      <c r="B1071"/>
      <c r="C1071"/>
      <c r="D1071"/>
      <c r="E1071"/>
      <c r="F1071"/>
      <c r="G1071"/>
      <c r="H1071"/>
      <c r="I1071"/>
      <c r="J1071"/>
      <c r="K1071"/>
      <c r="L1071"/>
      <c r="M1071"/>
      <c r="N1071"/>
      <c r="O1071"/>
      <c r="P1071"/>
      <c r="Q1071"/>
      <c r="R1071"/>
      <c r="S1071"/>
      <c r="T1071"/>
      <c r="U1071"/>
      <c r="V1071"/>
      <c r="W1071"/>
      <c r="X1071"/>
      <c r="Y1071"/>
      <c r="Z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O1071"/>
    </row>
    <row r="1072" spans="1:93">
      <c r="A1072"/>
      <c r="B1072"/>
      <c r="C1072"/>
      <c r="D1072"/>
      <c r="E1072"/>
      <c r="F1072"/>
      <c r="G1072"/>
      <c r="H1072"/>
      <c r="I1072"/>
      <c r="J1072"/>
      <c r="K1072"/>
      <c r="L1072"/>
      <c r="M1072"/>
      <c r="N1072"/>
      <c r="O1072"/>
      <c r="P1072"/>
      <c r="Q1072"/>
      <c r="R1072"/>
      <c r="S1072"/>
      <c r="T1072"/>
      <c r="U1072"/>
      <c r="V1072"/>
      <c r="W1072"/>
      <c r="X1072"/>
      <c r="Y1072"/>
      <c r="Z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O1072"/>
    </row>
  </sheetData>
  <sortState ref="A619:CK625">
    <sortCondition ref="CJ619:CJ625"/>
  </sortState>
  <phoneticPr fontId="22" type="noConversion"/>
  <pageMargins left="0.75" right="0.75" top="1" bottom="1" header="0.5" footer="0.5"/>
  <drawing r:id="rId1"/>
  <legacy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U76"/>
  <sheetViews>
    <sheetView zoomScale="125" workbookViewId="0">
      <pane xSplit="14300" ySplit="6300" topLeftCell="M1" activePane="bottomLeft"/>
      <selection activeCell="I7" sqref="I7"/>
      <selection pane="topRight" activeCell="R1" sqref="R1:R1048576"/>
      <selection pane="bottomLeft" activeCell="A57" sqref="A57:XFD58"/>
      <selection pane="bottomRight" activeCell="R62" sqref="O62:R62"/>
    </sheetView>
  </sheetViews>
  <sheetFormatPr baseColWidth="10" defaultRowHeight="16"/>
  <cols>
    <col min="1" max="1" width="1.75" customWidth="1"/>
    <col min="2" max="3" width="1.75" style="15" customWidth="1"/>
    <col min="4" max="8" width="1.75" customWidth="1"/>
    <col min="9" max="9" width="49.625" customWidth="1"/>
    <col min="10" max="10" width="14.125" customWidth="1"/>
    <col min="11" max="12" width="21.25" customWidth="1"/>
    <col min="13" max="13" width="10.625" style="4" customWidth="1"/>
    <col min="14" max="14" width="7.125" style="4" customWidth="1"/>
    <col min="15" max="19" width="7.125" customWidth="1"/>
    <col min="20" max="20" width="7.125" style="4" customWidth="1"/>
    <col min="21" max="21" width="10.625" style="4"/>
  </cols>
  <sheetData>
    <row r="1" spans="5:21">
      <c r="I1" s="130" t="s">
        <v>207</v>
      </c>
    </row>
    <row r="2" spans="5:21" s="15" customFormat="1">
      <c r="I2" s="130" t="s">
        <v>273</v>
      </c>
      <c r="M2" s="4"/>
      <c r="N2" s="4"/>
      <c r="T2" s="4"/>
      <c r="U2" s="4"/>
    </row>
    <row r="3" spans="5:21">
      <c r="E3" s="524"/>
      <c r="F3" s="80" t="s">
        <v>210</v>
      </c>
    </row>
    <row r="4" spans="5:21">
      <c r="E4" s="524" t="s">
        <v>730</v>
      </c>
    </row>
    <row r="6" spans="5:21" ht="60">
      <c r="E6" s="946"/>
      <c r="F6" s="947"/>
      <c r="H6" s="950"/>
      <c r="I6" s="967" t="s">
        <v>1135</v>
      </c>
      <c r="J6" s="344" t="s">
        <v>899</v>
      </c>
      <c r="K6" s="2" t="s">
        <v>769</v>
      </c>
      <c r="L6" s="2" t="s">
        <v>769</v>
      </c>
      <c r="M6" s="2" t="s">
        <v>324</v>
      </c>
      <c r="N6" s="973" t="s">
        <v>325</v>
      </c>
      <c r="O6" s="954" t="s">
        <v>193</v>
      </c>
      <c r="P6" s="954" t="s">
        <v>213</v>
      </c>
      <c r="Q6" s="954" t="s">
        <v>212</v>
      </c>
      <c r="R6" s="954" t="s">
        <v>194</v>
      </c>
      <c r="S6" s="954" t="s">
        <v>287</v>
      </c>
      <c r="T6" s="4" t="str">
        <f>R6</f>
        <v>public</v>
      </c>
    </row>
    <row r="7" spans="5:21" s="15" customFormat="1">
      <c r="E7" s="946"/>
      <c r="F7" s="947"/>
      <c r="H7" s="950"/>
      <c r="I7" s="967"/>
      <c r="J7" s="344"/>
      <c r="K7" s="2"/>
      <c r="L7" s="2"/>
      <c r="M7" s="2"/>
      <c r="N7" s="973"/>
      <c r="O7" s="954"/>
      <c r="P7" s="954"/>
      <c r="Q7" s="954"/>
      <c r="R7" s="954"/>
      <c r="S7" s="954"/>
      <c r="T7" s="4" t="s">
        <v>570</v>
      </c>
      <c r="U7" s="4"/>
    </row>
    <row r="8" spans="5:21">
      <c r="E8" s="949"/>
      <c r="F8" s="965" t="s">
        <v>939</v>
      </c>
      <c r="H8" s="949"/>
      <c r="I8" s="961" t="s">
        <v>1094</v>
      </c>
      <c r="J8" s="962" t="s">
        <v>422</v>
      </c>
      <c r="K8" s="963"/>
      <c r="L8" s="963"/>
      <c r="M8" s="951" t="s">
        <v>1011</v>
      </c>
      <c r="N8" s="974">
        <v>1980</v>
      </c>
      <c r="O8" s="964">
        <v>24</v>
      </c>
      <c r="P8" s="964">
        <v>57</v>
      </c>
      <c r="Q8" s="964">
        <v>11</v>
      </c>
      <c r="R8" s="964">
        <v>16</v>
      </c>
      <c r="S8" s="964">
        <v>108</v>
      </c>
      <c r="T8" s="968">
        <f>100*R8/S8</f>
        <v>14.814814814814815</v>
      </c>
    </row>
    <row r="9" spans="5:21">
      <c r="E9" s="948" t="s">
        <v>939</v>
      </c>
      <c r="F9" s="956"/>
      <c r="H9" s="948"/>
      <c r="I9" s="957" t="s">
        <v>782</v>
      </c>
      <c r="J9" s="958" t="s">
        <v>422</v>
      </c>
      <c r="K9" s="959"/>
      <c r="L9" s="959"/>
      <c r="M9" s="951" t="s">
        <v>1003</v>
      </c>
      <c r="N9" s="974">
        <v>1980</v>
      </c>
      <c r="O9" s="960">
        <v>46</v>
      </c>
      <c r="P9" s="960">
        <v>108</v>
      </c>
      <c r="Q9" s="960">
        <v>44</v>
      </c>
      <c r="R9" s="960">
        <v>46</v>
      </c>
      <c r="S9" s="960">
        <v>243</v>
      </c>
      <c r="T9" s="968">
        <f>100*R9/S9</f>
        <v>18.930041152263374</v>
      </c>
    </row>
    <row r="10" spans="5:21">
      <c r="E10" s="948"/>
      <c r="F10" s="956"/>
      <c r="H10" s="948"/>
      <c r="I10" s="957"/>
      <c r="J10" s="958"/>
      <c r="K10" s="959"/>
      <c r="L10" s="959"/>
      <c r="M10" s="951"/>
      <c r="N10" s="974"/>
      <c r="O10" s="960"/>
      <c r="P10" s="960"/>
      <c r="Q10" s="960"/>
      <c r="R10" s="960"/>
      <c r="S10" s="960"/>
    </row>
    <row r="11" spans="5:21">
      <c r="E11" s="948" t="s">
        <v>939</v>
      </c>
      <c r="F11" s="956"/>
      <c r="H11" s="948"/>
      <c r="I11" s="957" t="s">
        <v>940</v>
      </c>
      <c r="J11" s="958" t="s">
        <v>422</v>
      </c>
      <c r="K11" s="959"/>
      <c r="L11" s="959"/>
      <c r="M11" s="951" t="s">
        <v>936</v>
      </c>
      <c r="N11" s="974">
        <v>1987</v>
      </c>
      <c r="O11" s="960">
        <v>51</v>
      </c>
      <c r="P11" s="960">
        <v>43</v>
      </c>
      <c r="Q11" s="960">
        <v>47</v>
      </c>
      <c r="R11" s="960">
        <v>48</v>
      </c>
      <c r="S11" s="960">
        <v>189</v>
      </c>
      <c r="T11" s="968">
        <f>100*R11/S11</f>
        <v>25.396825396825395</v>
      </c>
    </row>
    <row r="12" spans="5:21">
      <c r="E12" s="948"/>
      <c r="F12" s="956"/>
      <c r="H12" s="948"/>
      <c r="I12" s="957"/>
      <c r="J12" s="958"/>
      <c r="K12" s="959"/>
      <c r="L12" s="959"/>
      <c r="M12" s="951"/>
      <c r="N12" s="974"/>
      <c r="O12" s="960"/>
      <c r="P12" s="960"/>
      <c r="Q12" s="960"/>
      <c r="R12" s="960"/>
      <c r="S12" s="960"/>
    </row>
    <row r="13" spans="5:21">
      <c r="E13" s="949"/>
      <c r="F13" s="965" t="s">
        <v>939</v>
      </c>
      <c r="H13" s="949"/>
      <c r="I13" s="961" t="s">
        <v>1037</v>
      </c>
      <c r="J13" s="962" t="s">
        <v>422</v>
      </c>
      <c r="K13" s="963"/>
      <c r="L13" s="963"/>
      <c r="M13" s="951" t="s">
        <v>936</v>
      </c>
      <c r="N13" s="974">
        <v>1990</v>
      </c>
      <c r="O13" s="964">
        <v>65</v>
      </c>
      <c r="P13" s="964">
        <v>66</v>
      </c>
      <c r="Q13" s="964">
        <v>60</v>
      </c>
      <c r="R13" s="964">
        <v>32</v>
      </c>
      <c r="S13" s="964">
        <v>224</v>
      </c>
      <c r="T13" s="968">
        <f t="shared" ref="T13:T18" si="0">100*R13/S13</f>
        <v>14.285714285714286</v>
      </c>
    </row>
    <row r="14" spans="5:21">
      <c r="E14" s="949"/>
      <c r="F14" s="965" t="s">
        <v>939</v>
      </c>
      <c r="H14" s="949"/>
      <c r="I14" s="961" t="s">
        <v>1038</v>
      </c>
      <c r="J14" s="962" t="s">
        <v>422</v>
      </c>
      <c r="K14" s="963"/>
      <c r="L14" s="963"/>
      <c r="M14" s="951" t="s">
        <v>999</v>
      </c>
      <c r="N14" s="974">
        <v>1991</v>
      </c>
      <c r="O14" s="964">
        <v>51</v>
      </c>
      <c r="P14" s="964">
        <v>48</v>
      </c>
      <c r="Q14" s="964">
        <v>33</v>
      </c>
      <c r="R14" s="964">
        <v>36</v>
      </c>
      <c r="S14" s="964">
        <v>168</v>
      </c>
      <c r="T14" s="968">
        <f t="shared" si="0"/>
        <v>21.428571428571427</v>
      </c>
    </row>
    <row r="15" spans="5:21">
      <c r="E15" s="948" t="s">
        <v>939</v>
      </c>
      <c r="F15" s="956"/>
      <c r="H15" s="948"/>
      <c r="I15" s="957" t="s">
        <v>780</v>
      </c>
      <c r="J15" s="958" t="s">
        <v>422</v>
      </c>
      <c r="K15" s="959"/>
      <c r="L15" s="959"/>
      <c r="M15" s="951" t="s">
        <v>1011</v>
      </c>
      <c r="N15" s="974">
        <v>1990</v>
      </c>
      <c r="O15" s="960">
        <v>30</v>
      </c>
      <c r="P15" s="960">
        <v>49</v>
      </c>
      <c r="Q15" s="960">
        <v>12</v>
      </c>
      <c r="R15" s="960">
        <v>40</v>
      </c>
      <c r="S15" s="960">
        <v>131</v>
      </c>
      <c r="T15" s="968">
        <f t="shared" si="0"/>
        <v>30.534351145038169</v>
      </c>
    </row>
    <row r="16" spans="5:21">
      <c r="E16" s="948" t="s">
        <v>939</v>
      </c>
      <c r="F16" s="956"/>
      <c r="H16" s="948"/>
      <c r="I16" s="957" t="s">
        <v>1084</v>
      </c>
      <c r="J16" s="958" t="s">
        <v>422</v>
      </c>
      <c r="K16" s="959"/>
      <c r="L16" s="959"/>
      <c r="M16" s="951" t="s">
        <v>1003</v>
      </c>
      <c r="N16" s="974">
        <v>1990</v>
      </c>
      <c r="O16" s="960">
        <v>66</v>
      </c>
      <c r="P16" s="960">
        <v>147</v>
      </c>
      <c r="Q16" s="960">
        <v>116</v>
      </c>
      <c r="R16" s="960">
        <v>59</v>
      </c>
      <c r="S16" s="960">
        <v>387</v>
      </c>
      <c r="T16" s="968">
        <f t="shared" si="0"/>
        <v>15.24547803617571</v>
      </c>
    </row>
    <row r="17" spans="5:20">
      <c r="E17" s="949"/>
      <c r="F17" s="949" t="s">
        <v>939</v>
      </c>
      <c r="H17" s="949"/>
      <c r="I17" s="961" t="s">
        <v>1170</v>
      </c>
      <c r="J17" s="962" t="s">
        <v>422</v>
      </c>
      <c r="K17" s="963"/>
      <c r="L17" s="963"/>
      <c r="M17" s="951" t="s">
        <v>905</v>
      </c>
      <c r="N17" s="974">
        <v>1990</v>
      </c>
      <c r="O17" s="964">
        <v>64</v>
      </c>
      <c r="P17" s="964">
        <v>56</v>
      </c>
      <c r="Q17" s="964">
        <v>26</v>
      </c>
      <c r="R17" s="964">
        <v>71</v>
      </c>
      <c r="S17" s="964">
        <v>217</v>
      </c>
      <c r="T17" s="968">
        <f t="shared" si="0"/>
        <v>32.718894009216591</v>
      </c>
    </row>
    <row r="18" spans="5:20">
      <c r="E18" s="949"/>
      <c r="F18" s="949" t="s">
        <v>939</v>
      </c>
      <c r="H18" s="949"/>
      <c r="I18" s="961" t="s">
        <v>1170</v>
      </c>
      <c r="J18" s="962" t="s">
        <v>422</v>
      </c>
      <c r="K18" s="963"/>
      <c r="L18" s="963"/>
      <c r="M18" s="951" t="s">
        <v>905</v>
      </c>
      <c r="N18" s="974">
        <v>1990</v>
      </c>
      <c r="O18" s="964">
        <v>61</v>
      </c>
      <c r="P18" s="964">
        <v>62</v>
      </c>
      <c r="Q18" s="964">
        <v>15</v>
      </c>
      <c r="R18" s="964">
        <v>72</v>
      </c>
      <c r="S18" s="964">
        <v>210</v>
      </c>
      <c r="T18" s="968">
        <f t="shared" si="0"/>
        <v>34.285714285714285</v>
      </c>
    </row>
    <row r="19" spans="5:20">
      <c r="E19" s="583"/>
      <c r="F19" s="549"/>
      <c r="H19" s="7"/>
      <c r="I19" s="18"/>
      <c r="J19" s="344"/>
      <c r="K19" s="21"/>
      <c r="L19" s="21"/>
      <c r="M19" s="18"/>
      <c r="N19" s="973"/>
      <c r="O19" s="4"/>
      <c r="P19" s="4"/>
      <c r="Q19" s="4"/>
      <c r="R19" s="4"/>
      <c r="S19" s="4"/>
    </row>
    <row r="20" spans="5:20">
      <c r="E20" s="948" t="s">
        <v>939</v>
      </c>
      <c r="F20" s="956"/>
      <c r="H20" s="948"/>
      <c r="I20" s="957" t="s">
        <v>941</v>
      </c>
      <c r="J20" s="958" t="s">
        <v>422</v>
      </c>
      <c r="K20" s="959"/>
      <c r="L20" s="959"/>
      <c r="M20" s="951" t="s">
        <v>936</v>
      </c>
      <c r="N20" s="974">
        <v>1995</v>
      </c>
      <c r="O20" s="960">
        <v>65</v>
      </c>
      <c r="P20" s="960">
        <v>61</v>
      </c>
      <c r="Q20" s="960">
        <v>80</v>
      </c>
      <c r="R20" s="960">
        <v>47</v>
      </c>
      <c r="S20" s="960">
        <v>253</v>
      </c>
      <c r="T20" s="968">
        <f>100*R20/S20</f>
        <v>18.57707509881423</v>
      </c>
    </row>
    <row r="21" spans="5:20">
      <c r="E21" s="949"/>
      <c r="F21" s="965" t="s">
        <v>939</v>
      </c>
      <c r="H21" s="949"/>
      <c r="I21" s="961" t="s">
        <v>1111</v>
      </c>
      <c r="J21" s="962" t="s">
        <v>422</v>
      </c>
      <c r="K21" s="963"/>
      <c r="L21" s="963"/>
      <c r="M21" s="951" t="s">
        <v>1000</v>
      </c>
      <c r="N21" s="974">
        <v>1994</v>
      </c>
      <c r="O21" s="964">
        <v>28</v>
      </c>
      <c r="P21" s="964">
        <v>77</v>
      </c>
      <c r="Q21" s="964">
        <v>56</v>
      </c>
      <c r="R21" s="964">
        <v>48</v>
      </c>
      <c r="S21" s="964">
        <v>208</v>
      </c>
      <c r="T21" s="968">
        <f>100*R21/S21</f>
        <v>23.076923076923077</v>
      </c>
    </row>
    <row r="22" spans="5:20">
      <c r="E22" s="949"/>
      <c r="F22" s="965" t="s">
        <v>939</v>
      </c>
      <c r="H22" s="949"/>
      <c r="I22" s="961" t="s">
        <v>1102</v>
      </c>
      <c r="J22" s="962" t="s">
        <v>422</v>
      </c>
      <c r="K22" s="963"/>
      <c r="L22" s="963"/>
      <c r="M22" s="951" t="s">
        <v>1001</v>
      </c>
      <c r="N22" s="974">
        <v>1995</v>
      </c>
      <c r="O22" s="964">
        <v>18</v>
      </c>
      <c r="P22" s="964">
        <v>53</v>
      </c>
      <c r="Q22" s="964">
        <v>26</v>
      </c>
      <c r="R22" s="964">
        <v>100</v>
      </c>
      <c r="S22" s="964">
        <v>196</v>
      </c>
      <c r="T22" s="968">
        <f>100*R22/S22</f>
        <v>51.020408163265309</v>
      </c>
    </row>
    <row r="23" spans="5:20">
      <c r="E23" s="949"/>
      <c r="F23" s="965"/>
      <c r="H23" s="949"/>
      <c r="I23" s="961"/>
      <c r="J23" s="962"/>
      <c r="K23" s="963"/>
      <c r="L23" s="963"/>
      <c r="M23" s="951"/>
      <c r="N23" s="974"/>
      <c r="O23" s="964"/>
      <c r="P23" s="964"/>
      <c r="Q23" s="964"/>
      <c r="R23" s="964"/>
      <c r="S23" s="964"/>
    </row>
    <row r="24" spans="5:20">
      <c r="E24" s="948" t="s">
        <v>939</v>
      </c>
      <c r="F24" s="956"/>
      <c r="H24" s="948"/>
      <c r="I24" s="957" t="s">
        <v>933</v>
      </c>
      <c r="J24" s="958" t="s">
        <v>422</v>
      </c>
      <c r="K24" s="959"/>
      <c r="L24" s="959"/>
      <c r="M24" s="951" t="s">
        <v>936</v>
      </c>
      <c r="N24" s="974">
        <v>2000</v>
      </c>
      <c r="O24" s="960">
        <v>69</v>
      </c>
      <c r="P24" s="960">
        <v>78</v>
      </c>
      <c r="Q24" s="960">
        <v>122</v>
      </c>
      <c r="R24" s="960">
        <v>42</v>
      </c>
      <c r="S24" s="960">
        <v>310</v>
      </c>
      <c r="T24" s="968">
        <f t="shared" ref="T24:T30" si="1">100*R24/S24</f>
        <v>13.548387096774194</v>
      </c>
    </row>
    <row r="25" spans="5:20">
      <c r="E25" s="949"/>
      <c r="F25" s="965" t="s">
        <v>939</v>
      </c>
      <c r="H25" s="949"/>
      <c r="I25" s="961" t="s">
        <v>1095</v>
      </c>
      <c r="J25" s="962" t="s">
        <v>422</v>
      </c>
      <c r="K25" s="963"/>
      <c r="L25" s="963"/>
      <c r="M25" s="951" t="s">
        <v>475</v>
      </c>
      <c r="N25" s="974">
        <v>1999</v>
      </c>
      <c r="O25" s="964">
        <v>115</v>
      </c>
      <c r="P25" s="964">
        <v>79</v>
      </c>
      <c r="Q25" s="964">
        <v>61</v>
      </c>
      <c r="R25" s="964">
        <v>45</v>
      </c>
      <c r="S25" s="964">
        <v>300</v>
      </c>
      <c r="T25" s="968">
        <f t="shared" si="1"/>
        <v>15</v>
      </c>
    </row>
    <row r="26" spans="5:20">
      <c r="E26" s="949"/>
      <c r="F26" s="965" t="s">
        <v>939</v>
      </c>
      <c r="H26" s="949"/>
      <c r="I26" s="961" t="s">
        <v>1006</v>
      </c>
      <c r="J26" s="962" t="s">
        <v>422</v>
      </c>
      <c r="K26" s="963"/>
      <c r="L26" s="963"/>
      <c r="M26" s="951" t="s">
        <v>1000</v>
      </c>
      <c r="N26" s="974">
        <v>2000</v>
      </c>
      <c r="O26" s="964">
        <v>30</v>
      </c>
      <c r="P26" s="964">
        <v>89</v>
      </c>
      <c r="Q26" s="964">
        <v>56</v>
      </c>
      <c r="R26" s="964">
        <v>59</v>
      </c>
      <c r="S26" s="964">
        <v>234</v>
      </c>
      <c r="T26" s="968">
        <f t="shared" si="1"/>
        <v>25.213675213675213</v>
      </c>
    </row>
    <row r="27" spans="5:20">
      <c r="E27" s="949"/>
      <c r="F27" s="965" t="s">
        <v>939</v>
      </c>
      <c r="H27" s="949"/>
      <c r="I27" s="961" t="s">
        <v>1039</v>
      </c>
      <c r="J27" s="962" t="s">
        <v>422</v>
      </c>
      <c r="K27" s="963"/>
      <c r="L27" s="963"/>
      <c r="M27" s="951" t="s">
        <v>999</v>
      </c>
      <c r="N27" s="974">
        <v>2000</v>
      </c>
      <c r="O27" s="964">
        <v>71</v>
      </c>
      <c r="P27" s="964">
        <v>65</v>
      </c>
      <c r="Q27" s="964">
        <v>73</v>
      </c>
      <c r="R27" s="964">
        <v>59</v>
      </c>
      <c r="S27" s="964">
        <v>267</v>
      </c>
      <c r="T27" s="968">
        <f t="shared" si="1"/>
        <v>22.09737827715356</v>
      </c>
    </row>
    <row r="28" spans="5:20">
      <c r="E28" s="948" t="s">
        <v>939</v>
      </c>
      <c r="F28" s="956"/>
      <c r="H28" s="948"/>
      <c r="I28" s="957" t="s">
        <v>781</v>
      </c>
      <c r="J28" s="958" t="s">
        <v>422</v>
      </c>
      <c r="K28" s="959"/>
      <c r="L28" s="959"/>
      <c r="M28" s="951" t="s">
        <v>1011</v>
      </c>
      <c r="N28" s="974">
        <v>2000</v>
      </c>
      <c r="O28" s="960">
        <v>45</v>
      </c>
      <c r="P28" s="960">
        <v>74</v>
      </c>
      <c r="Q28" s="960">
        <v>10</v>
      </c>
      <c r="R28" s="960">
        <v>63</v>
      </c>
      <c r="S28" s="960">
        <v>192</v>
      </c>
      <c r="T28" s="968">
        <f t="shared" si="1"/>
        <v>32.8125</v>
      </c>
    </row>
    <row r="29" spans="5:20">
      <c r="E29" s="949"/>
      <c r="F29" s="965" t="s">
        <v>939</v>
      </c>
      <c r="H29" s="949"/>
      <c r="I29" s="961" t="s">
        <v>1093</v>
      </c>
      <c r="J29" s="962" t="s">
        <v>422</v>
      </c>
      <c r="K29" s="963"/>
      <c r="L29" s="963"/>
      <c r="M29" s="951" t="s">
        <v>1001</v>
      </c>
      <c r="N29" s="974">
        <v>2000</v>
      </c>
      <c r="O29" s="964">
        <v>22</v>
      </c>
      <c r="P29" s="964">
        <v>55</v>
      </c>
      <c r="Q29" s="964">
        <v>51</v>
      </c>
      <c r="R29" s="964">
        <v>107</v>
      </c>
      <c r="S29" s="964">
        <v>235</v>
      </c>
      <c r="T29" s="968">
        <f t="shared" si="1"/>
        <v>45.531914893617021</v>
      </c>
    </row>
    <row r="30" spans="5:20">
      <c r="E30" s="948" t="s">
        <v>939</v>
      </c>
      <c r="F30" s="956"/>
      <c r="H30" s="948"/>
      <c r="I30" s="957" t="s">
        <v>1169</v>
      </c>
      <c r="J30" s="958" t="s">
        <v>422</v>
      </c>
      <c r="K30" s="959"/>
      <c r="L30" s="959"/>
      <c r="M30" s="951" t="s">
        <v>1003</v>
      </c>
      <c r="N30" s="974">
        <v>2000</v>
      </c>
      <c r="O30" s="960">
        <v>74</v>
      </c>
      <c r="P30" s="960">
        <v>125</v>
      </c>
      <c r="Q30" s="960">
        <v>106</v>
      </c>
      <c r="R30" s="960">
        <v>131</v>
      </c>
      <c r="S30" s="960">
        <v>436</v>
      </c>
      <c r="T30" s="968">
        <f t="shared" si="1"/>
        <v>30.045871559633028</v>
      </c>
    </row>
    <row r="31" spans="5:20">
      <c r="E31" s="946"/>
      <c r="F31" s="947"/>
      <c r="H31" s="950"/>
      <c r="I31" s="951"/>
      <c r="J31" s="952"/>
      <c r="K31" s="953"/>
      <c r="L31" s="953"/>
      <c r="M31" s="972"/>
      <c r="N31" s="974"/>
      <c r="O31" s="954"/>
      <c r="P31" s="954"/>
      <c r="Q31" s="954"/>
      <c r="R31" s="954"/>
      <c r="S31" s="954"/>
    </row>
    <row r="32" spans="5:20">
      <c r="E32" s="81"/>
      <c r="F32" s="943" t="s">
        <v>336</v>
      </c>
      <c r="H32" s="81"/>
      <c r="I32" s="944" t="s">
        <v>329</v>
      </c>
      <c r="J32" s="361" t="s">
        <v>290</v>
      </c>
      <c r="K32" s="945"/>
      <c r="L32" s="945"/>
      <c r="M32" s="18" t="s">
        <v>323</v>
      </c>
      <c r="N32" s="973">
        <v>2008</v>
      </c>
      <c r="O32" s="80">
        <v>10</v>
      </c>
      <c r="P32" s="80">
        <v>40</v>
      </c>
      <c r="Q32" s="80">
        <v>16</v>
      </c>
      <c r="R32" s="80">
        <v>5</v>
      </c>
      <c r="S32" s="80">
        <v>71</v>
      </c>
      <c r="T32" s="968">
        <f t="shared" ref="T32:T45" si="2">100*R32/S32</f>
        <v>7.042253521126761</v>
      </c>
    </row>
    <row r="33" spans="5:20">
      <c r="E33" s="81"/>
      <c r="F33" s="943" t="s">
        <v>288</v>
      </c>
      <c r="H33" s="81"/>
      <c r="I33" s="944" t="s">
        <v>594</v>
      </c>
      <c r="J33" s="361" t="s">
        <v>290</v>
      </c>
      <c r="K33" s="945"/>
      <c r="L33" s="945"/>
      <c r="M33" s="18" t="s">
        <v>963</v>
      </c>
      <c r="N33" s="973">
        <v>2008</v>
      </c>
      <c r="O33" s="80">
        <v>80</v>
      </c>
      <c r="P33" s="80">
        <v>115</v>
      </c>
      <c r="Q33" s="80">
        <v>108</v>
      </c>
      <c r="R33" s="80">
        <v>28</v>
      </c>
      <c r="S33" s="80">
        <v>331</v>
      </c>
      <c r="T33" s="968">
        <f t="shared" si="2"/>
        <v>8.4592145015105746</v>
      </c>
    </row>
    <row r="34" spans="5:20">
      <c r="E34" s="81"/>
      <c r="F34" s="943" t="s">
        <v>336</v>
      </c>
      <c r="H34" s="81"/>
      <c r="I34" s="944" t="s">
        <v>416</v>
      </c>
      <c r="J34" s="361" t="s">
        <v>290</v>
      </c>
      <c r="K34" s="945"/>
      <c r="L34" s="945"/>
      <c r="M34" s="18" t="s">
        <v>571</v>
      </c>
      <c r="N34" s="973">
        <v>2008</v>
      </c>
      <c r="O34" s="80">
        <v>12</v>
      </c>
      <c r="P34" s="80">
        <v>96</v>
      </c>
      <c r="Q34" s="80">
        <v>18</v>
      </c>
      <c r="R34" s="80">
        <v>32</v>
      </c>
      <c r="S34" s="80">
        <v>159</v>
      </c>
      <c r="T34" s="968">
        <f t="shared" si="2"/>
        <v>20.125786163522012</v>
      </c>
    </row>
    <row r="35" spans="5:20">
      <c r="E35" s="81"/>
      <c r="F35" s="943" t="s">
        <v>288</v>
      </c>
      <c r="H35" s="81"/>
      <c r="I35" s="944" t="s">
        <v>335</v>
      </c>
      <c r="J35" s="361" t="s">
        <v>290</v>
      </c>
      <c r="K35" s="945"/>
      <c r="L35" s="945"/>
      <c r="M35" s="18" t="s">
        <v>475</v>
      </c>
      <c r="N35" s="973">
        <v>2008</v>
      </c>
      <c r="O35" s="80">
        <v>118</v>
      </c>
      <c r="P35" s="80">
        <v>75</v>
      </c>
      <c r="Q35" s="80">
        <v>84</v>
      </c>
      <c r="R35" s="80">
        <v>37</v>
      </c>
      <c r="S35" s="80">
        <v>313</v>
      </c>
      <c r="T35" s="968">
        <f t="shared" si="2"/>
        <v>11.821086261980831</v>
      </c>
    </row>
    <row r="36" spans="5:20">
      <c r="E36" s="81"/>
      <c r="F36" s="943" t="s">
        <v>288</v>
      </c>
      <c r="H36" s="81"/>
      <c r="I36" s="944" t="s">
        <v>203</v>
      </c>
      <c r="J36" s="361" t="s">
        <v>290</v>
      </c>
      <c r="K36" s="945"/>
      <c r="L36" s="945"/>
      <c r="M36" s="18" t="s">
        <v>1011</v>
      </c>
      <c r="N36" s="973">
        <v>2008</v>
      </c>
      <c r="O36" s="80">
        <v>85</v>
      </c>
      <c r="P36" s="80">
        <v>136</v>
      </c>
      <c r="Q36" s="80">
        <v>75</v>
      </c>
      <c r="R36" s="80">
        <v>47</v>
      </c>
      <c r="S36" s="80">
        <v>342</v>
      </c>
      <c r="T36" s="968">
        <f t="shared" si="2"/>
        <v>13.742690058479532</v>
      </c>
    </row>
    <row r="37" spans="5:20">
      <c r="E37" s="81"/>
      <c r="F37" s="943" t="s">
        <v>288</v>
      </c>
      <c r="H37" s="81"/>
      <c r="I37" s="944" t="s">
        <v>202</v>
      </c>
      <c r="J37" s="361" t="s">
        <v>290</v>
      </c>
      <c r="K37" s="945"/>
      <c r="L37" s="945"/>
      <c r="M37" s="18" t="s">
        <v>936</v>
      </c>
      <c r="N37" s="973">
        <v>2008</v>
      </c>
      <c r="O37" s="80">
        <v>101</v>
      </c>
      <c r="P37" s="80">
        <v>114</v>
      </c>
      <c r="Q37" s="80">
        <v>202</v>
      </c>
      <c r="R37" s="80">
        <v>52</v>
      </c>
      <c r="S37" s="80">
        <v>469</v>
      </c>
      <c r="T37" s="968">
        <f t="shared" si="2"/>
        <v>11.087420042643924</v>
      </c>
    </row>
    <row r="38" spans="5:20">
      <c r="E38" s="81"/>
      <c r="F38" s="943" t="s">
        <v>288</v>
      </c>
      <c r="H38" s="81"/>
      <c r="I38" s="944" t="s">
        <v>419</v>
      </c>
      <c r="J38" s="361" t="s">
        <v>290</v>
      </c>
      <c r="K38" s="945"/>
      <c r="L38" s="945"/>
      <c r="M38" s="18" t="s">
        <v>935</v>
      </c>
      <c r="N38" s="973">
        <v>2008</v>
      </c>
      <c r="O38" s="80">
        <v>96</v>
      </c>
      <c r="P38" s="80">
        <v>78</v>
      </c>
      <c r="Q38" s="80">
        <v>56</v>
      </c>
      <c r="R38" s="80">
        <v>60</v>
      </c>
      <c r="S38" s="80">
        <v>290</v>
      </c>
      <c r="T38" s="968">
        <f t="shared" si="2"/>
        <v>20.689655172413794</v>
      </c>
    </row>
    <row r="39" spans="5:20">
      <c r="E39" s="81"/>
      <c r="F39" s="943" t="s">
        <v>288</v>
      </c>
      <c r="H39" s="81"/>
      <c r="I39" s="944" t="s">
        <v>286</v>
      </c>
      <c r="J39" s="361" t="s">
        <v>290</v>
      </c>
      <c r="K39" s="945"/>
      <c r="L39" s="945"/>
      <c r="M39" s="18" t="s">
        <v>905</v>
      </c>
      <c r="N39" s="973">
        <v>2008</v>
      </c>
      <c r="O39" s="80">
        <v>84</v>
      </c>
      <c r="P39" s="80">
        <v>54</v>
      </c>
      <c r="Q39" s="80">
        <v>47</v>
      </c>
      <c r="R39" s="80">
        <v>60</v>
      </c>
      <c r="S39" s="80">
        <v>245</v>
      </c>
      <c r="T39" s="968">
        <f t="shared" si="2"/>
        <v>24.489795918367346</v>
      </c>
    </row>
    <row r="40" spans="5:20">
      <c r="E40" s="81"/>
      <c r="F40" s="943" t="s">
        <v>336</v>
      </c>
      <c r="H40" s="81"/>
      <c r="I40" s="944" t="s">
        <v>417</v>
      </c>
      <c r="J40" s="361" t="s">
        <v>979</v>
      </c>
      <c r="K40" s="945"/>
      <c r="L40" s="945"/>
      <c r="M40" s="18" t="s">
        <v>382</v>
      </c>
      <c r="N40" s="973">
        <v>2008</v>
      </c>
      <c r="O40" s="80">
        <v>13</v>
      </c>
      <c r="P40" s="80">
        <v>30</v>
      </c>
      <c r="Q40" s="80">
        <v>33</v>
      </c>
      <c r="R40" s="80">
        <v>66</v>
      </c>
      <c r="S40" s="80">
        <v>142</v>
      </c>
      <c r="T40" s="968">
        <f t="shared" si="2"/>
        <v>46.478873239436616</v>
      </c>
    </row>
    <row r="41" spans="5:20">
      <c r="E41" s="81"/>
      <c r="F41" s="943" t="s">
        <v>336</v>
      </c>
      <c r="H41" s="81"/>
      <c r="I41" s="944" t="s">
        <v>418</v>
      </c>
      <c r="J41" s="361" t="s">
        <v>290</v>
      </c>
      <c r="K41" s="945"/>
      <c r="L41" s="945"/>
      <c r="M41" s="18" t="s">
        <v>383</v>
      </c>
      <c r="N41" s="973">
        <v>2008</v>
      </c>
      <c r="O41" s="80">
        <v>10</v>
      </c>
      <c r="P41" s="80">
        <v>42</v>
      </c>
      <c r="Q41" s="80">
        <v>11</v>
      </c>
      <c r="R41" s="80">
        <v>66</v>
      </c>
      <c r="S41" s="80">
        <v>129</v>
      </c>
      <c r="T41" s="968">
        <f t="shared" si="2"/>
        <v>51.162790697674417</v>
      </c>
    </row>
    <row r="42" spans="5:20">
      <c r="E42" s="81"/>
      <c r="F42" s="943" t="s">
        <v>288</v>
      </c>
      <c r="H42" s="81"/>
      <c r="I42" s="944" t="s">
        <v>505</v>
      </c>
      <c r="J42" s="361" t="s">
        <v>290</v>
      </c>
      <c r="K42" s="945"/>
      <c r="L42" s="945"/>
      <c r="M42" s="18" t="s">
        <v>999</v>
      </c>
      <c r="N42" s="973">
        <v>2008</v>
      </c>
      <c r="O42" s="80">
        <v>62</v>
      </c>
      <c r="P42" s="80">
        <v>66</v>
      </c>
      <c r="Q42" s="80">
        <v>76</v>
      </c>
      <c r="R42" s="80">
        <v>69</v>
      </c>
      <c r="S42" s="80">
        <v>274</v>
      </c>
      <c r="T42" s="968">
        <f t="shared" si="2"/>
        <v>25.182481751824817</v>
      </c>
    </row>
    <row r="43" spans="5:20">
      <c r="E43" s="81"/>
      <c r="F43" s="943" t="s">
        <v>288</v>
      </c>
      <c r="H43" s="81"/>
      <c r="I43" s="944" t="s">
        <v>204</v>
      </c>
      <c r="J43" s="361" t="s">
        <v>290</v>
      </c>
      <c r="K43" s="21">
        <v>2008</v>
      </c>
      <c r="L43" s="945"/>
      <c r="M43" s="18" t="s">
        <v>1000</v>
      </c>
      <c r="N43" s="973">
        <v>2008</v>
      </c>
      <c r="O43" s="80">
        <v>44</v>
      </c>
      <c r="P43" s="80">
        <v>110</v>
      </c>
      <c r="Q43" s="80">
        <v>81</v>
      </c>
      <c r="R43" s="80">
        <v>73</v>
      </c>
      <c r="S43" s="80">
        <v>308</v>
      </c>
      <c r="T43" s="968">
        <f t="shared" si="2"/>
        <v>23.7012987012987</v>
      </c>
    </row>
    <row r="44" spans="5:20">
      <c r="E44" s="81"/>
      <c r="F44" s="943" t="s">
        <v>288</v>
      </c>
      <c r="H44" s="81"/>
      <c r="I44" s="944" t="s">
        <v>267</v>
      </c>
      <c r="J44" s="361" t="s">
        <v>290</v>
      </c>
      <c r="K44" s="945"/>
      <c r="L44" s="945"/>
      <c r="M44" s="18" t="s">
        <v>1001</v>
      </c>
      <c r="N44" s="973">
        <v>2008</v>
      </c>
      <c r="O44" s="80">
        <v>40</v>
      </c>
      <c r="P44" s="80">
        <v>81</v>
      </c>
      <c r="Q44" s="80">
        <v>77</v>
      </c>
      <c r="R44" s="80">
        <v>101</v>
      </c>
      <c r="S44" s="80">
        <v>298</v>
      </c>
      <c r="T44" s="968">
        <f t="shared" si="2"/>
        <v>33.892617449664428</v>
      </c>
    </row>
    <row r="45" spans="5:20">
      <c r="E45" s="81"/>
      <c r="F45" s="943" t="s">
        <v>288</v>
      </c>
      <c r="H45" s="81"/>
      <c r="I45" s="944" t="s">
        <v>211</v>
      </c>
      <c r="J45" s="361" t="s">
        <v>290</v>
      </c>
      <c r="K45" s="945"/>
      <c r="L45" s="945"/>
      <c r="M45" s="18" t="s">
        <v>1003</v>
      </c>
      <c r="N45" s="973">
        <v>2008</v>
      </c>
      <c r="O45" s="80">
        <v>67</v>
      </c>
      <c r="P45" s="80">
        <v>96</v>
      </c>
      <c r="Q45" s="80">
        <v>108</v>
      </c>
      <c r="R45" s="80">
        <v>188</v>
      </c>
      <c r="S45" s="80">
        <v>459</v>
      </c>
      <c r="T45" s="968">
        <f t="shared" si="2"/>
        <v>40.958605664488019</v>
      </c>
    </row>
    <row r="46" spans="5:20">
      <c r="E46" s="81"/>
      <c r="F46" s="943"/>
      <c r="H46" s="81"/>
      <c r="I46" s="944"/>
      <c r="J46" s="361"/>
      <c r="K46" s="945"/>
      <c r="L46" s="945"/>
      <c r="M46" s="85"/>
      <c r="N46" s="973"/>
      <c r="O46" s="80"/>
      <c r="P46" s="80"/>
      <c r="Q46" s="80"/>
      <c r="R46" s="80"/>
      <c r="S46" s="80"/>
    </row>
    <row r="47" spans="5:20">
      <c r="E47" s="528" t="s">
        <v>288</v>
      </c>
      <c r="F47" s="941"/>
      <c r="H47" s="528"/>
      <c r="I47" s="541" t="s">
        <v>338</v>
      </c>
      <c r="J47" s="942" t="s">
        <v>292</v>
      </c>
      <c r="K47" s="541" t="s">
        <v>1004</v>
      </c>
      <c r="L47" s="540"/>
      <c r="M47" s="18" t="s">
        <v>1004</v>
      </c>
      <c r="N47" s="973">
        <v>2011</v>
      </c>
      <c r="O47" s="524">
        <v>105</v>
      </c>
      <c r="P47" s="524">
        <v>59</v>
      </c>
      <c r="Q47" s="524">
        <v>91</v>
      </c>
      <c r="R47" s="524">
        <v>21</v>
      </c>
      <c r="S47" s="524">
        <v>277</v>
      </c>
      <c r="T47" s="968">
        <f t="shared" ref="T47:T59" si="3">100*R47/S47</f>
        <v>7.581227436823105</v>
      </c>
    </row>
    <row r="48" spans="5:20">
      <c r="E48" s="528" t="s">
        <v>288</v>
      </c>
      <c r="F48" s="941"/>
      <c r="H48" s="528"/>
      <c r="I48" s="541" t="s">
        <v>337</v>
      </c>
      <c r="J48" s="942" t="s">
        <v>292</v>
      </c>
      <c r="K48" s="541" t="s">
        <v>963</v>
      </c>
      <c r="L48" s="540"/>
      <c r="M48" s="18" t="s">
        <v>963</v>
      </c>
      <c r="N48" s="973">
        <v>2011</v>
      </c>
      <c r="O48" s="524">
        <v>81</v>
      </c>
      <c r="P48" s="524">
        <v>107</v>
      </c>
      <c r="Q48" s="524">
        <v>93</v>
      </c>
      <c r="R48" s="524">
        <v>33</v>
      </c>
      <c r="S48" s="524">
        <v>314</v>
      </c>
      <c r="T48" s="968">
        <f t="shared" si="3"/>
        <v>10.509554140127388</v>
      </c>
    </row>
    <row r="49" spans="5:21">
      <c r="E49" s="528" t="s">
        <v>288</v>
      </c>
      <c r="F49" s="941"/>
      <c r="H49" s="528"/>
      <c r="I49" s="541" t="s">
        <v>339</v>
      </c>
      <c r="J49" s="942" t="s">
        <v>292</v>
      </c>
      <c r="K49" s="541" t="s">
        <v>905</v>
      </c>
      <c r="L49" s="540"/>
      <c r="M49" s="18" t="s">
        <v>905</v>
      </c>
      <c r="N49" s="973">
        <v>2011</v>
      </c>
      <c r="O49" s="524">
        <v>91</v>
      </c>
      <c r="P49" s="524">
        <v>53</v>
      </c>
      <c r="Q49" s="524">
        <v>63</v>
      </c>
      <c r="R49" s="524">
        <v>69</v>
      </c>
      <c r="S49" s="524">
        <v>276</v>
      </c>
      <c r="T49" s="968">
        <f t="shared" si="3"/>
        <v>25</v>
      </c>
    </row>
    <row r="50" spans="5:21">
      <c r="E50" s="528" t="s">
        <v>288</v>
      </c>
      <c r="F50" s="941"/>
      <c r="H50" s="528"/>
      <c r="I50" s="541" t="s">
        <v>293</v>
      </c>
      <c r="J50" s="942" t="s">
        <v>292</v>
      </c>
      <c r="K50" s="541" t="s">
        <v>1011</v>
      </c>
      <c r="L50" s="540"/>
      <c r="M50" s="18" t="s">
        <v>1011</v>
      </c>
      <c r="N50" s="973">
        <v>2011</v>
      </c>
      <c r="O50" s="524">
        <v>82</v>
      </c>
      <c r="P50" s="524">
        <v>134</v>
      </c>
      <c r="Q50" s="524">
        <v>76</v>
      </c>
      <c r="R50" s="524">
        <v>71</v>
      </c>
      <c r="S50" s="524">
        <v>363</v>
      </c>
      <c r="T50" s="968">
        <f t="shared" si="3"/>
        <v>19.55922865013774</v>
      </c>
    </row>
    <row r="51" spans="5:21">
      <c r="E51" s="528" t="s">
        <v>288</v>
      </c>
      <c r="F51" s="941"/>
      <c r="H51" s="528"/>
      <c r="I51" s="541" t="s">
        <v>441</v>
      </c>
      <c r="J51" s="942" t="s">
        <v>596</v>
      </c>
      <c r="K51" s="541" t="s">
        <v>934</v>
      </c>
      <c r="L51" s="540"/>
      <c r="M51" s="18" t="s">
        <v>934</v>
      </c>
      <c r="N51" s="973">
        <v>2011</v>
      </c>
      <c r="O51" s="524">
        <v>94</v>
      </c>
      <c r="P51" s="524">
        <v>128</v>
      </c>
      <c r="Q51" s="524">
        <v>55</v>
      </c>
      <c r="R51" s="524">
        <v>79</v>
      </c>
      <c r="S51" s="524">
        <v>356</v>
      </c>
      <c r="T51" s="968">
        <f t="shared" si="3"/>
        <v>22.191011235955056</v>
      </c>
    </row>
    <row r="52" spans="5:21">
      <c r="E52" s="528" t="s">
        <v>288</v>
      </c>
      <c r="F52" s="941"/>
      <c r="H52" s="528"/>
      <c r="I52" s="541" t="s">
        <v>262</v>
      </c>
      <c r="J52" s="942" t="s">
        <v>292</v>
      </c>
      <c r="K52" s="541" t="s">
        <v>935</v>
      </c>
      <c r="L52" s="540"/>
      <c r="M52" s="18" t="s">
        <v>935</v>
      </c>
      <c r="N52" s="973">
        <v>2011</v>
      </c>
      <c r="O52" s="524">
        <v>87</v>
      </c>
      <c r="P52" s="524">
        <v>72</v>
      </c>
      <c r="Q52" s="524">
        <v>40</v>
      </c>
      <c r="R52" s="524">
        <v>80</v>
      </c>
      <c r="S52" s="524">
        <v>279</v>
      </c>
      <c r="T52" s="968">
        <f t="shared" si="3"/>
        <v>28.673835125448029</v>
      </c>
    </row>
    <row r="53" spans="5:21">
      <c r="E53" s="528" t="s">
        <v>288</v>
      </c>
      <c r="F53" s="941"/>
      <c r="H53" s="528"/>
      <c r="I53" s="541" t="s">
        <v>291</v>
      </c>
      <c r="J53" s="942" t="s">
        <v>292</v>
      </c>
      <c r="K53" s="541" t="s">
        <v>936</v>
      </c>
      <c r="L53" s="540"/>
      <c r="M53" s="18" t="s">
        <v>936</v>
      </c>
      <c r="N53" s="973">
        <v>2011</v>
      </c>
      <c r="O53" s="524">
        <v>98</v>
      </c>
      <c r="P53" s="524">
        <v>109</v>
      </c>
      <c r="Q53" s="524">
        <v>219</v>
      </c>
      <c r="R53" s="524">
        <v>81</v>
      </c>
      <c r="S53" s="524">
        <v>507</v>
      </c>
      <c r="T53" s="968">
        <f t="shared" si="3"/>
        <v>15.976331360946746</v>
      </c>
    </row>
    <row r="54" spans="5:21">
      <c r="E54" s="528" t="s">
        <v>288</v>
      </c>
      <c r="F54" s="941"/>
      <c r="H54" s="528"/>
      <c r="I54" s="541" t="s">
        <v>263</v>
      </c>
      <c r="J54" s="942" t="s">
        <v>292</v>
      </c>
      <c r="K54" s="541" t="s">
        <v>999</v>
      </c>
      <c r="L54" s="540"/>
      <c r="M54" s="18" t="s">
        <v>999</v>
      </c>
      <c r="N54" s="973">
        <v>2011</v>
      </c>
      <c r="O54" s="524">
        <v>60</v>
      </c>
      <c r="P54" s="524">
        <v>49</v>
      </c>
      <c r="Q54" s="524">
        <v>87</v>
      </c>
      <c r="R54" s="524">
        <v>83</v>
      </c>
      <c r="S54" s="524">
        <v>278</v>
      </c>
      <c r="T54" s="968">
        <f t="shared" si="3"/>
        <v>29.85611510791367</v>
      </c>
    </row>
    <row r="55" spans="5:21">
      <c r="E55" s="528" t="s">
        <v>288</v>
      </c>
      <c r="F55" s="941"/>
      <c r="H55" s="528"/>
      <c r="I55" s="541" t="s">
        <v>838</v>
      </c>
      <c r="J55" s="942" t="s">
        <v>596</v>
      </c>
      <c r="K55" s="541" t="s">
        <v>839</v>
      </c>
      <c r="L55" s="540"/>
      <c r="M55" s="18" t="s">
        <v>326</v>
      </c>
      <c r="N55" s="973">
        <v>2011</v>
      </c>
      <c r="O55" s="524">
        <v>124</v>
      </c>
      <c r="P55" s="524">
        <v>194</v>
      </c>
      <c r="Q55" s="524">
        <v>259</v>
      </c>
      <c r="R55" s="524">
        <v>85</v>
      </c>
      <c r="S55" s="524">
        <v>663</v>
      </c>
      <c r="T55" s="968">
        <f t="shared" si="3"/>
        <v>12.820512820512821</v>
      </c>
    </row>
    <row r="56" spans="5:21">
      <c r="E56" s="528" t="s">
        <v>288</v>
      </c>
      <c r="F56" s="941"/>
      <c r="H56" s="528"/>
      <c r="I56" s="541" t="s">
        <v>395</v>
      </c>
      <c r="J56" s="942" t="s">
        <v>292</v>
      </c>
      <c r="K56" s="541" t="s">
        <v>1000</v>
      </c>
      <c r="L56" s="540"/>
      <c r="M56" s="18" t="s">
        <v>1000</v>
      </c>
      <c r="N56" s="973">
        <v>2011</v>
      </c>
      <c r="O56" s="524">
        <v>48</v>
      </c>
      <c r="P56" s="524">
        <v>111</v>
      </c>
      <c r="Q56" s="524">
        <v>97</v>
      </c>
      <c r="R56" s="524">
        <v>90</v>
      </c>
      <c r="S56" s="524">
        <v>346</v>
      </c>
      <c r="T56" s="968">
        <f t="shared" si="3"/>
        <v>26.01156069364162</v>
      </c>
    </row>
    <row r="57" spans="5:21">
      <c r="E57" s="528" t="s">
        <v>288</v>
      </c>
      <c r="F57" s="941"/>
      <c r="H57" s="528"/>
      <c r="I57" s="541" t="s">
        <v>260</v>
      </c>
      <c r="J57" s="942" t="s">
        <v>292</v>
      </c>
      <c r="K57" s="541" t="s">
        <v>1001</v>
      </c>
      <c r="L57" s="540"/>
      <c r="M57" s="18" t="s">
        <v>1001</v>
      </c>
      <c r="N57" s="973">
        <v>2011</v>
      </c>
      <c r="O57" s="524">
        <v>45</v>
      </c>
      <c r="P57" s="524">
        <v>82</v>
      </c>
      <c r="Q57" s="524">
        <v>76</v>
      </c>
      <c r="R57" s="524">
        <v>111</v>
      </c>
      <c r="S57" s="524">
        <v>314</v>
      </c>
      <c r="T57" s="968">
        <f t="shared" si="3"/>
        <v>35.35031847133758</v>
      </c>
    </row>
    <row r="58" spans="5:21">
      <c r="E58" s="528" t="s">
        <v>288</v>
      </c>
      <c r="F58" s="941"/>
      <c r="H58" s="528"/>
      <c r="I58" s="541" t="s">
        <v>340</v>
      </c>
      <c r="J58" s="942" t="s">
        <v>596</v>
      </c>
      <c r="K58" s="541" t="s">
        <v>1002</v>
      </c>
      <c r="L58" s="540"/>
      <c r="M58" s="18" t="s">
        <v>1002</v>
      </c>
      <c r="N58" s="973">
        <v>2011</v>
      </c>
      <c r="O58" s="524">
        <v>62</v>
      </c>
      <c r="P58" s="524">
        <v>65</v>
      </c>
      <c r="Q58" s="524">
        <v>7</v>
      </c>
      <c r="R58" s="524">
        <v>132</v>
      </c>
      <c r="S58" s="524">
        <v>267</v>
      </c>
      <c r="T58" s="968">
        <f t="shared" si="3"/>
        <v>49.438202247191015</v>
      </c>
    </row>
    <row r="59" spans="5:21">
      <c r="E59" s="528" t="s">
        <v>288</v>
      </c>
      <c r="F59" s="941"/>
      <c r="H59" s="528"/>
      <c r="I59" s="541" t="s">
        <v>289</v>
      </c>
      <c r="J59" s="942" t="s">
        <v>290</v>
      </c>
      <c r="K59" s="541" t="s">
        <v>1003</v>
      </c>
      <c r="L59" s="540"/>
      <c r="M59" s="18" t="s">
        <v>1003</v>
      </c>
      <c r="N59" s="973">
        <v>2011</v>
      </c>
      <c r="O59" s="524">
        <v>67</v>
      </c>
      <c r="P59" s="524">
        <v>99</v>
      </c>
      <c r="Q59" s="524">
        <v>120</v>
      </c>
      <c r="R59" s="524">
        <v>226</v>
      </c>
      <c r="S59" s="524">
        <v>512</v>
      </c>
      <c r="T59" s="968">
        <f t="shared" si="3"/>
        <v>44.140625</v>
      </c>
    </row>
    <row r="60" spans="5:21" s="15" customFormat="1">
      <c r="E60" s="528"/>
      <c r="F60" s="941"/>
      <c r="H60" s="528"/>
      <c r="I60" s="18" t="s">
        <v>1081</v>
      </c>
      <c r="J60" s="344" t="s">
        <v>1078</v>
      </c>
      <c r="K60" s="18"/>
      <c r="L60" s="21"/>
      <c r="M60" s="18"/>
      <c r="N60" s="973">
        <v>2011</v>
      </c>
      <c r="O60" s="369">
        <f>O56/100*données!$CK$51</f>
        <v>960.67103999999995</v>
      </c>
      <c r="P60" s="369">
        <f>P56/100*données!$CK$51</f>
        <v>2221.5517800000002</v>
      </c>
      <c r="Q60" s="369">
        <f>Q56/100*données!$CK$51</f>
        <v>1941.3560599999998</v>
      </c>
      <c r="R60" s="369">
        <f>R56/100*données!$CK$51</f>
        <v>1801.2582</v>
      </c>
      <c r="S60" s="369">
        <f>S56/100*données!$CK$51</f>
        <v>6924.8370799999993</v>
      </c>
      <c r="T60" s="968"/>
      <c r="U60" s="4"/>
    </row>
    <row r="61" spans="5:21" s="15" customFormat="1">
      <c r="E61" s="528"/>
      <c r="F61" s="941"/>
      <c r="H61" s="528"/>
      <c r="I61" s="18" t="s">
        <v>783</v>
      </c>
      <c r="J61" s="344" t="s">
        <v>1078</v>
      </c>
      <c r="K61" s="18"/>
      <c r="L61" s="21"/>
      <c r="M61" s="18"/>
      <c r="N61" s="973">
        <v>2011</v>
      </c>
      <c r="O61" s="1347">
        <f>O60+P60+Q60</f>
        <v>5123.57888</v>
      </c>
      <c r="P61" s="1348"/>
      <c r="Q61" s="1349"/>
      <c r="R61" s="369"/>
      <c r="S61" s="369"/>
      <c r="T61" s="968"/>
      <c r="U61" s="4"/>
    </row>
    <row r="62" spans="5:21">
      <c r="E62" s="528"/>
      <c r="F62" s="549"/>
      <c r="H62" s="7"/>
      <c r="I62" s="18"/>
      <c r="J62" s="344"/>
      <c r="K62" s="21"/>
      <c r="L62" s="21"/>
      <c r="M62" s="2"/>
      <c r="N62" s="973"/>
      <c r="O62" s="4"/>
      <c r="P62" s="4"/>
      <c r="Q62" s="4"/>
      <c r="R62" s="4"/>
      <c r="S62" s="4"/>
    </row>
    <row r="63" spans="5:21">
      <c r="E63" s="583"/>
      <c r="F63" s="549"/>
      <c r="G63" s="528"/>
      <c r="H63" s="7"/>
      <c r="I63" s="18" t="s">
        <v>258</v>
      </c>
      <c r="J63" s="344"/>
      <c r="K63" s="21"/>
      <c r="L63" s="21"/>
      <c r="M63" s="2"/>
      <c r="N63" s="973"/>
      <c r="O63" s="4"/>
      <c r="P63" s="4"/>
      <c r="Q63" s="4"/>
      <c r="R63" s="4"/>
      <c r="S63" s="4"/>
    </row>
    <row r="64" spans="5:21">
      <c r="E64" s="583"/>
      <c r="F64" s="549"/>
      <c r="G64" s="528"/>
      <c r="H64" s="7"/>
      <c r="I64" s="18" t="str">
        <f>I21</f>
        <v>France - 1994</v>
      </c>
      <c r="J64" s="344" t="s">
        <v>259</v>
      </c>
      <c r="K64" s="21"/>
      <c r="L64" s="21"/>
      <c r="M64" s="18" t="s">
        <v>1000</v>
      </c>
      <c r="N64" s="973">
        <v>1994</v>
      </c>
      <c r="O64" s="968">
        <f>100*O21/$S21</f>
        <v>13.461538461538462</v>
      </c>
      <c r="P64" s="968">
        <f>100*P21/$S21</f>
        <v>37.019230769230766</v>
      </c>
      <c r="Q64" s="968">
        <f>100*Q21/$S21</f>
        <v>26.923076923076923</v>
      </c>
      <c r="R64" s="968">
        <f>100*R21/$S21</f>
        <v>23.076923076923077</v>
      </c>
      <c r="S64" s="968">
        <f>100*S21/$S21</f>
        <v>100</v>
      </c>
      <c r="T64" s="968">
        <f>R64</f>
        <v>23.076923076923077</v>
      </c>
    </row>
    <row r="65" spans="5:21">
      <c r="E65" s="583"/>
      <c r="F65" s="549"/>
      <c r="G65" s="528"/>
      <c r="H65" s="7"/>
      <c r="I65" s="18" t="str">
        <f>I26</f>
        <v>France - 2000</v>
      </c>
      <c r="J65" s="344" t="s">
        <v>259</v>
      </c>
      <c r="K65" s="21">
        <v>2000</v>
      </c>
      <c r="L65" s="21"/>
      <c r="M65" s="18" t="s">
        <v>1000</v>
      </c>
      <c r="N65" s="973">
        <v>2000</v>
      </c>
      <c r="O65" s="968">
        <f>100*O26/$S26</f>
        <v>12.820512820512821</v>
      </c>
      <c r="P65" s="968">
        <f>100*P26/$S26</f>
        <v>38.034188034188034</v>
      </c>
      <c r="Q65" s="968">
        <f>100*Q26/$S26</f>
        <v>23.931623931623932</v>
      </c>
      <c r="R65" s="968">
        <f>100*R26/$S26</f>
        <v>25.213675213675213</v>
      </c>
      <c r="S65" s="968">
        <f>100*S26/$S26</f>
        <v>100</v>
      </c>
      <c r="T65" s="968">
        <f>R65</f>
        <v>25.213675213675213</v>
      </c>
    </row>
    <row r="66" spans="5:21" s="15" customFormat="1">
      <c r="E66" s="583"/>
      <c r="F66" s="549"/>
      <c r="G66" s="528"/>
      <c r="H66" s="7"/>
      <c r="I66" s="18" t="str">
        <f>I43</f>
        <v>France - 2008</v>
      </c>
      <c r="J66" s="344" t="s">
        <v>259</v>
      </c>
      <c r="K66" s="21"/>
      <c r="L66" s="21"/>
      <c r="M66" s="18" t="s">
        <v>1000</v>
      </c>
      <c r="N66" s="973">
        <v>2008</v>
      </c>
      <c r="O66" s="968">
        <f>100*O43/$S43</f>
        <v>14.285714285714286</v>
      </c>
      <c r="P66" s="968">
        <f>100*P43/$S43</f>
        <v>35.714285714285715</v>
      </c>
      <c r="Q66" s="968">
        <f>100*Q43/$S43</f>
        <v>26.2987012987013</v>
      </c>
      <c r="R66" s="968">
        <f>100*R43/$S43</f>
        <v>23.7012987012987</v>
      </c>
      <c r="S66" s="968">
        <f>100*S43/$S43</f>
        <v>100</v>
      </c>
      <c r="T66" s="968">
        <f>R66</f>
        <v>23.7012987012987</v>
      </c>
      <c r="U66" s="4"/>
    </row>
    <row r="67" spans="5:21">
      <c r="E67" s="583"/>
      <c r="F67" s="549"/>
      <c r="G67" s="528"/>
      <c r="H67" s="7"/>
      <c r="I67" s="18" t="str">
        <f>I56</f>
        <v>France - au 2e trimestre 2011</v>
      </c>
      <c r="J67" s="344" t="s">
        <v>259</v>
      </c>
      <c r="K67" s="21">
        <v>2011</v>
      </c>
      <c r="L67" s="21"/>
      <c r="M67" s="18" t="s">
        <v>1000</v>
      </c>
      <c r="N67" s="973">
        <v>2011</v>
      </c>
      <c r="O67" s="968">
        <f>100*O56/$S56</f>
        <v>13.872832369942197</v>
      </c>
      <c r="P67" s="968">
        <f>100*P56/$S56</f>
        <v>32.080924855491332</v>
      </c>
      <c r="Q67" s="968">
        <f>100*Q56/$S56</f>
        <v>28.034682080924856</v>
      </c>
      <c r="R67" s="968">
        <f>100*R56/$S56</f>
        <v>26.01156069364162</v>
      </c>
      <c r="S67" s="968">
        <f>100*S56/$S56</f>
        <v>100</v>
      </c>
      <c r="T67" s="968">
        <f>R67</f>
        <v>26.01156069364162</v>
      </c>
    </row>
    <row r="68" spans="5:21">
      <c r="E68" s="583"/>
      <c r="F68" s="549"/>
      <c r="G68" s="528"/>
      <c r="H68" s="7"/>
      <c r="I68" s="18"/>
      <c r="J68" s="344"/>
      <c r="K68" s="21"/>
      <c r="L68" s="21"/>
      <c r="M68" s="2"/>
      <c r="N68" s="973"/>
      <c r="O68" s="4"/>
      <c r="P68" s="4"/>
      <c r="Q68" s="4"/>
      <c r="R68" s="4"/>
      <c r="S68" s="4"/>
    </row>
    <row r="69" spans="5:21" s="976" customFormat="1" ht="45">
      <c r="E69" s="946"/>
      <c r="F69" s="947"/>
      <c r="G69" s="948"/>
      <c r="H69" s="950"/>
      <c r="I69" s="951" t="s">
        <v>295</v>
      </c>
      <c r="J69" s="977" t="s">
        <v>1104</v>
      </c>
      <c r="K69" s="953"/>
      <c r="L69" s="953"/>
      <c r="M69" s="951"/>
      <c r="N69" s="974"/>
      <c r="O69" s="954" t="str">
        <f>O6</f>
        <v>ménages</v>
      </c>
      <c r="P69" s="954" t="s">
        <v>440</v>
      </c>
      <c r="Q69" s="954" t="str">
        <f>Q6</f>
        <v>sociétés financières</v>
      </c>
      <c r="R69" s="954" t="str">
        <f>R6</f>
        <v>public</v>
      </c>
      <c r="S69" s="954" t="str">
        <f>S6</f>
        <v>total</v>
      </c>
      <c r="T69" s="954"/>
      <c r="U69" s="954"/>
    </row>
    <row r="70" spans="5:21">
      <c r="E70" s="583"/>
      <c r="F70" s="549"/>
      <c r="G70" s="528"/>
      <c r="H70" s="7"/>
      <c r="I70" s="18" t="s">
        <v>908</v>
      </c>
      <c r="J70" s="935" t="s">
        <v>1104</v>
      </c>
      <c r="K70" s="21"/>
      <c r="L70" s="21"/>
      <c r="M70" s="18" t="s">
        <v>1000</v>
      </c>
      <c r="N70" s="973">
        <v>2000</v>
      </c>
      <c r="O70" s="955">
        <f>données!BZ68</f>
        <v>19.60955603588614</v>
      </c>
      <c r="P70" s="955">
        <f>données!BZ64+données!BZ69</f>
        <v>57.508208075320276</v>
      </c>
      <c r="Q70" s="955">
        <f>données!BZ65</f>
        <v>5.1490928431199654</v>
      </c>
      <c r="R70" s="955">
        <f>données!BZ66</f>
        <v>17.733150803228913</v>
      </c>
      <c r="S70" s="829">
        <f>SUM(O70:R70)</f>
        <v>100.00000775755528</v>
      </c>
    </row>
    <row r="71" spans="5:21">
      <c r="E71" s="583"/>
      <c r="F71" s="549"/>
      <c r="G71" s="528"/>
      <c r="H71" s="7"/>
      <c r="I71" s="18" t="s">
        <v>257</v>
      </c>
      <c r="J71" s="935" t="s">
        <v>1104</v>
      </c>
      <c r="K71" s="21"/>
      <c r="L71" s="21"/>
      <c r="M71" s="18" t="s">
        <v>1000</v>
      </c>
      <c r="N71" s="973">
        <v>2011</v>
      </c>
      <c r="O71" s="955">
        <f>données!CK68</f>
        <v>18.925145072314415</v>
      </c>
      <c r="P71" s="955">
        <f>données!CK64+données!CK69</f>
        <v>57.833773411116198</v>
      </c>
      <c r="Q71" s="955">
        <f>données!CK65</f>
        <v>5.0287690899031272</v>
      </c>
      <c r="R71" s="955">
        <f>données!CK66</f>
        <v>18.212312426666259</v>
      </c>
      <c r="S71" s="829">
        <f>SUM(O71:R71)</f>
        <v>100</v>
      </c>
    </row>
    <row r="72" spans="5:21">
      <c r="E72" s="583"/>
      <c r="F72" s="549"/>
      <c r="G72" s="528"/>
      <c r="H72" s="7"/>
      <c r="I72" s="18"/>
      <c r="J72" s="344"/>
      <c r="K72" s="21"/>
      <c r="L72" s="21"/>
      <c r="M72" s="2"/>
      <c r="N72" s="973"/>
      <c r="O72" s="4"/>
      <c r="P72" s="4"/>
      <c r="Q72" s="4"/>
      <c r="R72" s="4"/>
      <c r="S72" s="829"/>
    </row>
    <row r="73" spans="5:21">
      <c r="E73" s="583"/>
      <c r="F73" s="549"/>
      <c r="G73" s="528"/>
      <c r="H73" s="7"/>
      <c r="I73" s="18" t="s">
        <v>1067</v>
      </c>
      <c r="J73" s="344"/>
      <c r="K73" s="21"/>
      <c r="L73" s="21"/>
      <c r="M73" s="2"/>
      <c r="N73" s="973"/>
      <c r="O73" s="4"/>
      <c r="P73" s="4"/>
      <c r="Q73" s="4"/>
      <c r="R73" s="4"/>
      <c r="S73" s="829"/>
    </row>
    <row r="74" spans="5:21">
      <c r="E74" s="583"/>
      <c r="F74" s="549"/>
      <c r="G74" s="528"/>
      <c r="H74" s="7"/>
      <c r="I74" s="18" t="str">
        <f>I70</f>
        <v>France 2000</v>
      </c>
      <c r="J74" s="344" t="s">
        <v>327</v>
      </c>
      <c r="K74" s="21"/>
      <c r="L74" s="21"/>
      <c r="M74" s="18" t="s">
        <v>1000</v>
      </c>
      <c r="N74" s="973">
        <v>2000</v>
      </c>
      <c r="O74" s="966">
        <f>O65/O70</f>
        <v>0.65378904025419327</v>
      </c>
      <c r="P74" s="966">
        <f>P65/P70</f>
        <v>0.6613697297675053</v>
      </c>
      <c r="Q74" s="966">
        <f>Q65/Q70</f>
        <v>4.6477359528679925</v>
      </c>
      <c r="R74" s="966">
        <f>R65/R70</f>
        <v>1.4218384253002698</v>
      </c>
      <c r="S74" s="966">
        <f>S65/S70</f>
        <v>0.99999992242445324</v>
      </c>
    </row>
    <row r="75" spans="5:21">
      <c r="E75" s="583"/>
      <c r="F75" s="549"/>
      <c r="G75" s="528"/>
      <c r="H75" s="7"/>
      <c r="I75" s="18" t="str">
        <f>I71</f>
        <v>France 2011</v>
      </c>
      <c r="J75" s="344" t="s">
        <v>328</v>
      </c>
      <c r="K75" s="21"/>
      <c r="L75" s="21"/>
      <c r="M75" s="18" t="s">
        <v>1000</v>
      </c>
      <c r="N75" s="973">
        <v>2011</v>
      </c>
      <c r="O75" s="966">
        <f>O67/O71</f>
        <v>0.73303704235465839</v>
      </c>
      <c r="P75" s="966">
        <f>P67/P71</f>
        <v>0.55470917706581935</v>
      </c>
      <c r="Q75" s="966">
        <f>Q67/Q71</f>
        <v>5.5748596882711325</v>
      </c>
      <c r="R75" s="966">
        <f>R67/R71</f>
        <v>1.4282404169366099</v>
      </c>
      <c r="S75" s="966">
        <f>S67/S71</f>
        <v>1</v>
      </c>
    </row>
    <row r="76" spans="5:21">
      <c r="N76" s="975"/>
    </row>
  </sheetData>
  <mergeCells count="1">
    <mergeCell ref="O61:Q61"/>
  </mergeCells>
  <phoneticPr fontId="22" type="noConversion"/>
  <pageMargins left="0.75" right="0.75" top="1" bottom="1" header="0.5" footer="0.5"/>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3</vt:i4>
      </vt:variant>
      <vt:variant>
        <vt:lpstr>Graphiques</vt:lpstr>
      </vt:variant>
      <vt:variant>
        <vt:i4>130</vt:i4>
      </vt:variant>
    </vt:vector>
  </HeadingPairs>
  <TitlesOfParts>
    <vt:vector size="133" baseType="lpstr">
      <vt:lpstr>présentation</vt:lpstr>
      <vt:lpstr>données</vt:lpstr>
      <vt:lpstr>données 2</vt:lpstr>
      <vt:lpstr>fig. évol. dette tot (7)</vt:lpstr>
      <vt:lpstr>fig. évol. dette tot (6)</vt:lpstr>
      <vt:lpstr>fig. évol. dette tot (5)</vt:lpstr>
      <vt:lpstr>fig. évol. dette tot (4)</vt:lpstr>
      <vt:lpstr>fig. évol. dette tot (3)</vt:lpstr>
      <vt:lpstr>fig. évol. dette tot (2)</vt:lpstr>
      <vt:lpstr>fig. évol. dette tot</vt:lpstr>
      <vt:lpstr>fig. évol. dette tot (8)</vt:lpstr>
      <vt:lpstr>fig. évol. dette tot (9)</vt:lpstr>
      <vt:lpstr>fig. évol. dette tot €</vt:lpstr>
      <vt:lpstr>fig. évol. dette tot vol.</vt:lpstr>
      <vt:lpstr>fig. évol. dette tot vol. (2)</vt:lpstr>
      <vt:lpstr>fig. évol. dette totale %</vt:lpstr>
      <vt:lpstr>fig. évol. dette totale % (2)</vt:lpstr>
      <vt:lpstr>fig. évol. dette inflation</vt:lpstr>
      <vt:lpstr>fig. évol. dette inflation (2)</vt:lpstr>
      <vt:lpstr>fig. évol. dette inflation (3)</vt:lpstr>
      <vt:lpstr>fig. évol. dette inflation (4)</vt:lpstr>
      <vt:lpstr>fig. évol. dette inflation (5)</vt:lpstr>
      <vt:lpstr>fig. évol. dette inflation (6)</vt:lpstr>
      <vt:lpstr>fig. évol. dette inflation (7)</vt:lpstr>
      <vt:lpstr>fig. évol. dette neige</vt:lpstr>
      <vt:lpstr>fig. évol. dette neige (2)</vt:lpstr>
      <vt:lpstr>fig. évol. dette neige (3)</vt:lpstr>
      <vt:lpstr>fig. évol. dette neige (4)</vt:lpstr>
      <vt:lpstr>fig. évol. dette neige (5)</vt:lpstr>
      <vt:lpstr>fig. évol. dette neige (6)</vt:lpstr>
      <vt:lpstr>fig. évol. dette neige (7)</vt:lpstr>
      <vt:lpstr>fig. évol. dette É neige cad %</vt:lpstr>
      <vt:lpstr>évol. dette É neige cad % NB</vt:lpstr>
      <vt:lpstr>évasion fiscale € 2012</vt:lpstr>
      <vt:lpstr>fig. évol. dette É secret banc.</vt:lpstr>
      <vt:lpstr>fig. évol. dette É secret cad.</vt:lpstr>
      <vt:lpstr>évol. dette É secret cad neige</vt:lpstr>
      <vt:lpstr>évol. dette É secr cad neig NB</vt:lpstr>
      <vt:lpstr>fig. évol. dette €</vt:lpstr>
      <vt:lpstr>fig. évol. dette vol</vt:lpstr>
      <vt:lpstr>fig. évol. dette vol (3)</vt:lpstr>
      <vt:lpstr>fig. évol. dette vol (2)</vt:lpstr>
      <vt:lpstr>fig part types dettes (2)</vt:lpstr>
      <vt:lpstr>fig. dette par adm. % PIB</vt:lpstr>
      <vt:lpstr>fig. évol. déficit vol tot</vt:lpstr>
      <vt:lpstr>fig. évol. déficit vol tot (2)</vt:lpstr>
      <vt:lpstr>fig. évol. déficit % (2)</vt:lpstr>
      <vt:lpstr>fig. évol. déficit vol (2)</vt:lpstr>
      <vt:lpstr>fig évol. déficit détail %R</vt:lpstr>
      <vt:lpstr>fig évol. déficit détail %R (2)</vt:lpstr>
      <vt:lpstr>fig. cadeaux fiscaux Carrez</vt:lpstr>
      <vt:lpstr>fig. cadeaux fiscaux Carrez (2)</vt:lpstr>
      <vt:lpstr>fig déficit État cadeaux</vt:lpstr>
      <vt:lpstr>fig déficit État cadeaux %</vt:lpstr>
      <vt:lpstr>fig déficit État cadeaux % NB)</vt:lpstr>
      <vt:lpstr>fig déficit État cadeaux % (2)</vt:lpstr>
      <vt:lpstr>fig. évol.recettes dép. vol</vt:lpstr>
      <vt:lpstr>fig. évol.recettes dép. %</vt:lpstr>
      <vt:lpstr>fig. évol.recettes dép. %  (9)</vt:lpstr>
      <vt:lpstr>fig. évol.recettes dép. % ( (8)</vt:lpstr>
      <vt:lpstr>fig. évol.recettes dép. %  (10)</vt:lpstr>
      <vt:lpstr>fig. évol.recettes dép. %  (11)</vt:lpstr>
      <vt:lpstr>fig. évol.recettes dép. %  (12)</vt:lpstr>
      <vt:lpstr>fig. évol.recettes dép. % ( (7)</vt:lpstr>
      <vt:lpstr>fig. évol.recettes dép. % ( (6)</vt:lpstr>
      <vt:lpstr>fig. évol.recettes dép. % (13)</vt:lpstr>
      <vt:lpstr>fig. évol.recettes dép. %  (14)</vt:lpstr>
      <vt:lpstr>fig. évol. rec. dép. vol détail</vt:lpstr>
      <vt:lpstr>fig dép. déficit % détail (3)</vt:lpstr>
      <vt:lpstr>fig dép. déficit % détail (4)</vt:lpstr>
      <vt:lpstr>fig dép. déficit % détail (5)</vt:lpstr>
      <vt:lpstr>fig. prél. oblig. par adm. %</vt:lpstr>
      <vt:lpstr>fig. R et D adm. cent.  %</vt:lpstr>
      <vt:lpstr>fig. R, D, int. adm. centr.</vt:lpstr>
      <vt:lpstr>fig. R, D, int. adm. centr. (2)</vt:lpstr>
      <vt:lpstr>fig. R, D, int. adm. centr. (3)</vt:lpstr>
      <vt:lpstr>fig. R, D, int. adm. centr. (7)</vt:lpstr>
      <vt:lpstr>fig. R, D, int. adm. centr. (6)</vt:lpstr>
      <vt:lpstr>fig. R, D, int. adm. centr. (4)</vt:lpstr>
      <vt:lpstr>fig. coût dette État % (2)</vt:lpstr>
      <vt:lpstr>fig. coût dette État % (3)</vt:lpstr>
      <vt:lpstr>fig. coût dette État % (4)</vt:lpstr>
      <vt:lpstr>fig. coût dette État % (5)</vt:lpstr>
      <vt:lpstr>fig. coût dette État % (6)</vt:lpstr>
      <vt:lpstr>fig. coût dette État % (10)</vt:lpstr>
      <vt:lpstr>fig. coût dette État % (11)</vt:lpstr>
      <vt:lpstr>fig. coût dette État % (7)</vt:lpstr>
      <vt:lpstr>fig. coût dette État % (8)</vt:lpstr>
      <vt:lpstr>fig. coût dette État % (9)</vt:lpstr>
      <vt:lpstr>fig. coût dette État % (13)</vt:lpstr>
      <vt:lpstr>fig. coût dette État (14)</vt:lpstr>
      <vt:lpstr>fig. recettes État %</vt:lpstr>
      <vt:lpstr>fig. recettes État % (5)</vt:lpstr>
      <vt:lpstr>fig. recettes État % (2)</vt:lpstr>
      <vt:lpstr>fig. recettes État % (3)</vt:lpstr>
      <vt:lpstr>fig. recettes État % (4)</vt:lpstr>
      <vt:lpstr>fig. coût dette %</vt:lpstr>
      <vt:lpstr>fig. coût dette % (2)</vt:lpstr>
      <vt:lpstr>fig taux endettement</vt:lpstr>
      <vt:lpstr>fig intérêts sur recettes</vt:lpstr>
      <vt:lpstr>fig intérêts sur recettes (2)</vt:lpstr>
      <vt:lpstr>fig. intérêts % recettes pub.</vt:lpstr>
      <vt:lpstr>fig. intérêts % dépenses</vt:lpstr>
      <vt:lpstr>fig. intérêts par adm. %PIB</vt:lpstr>
      <vt:lpstr>fig. % dettes État sur public</vt:lpstr>
      <vt:lpstr>fig. dette cumul vol</vt:lpstr>
      <vt:lpstr>fig. dette cumul vol (2)</vt:lpstr>
      <vt:lpstr>fig. dette cumul vol (3)</vt:lpstr>
      <vt:lpstr>fig. dette cumul vol %</vt:lpstr>
      <vt:lpstr>fig. dette cumul vol % (2)</vt:lpstr>
      <vt:lpstr>PIB</vt:lpstr>
      <vt:lpstr>composantes PIB</vt:lpstr>
      <vt:lpstr>composantes PIB (2)</vt:lpstr>
      <vt:lpstr>composantes PIB (3)</vt:lpstr>
      <vt:lpstr>composantes PIB (4)</vt:lpstr>
      <vt:lpstr>composantes PIB (5)</vt:lpstr>
      <vt:lpstr>composantes PIB (6)</vt:lpstr>
      <vt:lpstr>composantes PIB (7)</vt:lpstr>
      <vt:lpstr>composantes PIB (8)</vt:lpstr>
      <vt:lpstr>PIB et salaires</vt:lpstr>
      <vt:lpstr>PIB et salaires (2)</vt:lpstr>
      <vt:lpstr>PIB et salaires (3)</vt:lpstr>
      <vt:lpstr>PIB et salaires (4)</vt:lpstr>
      <vt:lpstr>dettes secteurs pays</vt:lpstr>
      <vt:lpstr>dettes secteurs pays (2)</vt:lpstr>
      <vt:lpstr>dette et VA secteurs F 2011</vt:lpstr>
      <vt:lpstr>dette et VA secteurs F 2011 (2)</vt:lpstr>
      <vt:lpstr>dépenses É par poste</vt:lpstr>
      <vt:lpstr>dépenses É par poste (2)</vt:lpstr>
      <vt:lpstr>dépenses É par poste (5)</vt:lpstr>
      <vt:lpstr>dépenses É par poste (3)</vt:lpstr>
      <vt:lpstr>dépenses É par poste (4)</vt:lpstr>
      <vt:lpstr>évol. SP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Joumard Robert</dc:creator>
  <cp:lastModifiedBy>Joumard Robert</cp:lastModifiedBy>
  <cp:lastPrinted>2012-04-17T15:09:05Z</cp:lastPrinted>
  <dcterms:created xsi:type="dcterms:W3CDTF">2012-01-16T10:59:23Z</dcterms:created>
  <dcterms:modified xsi:type="dcterms:W3CDTF">2014-05-16T06:48:16Z</dcterms:modified>
</cp:coreProperties>
</file>